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nancy/Library/CloudStorage/Dropbox-个人/Power Sector GEM Estimate/GEM top 11/"/>
    </mc:Choice>
  </mc:AlternateContent>
  <xr:revisionPtr revIDLastSave="0" documentId="13_ncr:1_{819B1E43-0F9B-5749-95CF-D32EFFECDD3E}" xr6:coauthVersionLast="47" xr6:coauthVersionMax="47" xr10:uidLastSave="{00000000-0000-0000-0000-000000000000}"/>
  <bookViews>
    <workbookView xWindow="0" yWindow="500" windowWidth="28800" windowHeight="15940" xr2:uid="{00000000-000D-0000-FFFF-FFFF00000000}"/>
  </bookViews>
  <sheets>
    <sheet name="DukeEnergy_all" sheetId="1" r:id="rId1"/>
    <sheet name="Factors" sheetId="5" r:id="rId2"/>
    <sheet name="DukeEnergy_BAU" sheetId="2" r:id="rId3"/>
    <sheet name="DukeEnergy_TP" sheetId="4" r:id="rId4"/>
    <sheet name="DukeEnergy_fossilfuel" sheetId="3" r:id="rId5"/>
  </sheets>
  <definedNames>
    <definedName name="_xlnm._FilterDatabase" localSheetId="0" hidden="1">DukeEnergy_all!$A$1:$AL$340</definedName>
    <definedName name="_xlnm._FilterDatabase" localSheetId="2" hidden="1">DukeEnergy_BAU!$A$1:$BQ$281</definedName>
    <definedName name="_xlnm._FilterDatabase" localSheetId="4" hidden="1">DukeEnergy_fossilfuel!$A$1:$AL$1</definedName>
    <definedName name="_xlnm._FilterDatabase" localSheetId="3" hidden="1">DukeEnergy_TP!$A$1:$BQ$281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" i="3" l="1"/>
  <c r="AK3" i="3" s="1"/>
  <c r="AL3" i="3" s="1"/>
  <c r="AJ4" i="3"/>
  <c r="AK4" i="3"/>
  <c r="AL4" i="3"/>
  <c r="AJ5" i="3"/>
  <c r="AK5" i="3" s="1"/>
  <c r="AL5" i="3" s="1"/>
  <c r="AJ6" i="3"/>
  <c r="AK6" i="3" s="1"/>
  <c r="AL6" i="3" s="1"/>
  <c r="AJ7" i="3"/>
  <c r="AK7" i="3"/>
  <c r="AL7" i="3"/>
  <c r="AJ8" i="3"/>
  <c r="AK8" i="3" s="1"/>
  <c r="AL8" i="3" s="1"/>
  <c r="AJ9" i="3"/>
  <c r="AK9" i="3"/>
  <c r="AL9" i="3"/>
  <c r="AJ10" i="3"/>
  <c r="AK10" i="3"/>
  <c r="AL10" i="3" s="1"/>
  <c r="AJ11" i="3"/>
  <c r="AK11" i="3"/>
  <c r="AL11" i="3"/>
  <c r="AJ12" i="3"/>
  <c r="AK12" i="3"/>
  <c r="AL12" i="3"/>
  <c r="AJ13" i="3"/>
  <c r="AK13" i="3" s="1"/>
  <c r="AL13" i="3" s="1"/>
  <c r="AJ14" i="3"/>
  <c r="AK14" i="3"/>
  <c r="AL14" i="3"/>
  <c r="AJ15" i="3"/>
  <c r="AK15" i="3"/>
  <c r="AL15" i="3"/>
  <c r="AJ16" i="3"/>
  <c r="AK16" i="3" s="1"/>
  <c r="AL16" i="3" s="1"/>
  <c r="AJ17" i="3"/>
  <c r="AK17" i="3"/>
  <c r="AL17" i="3"/>
  <c r="AJ18" i="3"/>
  <c r="AK18" i="3"/>
  <c r="AL18" i="3" s="1"/>
  <c r="AJ19" i="3"/>
  <c r="AK19" i="3"/>
  <c r="AL19" i="3"/>
  <c r="AJ20" i="3"/>
  <c r="AK20" i="3"/>
  <c r="AL20" i="3"/>
  <c r="AJ21" i="3"/>
  <c r="AK21" i="3" s="1"/>
  <c r="AL21" i="3" s="1"/>
  <c r="AJ22" i="3"/>
  <c r="AK22" i="3"/>
  <c r="AL22" i="3"/>
  <c r="AJ23" i="3"/>
  <c r="AK23" i="3"/>
  <c r="AL23" i="3"/>
  <c r="AJ24" i="3"/>
  <c r="AK24" i="3" s="1"/>
  <c r="AL24" i="3" s="1"/>
  <c r="AJ25" i="3"/>
  <c r="AK25" i="3"/>
  <c r="AL25" i="3"/>
  <c r="AJ26" i="3"/>
  <c r="AK26" i="3"/>
  <c r="AL26" i="3" s="1"/>
  <c r="AJ27" i="3"/>
  <c r="AK27" i="3"/>
  <c r="AL27" i="3"/>
  <c r="AJ28" i="3"/>
  <c r="AK28" i="3"/>
  <c r="AL28" i="3"/>
  <c r="AJ29" i="3"/>
  <c r="AK29" i="3" s="1"/>
  <c r="AL29" i="3" s="1"/>
  <c r="AJ30" i="3"/>
  <c r="AK30" i="3"/>
  <c r="AL30" i="3"/>
  <c r="AJ31" i="3"/>
  <c r="AK31" i="3"/>
  <c r="AL31" i="3"/>
  <c r="AJ32" i="3"/>
  <c r="AK32" i="3" s="1"/>
  <c r="AL32" i="3" s="1"/>
  <c r="AJ33" i="3"/>
  <c r="AK33" i="3"/>
  <c r="AL33" i="3"/>
  <c r="AJ34" i="3"/>
  <c r="AK34" i="3"/>
  <c r="AL34" i="3" s="1"/>
  <c r="AJ35" i="3"/>
  <c r="AK35" i="3"/>
  <c r="AL35" i="3"/>
  <c r="AJ36" i="3"/>
  <c r="AK36" i="3"/>
  <c r="AL36" i="3"/>
  <c r="AJ37" i="3"/>
  <c r="AK37" i="3" s="1"/>
  <c r="AL37" i="3" s="1"/>
  <c r="AJ38" i="3"/>
  <c r="AK38" i="3"/>
  <c r="AL38" i="3"/>
  <c r="AJ39" i="3"/>
  <c r="AK39" i="3"/>
  <c r="AL39" i="3"/>
  <c r="AJ40" i="3"/>
  <c r="AK40" i="3" s="1"/>
  <c r="AL40" i="3" s="1"/>
  <c r="AJ41" i="3"/>
  <c r="AK41" i="3"/>
  <c r="AL41" i="3"/>
  <c r="AJ42" i="3"/>
  <c r="AK42" i="3"/>
  <c r="AL42" i="3" s="1"/>
  <c r="AJ43" i="3"/>
  <c r="AK43" i="3"/>
  <c r="AL43" i="3"/>
  <c r="AJ44" i="3"/>
  <c r="AK44" i="3"/>
  <c r="AL44" i="3"/>
  <c r="AJ45" i="3"/>
  <c r="AK45" i="3" s="1"/>
  <c r="AL45" i="3" s="1"/>
  <c r="AJ46" i="3"/>
  <c r="AK46" i="3"/>
  <c r="AL46" i="3"/>
  <c r="AJ47" i="3"/>
  <c r="AK47" i="3"/>
  <c r="AL47" i="3"/>
  <c r="AJ48" i="3"/>
  <c r="AK48" i="3" s="1"/>
  <c r="AL48" i="3" s="1"/>
  <c r="AJ49" i="3"/>
  <c r="AK49" i="3"/>
  <c r="AL49" i="3"/>
  <c r="AJ50" i="3"/>
  <c r="AK50" i="3"/>
  <c r="AL50" i="3" s="1"/>
  <c r="AJ51" i="3"/>
  <c r="AK51" i="3"/>
  <c r="AL51" i="3"/>
  <c r="AJ52" i="3"/>
  <c r="AK52" i="3"/>
  <c r="AL52" i="3"/>
  <c r="AJ53" i="3"/>
  <c r="AK53" i="3" s="1"/>
  <c r="AL53" i="3" s="1"/>
  <c r="AJ54" i="3"/>
  <c r="AK54" i="3"/>
  <c r="AL54" i="3"/>
  <c r="AJ55" i="3"/>
  <c r="AK55" i="3"/>
  <c r="AL55" i="3"/>
  <c r="AJ56" i="3"/>
  <c r="AK56" i="3" s="1"/>
  <c r="AL56" i="3" s="1"/>
  <c r="AJ57" i="3"/>
  <c r="AK57" i="3"/>
  <c r="AL57" i="3"/>
  <c r="AJ58" i="3"/>
  <c r="AK58" i="3"/>
  <c r="AL58" i="3" s="1"/>
  <c r="AJ59" i="3"/>
  <c r="AK59" i="3"/>
  <c r="AL59" i="3"/>
  <c r="AJ60" i="3"/>
  <c r="AK60" i="3"/>
  <c r="AL60" i="3"/>
  <c r="AJ61" i="3"/>
  <c r="AK61" i="3" s="1"/>
  <c r="AL61" i="3" s="1"/>
  <c r="AJ62" i="3"/>
  <c r="AK62" i="3"/>
  <c r="AL62" i="3"/>
  <c r="AJ63" i="3"/>
  <c r="AK63" i="3"/>
  <c r="AL63" i="3"/>
  <c r="AJ64" i="3"/>
  <c r="AK64" i="3" s="1"/>
  <c r="AL64" i="3" s="1"/>
  <c r="AJ65" i="3"/>
  <c r="AK65" i="3"/>
  <c r="AL65" i="3"/>
  <c r="AJ66" i="3"/>
  <c r="AK66" i="3"/>
  <c r="AL66" i="3" s="1"/>
  <c r="AJ67" i="3"/>
  <c r="AK67" i="3"/>
  <c r="AL67" i="3"/>
  <c r="AJ68" i="3"/>
  <c r="AK68" i="3"/>
  <c r="AL68" i="3"/>
  <c r="AJ69" i="3"/>
  <c r="AK69" i="3" s="1"/>
  <c r="AL69" i="3" s="1"/>
  <c r="AJ70" i="3"/>
  <c r="AK70" i="3"/>
  <c r="AL70" i="3"/>
  <c r="AJ71" i="3"/>
  <c r="AK71" i="3"/>
  <c r="AL71" i="3"/>
  <c r="AJ72" i="3"/>
  <c r="AK72" i="3" s="1"/>
  <c r="AL72" i="3" s="1"/>
  <c r="AJ73" i="3"/>
  <c r="AK73" i="3"/>
  <c r="AL73" i="3"/>
  <c r="AJ74" i="3"/>
  <c r="AK74" i="3"/>
  <c r="AL74" i="3" s="1"/>
  <c r="AJ75" i="3"/>
  <c r="AK75" i="3"/>
  <c r="AL75" i="3"/>
  <c r="AJ76" i="3"/>
  <c r="AK76" i="3"/>
  <c r="AL76" i="3"/>
  <c r="AJ77" i="3"/>
  <c r="AK77" i="3" s="1"/>
  <c r="AL77" i="3" s="1"/>
  <c r="AJ78" i="3"/>
  <c r="AK78" i="3"/>
  <c r="AL78" i="3"/>
  <c r="AJ79" i="3"/>
  <c r="AK79" i="3"/>
  <c r="AL79" i="3"/>
  <c r="AJ80" i="3"/>
  <c r="AK80" i="3" s="1"/>
  <c r="AL80" i="3" s="1"/>
  <c r="AJ81" i="3"/>
  <c r="AK81" i="3"/>
  <c r="AL81" i="3"/>
  <c r="AJ82" i="3"/>
  <c r="AK82" i="3"/>
  <c r="AL82" i="3" s="1"/>
  <c r="AJ83" i="3"/>
  <c r="AK83" i="3"/>
  <c r="AL83" i="3"/>
  <c r="AJ84" i="3"/>
  <c r="AK84" i="3"/>
  <c r="AL84" i="3"/>
  <c r="AJ85" i="3"/>
  <c r="AK85" i="3" s="1"/>
  <c r="AL85" i="3" s="1"/>
  <c r="AJ86" i="3"/>
  <c r="AK86" i="3"/>
  <c r="AL86" i="3"/>
  <c r="AJ87" i="3"/>
  <c r="AK87" i="3"/>
  <c r="AL87" i="3"/>
  <c r="AJ88" i="3"/>
  <c r="AK88" i="3" s="1"/>
  <c r="AL88" i="3" s="1"/>
  <c r="AJ89" i="3"/>
  <c r="AK89" i="3"/>
  <c r="AL89" i="3"/>
  <c r="AJ90" i="3"/>
  <c r="AK90" i="3"/>
  <c r="AL90" i="3" s="1"/>
  <c r="AJ91" i="3"/>
  <c r="AK91" i="3"/>
  <c r="AL91" i="3"/>
  <c r="AJ92" i="3"/>
  <c r="AK92" i="3"/>
  <c r="AL92" i="3"/>
  <c r="AJ93" i="3"/>
  <c r="AK93" i="3" s="1"/>
  <c r="AL93" i="3" s="1"/>
  <c r="AJ94" i="3"/>
  <c r="AK94" i="3"/>
  <c r="AL94" i="3"/>
  <c r="AJ95" i="3"/>
  <c r="AK95" i="3"/>
  <c r="AL95" i="3"/>
  <c r="AJ96" i="3"/>
  <c r="AK96" i="3" s="1"/>
  <c r="AL96" i="3" s="1"/>
  <c r="AJ97" i="3"/>
  <c r="AK97" i="3"/>
  <c r="AL97" i="3"/>
  <c r="AJ98" i="3"/>
  <c r="AK98" i="3"/>
  <c r="AL98" i="3" s="1"/>
  <c r="AJ99" i="3"/>
  <c r="AK99" i="3"/>
  <c r="AL99" i="3"/>
  <c r="AJ100" i="3"/>
  <c r="AK100" i="3"/>
  <c r="AL100" i="3"/>
  <c r="AJ101" i="3"/>
  <c r="AK101" i="3" s="1"/>
  <c r="AL101" i="3" s="1"/>
  <c r="AJ102" i="3"/>
  <c r="AK102" i="3"/>
  <c r="AL102" i="3"/>
  <c r="AJ103" i="3"/>
  <c r="AK103" i="3"/>
  <c r="AL103" i="3"/>
  <c r="AJ104" i="3"/>
  <c r="AK104" i="3" s="1"/>
  <c r="AL104" i="3" s="1"/>
  <c r="AJ105" i="3"/>
  <c r="AK105" i="3"/>
  <c r="AL105" i="3"/>
  <c r="AJ106" i="3"/>
  <c r="AK106" i="3"/>
  <c r="AL106" i="3" s="1"/>
  <c r="AJ107" i="3"/>
  <c r="AK107" i="3"/>
  <c r="AL107" i="3"/>
  <c r="AJ108" i="3"/>
  <c r="AK108" i="3"/>
  <c r="AL108" i="3"/>
  <c r="AJ109" i="3"/>
  <c r="AK109" i="3" s="1"/>
  <c r="AL109" i="3" s="1"/>
  <c r="AJ110" i="3"/>
  <c r="AK110" i="3"/>
  <c r="AL110" i="3"/>
  <c r="AJ111" i="3"/>
  <c r="AK111" i="3"/>
  <c r="AL111" i="3"/>
  <c r="AJ112" i="3"/>
  <c r="AK112" i="3" s="1"/>
  <c r="AL112" i="3" s="1"/>
  <c r="AJ113" i="3"/>
  <c r="AK113" i="3"/>
  <c r="AL113" i="3"/>
  <c r="AJ114" i="3"/>
  <c r="AK114" i="3"/>
  <c r="AL114" i="3" s="1"/>
  <c r="AJ115" i="3"/>
  <c r="AK115" i="3"/>
  <c r="AL115" i="3"/>
  <c r="AJ116" i="3"/>
  <c r="AK116" i="3"/>
  <c r="AL116" i="3"/>
  <c r="AJ117" i="3"/>
  <c r="AK117" i="3" s="1"/>
  <c r="AL117" i="3" s="1"/>
  <c r="AJ118" i="3"/>
  <c r="AK118" i="3"/>
  <c r="AL118" i="3"/>
  <c r="AJ119" i="3"/>
  <c r="AK119" i="3"/>
  <c r="AL119" i="3"/>
  <c r="AJ120" i="3"/>
  <c r="AK120" i="3" s="1"/>
  <c r="AL120" i="3" s="1"/>
  <c r="AJ121" i="3"/>
  <c r="AK121" i="3"/>
  <c r="AL121" i="3"/>
  <c r="AJ122" i="3"/>
  <c r="AK122" i="3"/>
  <c r="AL122" i="3" s="1"/>
  <c r="AJ123" i="3"/>
  <c r="AK123" i="3"/>
  <c r="AL123" i="3"/>
  <c r="AJ124" i="3"/>
  <c r="AK124" i="3"/>
  <c r="AL124" i="3"/>
  <c r="AJ125" i="3"/>
  <c r="AK125" i="3" s="1"/>
  <c r="AL125" i="3" s="1"/>
  <c r="AJ126" i="3"/>
  <c r="AK126" i="3"/>
  <c r="AL126" i="3"/>
  <c r="AJ127" i="3"/>
  <c r="AK127" i="3"/>
  <c r="AL127" i="3"/>
  <c r="AJ128" i="3"/>
  <c r="AK128" i="3" s="1"/>
  <c r="AL128" i="3" s="1"/>
  <c r="AJ129" i="3"/>
  <c r="AK129" i="3"/>
  <c r="AL129" i="3"/>
  <c r="AJ130" i="3"/>
  <c r="AK130" i="3"/>
  <c r="AL130" i="3" s="1"/>
  <c r="AJ131" i="3"/>
  <c r="AK131" i="3"/>
  <c r="AL131" i="3"/>
  <c r="AJ132" i="3"/>
  <c r="AK132" i="3"/>
  <c r="AL132" i="3"/>
  <c r="AJ133" i="3"/>
  <c r="AK133" i="3" s="1"/>
  <c r="AL133" i="3" s="1"/>
  <c r="AJ134" i="3"/>
  <c r="AK134" i="3"/>
  <c r="AL134" i="3"/>
  <c r="AJ135" i="3"/>
  <c r="AK135" i="3"/>
  <c r="AL135" i="3"/>
  <c r="AJ136" i="3"/>
  <c r="AK136" i="3" s="1"/>
  <c r="AL136" i="3" s="1"/>
  <c r="AJ137" i="3"/>
  <c r="AK137" i="3"/>
  <c r="AL137" i="3"/>
  <c r="AJ138" i="3"/>
  <c r="AK138" i="3"/>
  <c r="AL138" i="3" s="1"/>
  <c r="AJ139" i="3"/>
  <c r="AK139" i="3"/>
  <c r="AL139" i="3"/>
  <c r="AJ140" i="3"/>
  <c r="AK140" i="3"/>
  <c r="AL140" i="3"/>
  <c r="AJ141" i="3"/>
  <c r="AK141" i="3" s="1"/>
  <c r="AL141" i="3" s="1"/>
  <c r="AJ142" i="3"/>
  <c r="AK142" i="3"/>
  <c r="AL142" i="3"/>
  <c r="AJ143" i="3"/>
  <c r="AK143" i="3"/>
  <c r="AL143" i="3"/>
  <c r="AJ144" i="3"/>
  <c r="AK144" i="3" s="1"/>
  <c r="AL144" i="3" s="1"/>
  <c r="AJ145" i="3"/>
  <c r="AK145" i="3"/>
  <c r="AL145" i="3"/>
  <c r="AJ146" i="3"/>
  <c r="AK146" i="3"/>
  <c r="AL146" i="3" s="1"/>
  <c r="AJ147" i="3"/>
  <c r="AK147" i="3"/>
  <c r="AL147" i="3"/>
  <c r="AJ148" i="3"/>
  <c r="AK148" i="3"/>
  <c r="AL148" i="3"/>
  <c r="AJ149" i="3"/>
  <c r="AK149" i="3" s="1"/>
  <c r="AL149" i="3" s="1"/>
  <c r="AJ150" i="3"/>
  <c r="AK150" i="3"/>
  <c r="AL150" i="3"/>
  <c r="AJ151" i="3"/>
  <c r="AK151" i="3"/>
  <c r="AL151" i="3"/>
  <c r="AJ152" i="3"/>
  <c r="AK152" i="3" s="1"/>
  <c r="AL152" i="3" s="1"/>
  <c r="AJ153" i="3"/>
  <c r="AK153" i="3"/>
  <c r="AL153" i="3"/>
  <c r="AJ154" i="3"/>
  <c r="AK154" i="3"/>
  <c r="AL154" i="3" s="1"/>
  <c r="AJ155" i="3"/>
  <c r="AK155" i="3"/>
  <c r="AL155" i="3"/>
  <c r="AJ156" i="3"/>
  <c r="AK156" i="3"/>
  <c r="AL156" i="3"/>
  <c r="AJ157" i="3"/>
  <c r="AK157" i="3" s="1"/>
  <c r="AL157" i="3" s="1"/>
  <c r="AJ158" i="3"/>
  <c r="AK158" i="3"/>
  <c r="AL158" i="3"/>
  <c r="AJ159" i="3"/>
  <c r="AK159" i="3"/>
  <c r="AL159" i="3"/>
  <c r="AJ160" i="3"/>
  <c r="AK160" i="3" s="1"/>
  <c r="AL160" i="3" s="1"/>
  <c r="AJ161" i="3"/>
  <c r="AK161" i="3"/>
  <c r="AL161" i="3"/>
  <c r="AJ162" i="3"/>
  <c r="AK162" i="3"/>
  <c r="AL162" i="3" s="1"/>
  <c r="AJ163" i="3"/>
  <c r="AK163" i="3"/>
  <c r="AL163" i="3"/>
  <c r="AJ164" i="3"/>
  <c r="AK164" i="3"/>
  <c r="AL164" i="3"/>
  <c r="AJ165" i="3"/>
  <c r="AK165" i="3" s="1"/>
  <c r="AL165" i="3" s="1"/>
  <c r="AJ166" i="3"/>
  <c r="AK166" i="3"/>
  <c r="AL166" i="3"/>
  <c r="AJ167" i="3"/>
  <c r="AK167" i="3"/>
  <c r="AL167" i="3"/>
  <c r="AJ168" i="3"/>
  <c r="AK168" i="3" s="1"/>
  <c r="AL168" i="3" s="1"/>
  <c r="AJ169" i="3"/>
  <c r="AK169" i="3"/>
  <c r="AL169" i="3"/>
  <c r="AJ170" i="3"/>
  <c r="AK170" i="3"/>
  <c r="AL170" i="3" s="1"/>
  <c r="AJ171" i="3"/>
  <c r="AK171" i="3"/>
  <c r="AL171" i="3"/>
  <c r="AJ2" i="3"/>
  <c r="AK2" i="3" s="1"/>
  <c r="AL2" i="3" s="1"/>
  <c r="AI271" i="2"/>
  <c r="K54" i="5" l="1"/>
  <c r="J54" i="5"/>
  <c r="K68" i="5"/>
  <c r="N62" i="5"/>
  <c r="N61" i="5" s="1"/>
  <c r="J49" i="5"/>
  <c r="N60" i="5" l="1"/>
  <c r="N58" i="5"/>
  <c r="P61" i="5"/>
  <c r="P60" i="5" s="1"/>
  <c r="O62" i="5"/>
  <c r="O61" i="5" s="1"/>
  <c r="P62" i="5"/>
  <c r="Q62" i="5"/>
  <c r="Q61" i="5" s="1"/>
  <c r="AV3" i="3"/>
  <c r="AW3" i="3"/>
  <c r="AX3" i="3"/>
  <c r="AV4" i="3"/>
  <c r="AW4" i="3"/>
  <c r="AX4" i="3"/>
  <c r="AV5" i="3"/>
  <c r="AW5" i="3"/>
  <c r="AX5" i="3"/>
  <c r="AV6" i="3"/>
  <c r="AW6" i="3"/>
  <c r="AX6" i="3"/>
  <c r="AV7" i="3"/>
  <c r="AW7" i="3"/>
  <c r="AX7" i="3"/>
  <c r="AV8" i="3"/>
  <c r="AW8" i="3"/>
  <c r="AX8" i="3"/>
  <c r="AV9" i="3"/>
  <c r="AW9" i="3"/>
  <c r="AX9" i="3"/>
  <c r="AV10" i="3"/>
  <c r="AW10" i="3"/>
  <c r="AX10" i="3"/>
  <c r="AV11" i="3"/>
  <c r="AW11" i="3"/>
  <c r="AX11" i="3"/>
  <c r="AV12" i="3"/>
  <c r="AW12" i="3"/>
  <c r="AX12" i="3"/>
  <c r="AV13" i="3"/>
  <c r="AW13" i="3"/>
  <c r="AX13" i="3"/>
  <c r="AV14" i="3"/>
  <c r="AW14" i="3"/>
  <c r="AX14" i="3"/>
  <c r="AV15" i="3"/>
  <c r="AW15" i="3"/>
  <c r="AX15" i="3"/>
  <c r="AV16" i="3"/>
  <c r="AW16" i="3"/>
  <c r="AX16" i="3"/>
  <c r="AV17" i="3"/>
  <c r="AW17" i="3"/>
  <c r="AX17" i="3"/>
  <c r="AV18" i="3"/>
  <c r="AW18" i="3"/>
  <c r="AX18" i="3"/>
  <c r="AV19" i="3"/>
  <c r="AW19" i="3"/>
  <c r="AX19" i="3"/>
  <c r="AV20" i="3"/>
  <c r="AW20" i="3"/>
  <c r="AX20" i="3"/>
  <c r="AV21" i="3"/>
  <c r="AW21" i="3"/>
  <c r="AX21" i="3"/>
  <c r="AV22" i="3"/>
  <c r="AW22" i="3"/>
  <c r="AX22" i="3"/>
  <c r="AV23" i="3"/>
  <c r="AW23" i="3"/>
  <c r="AX23" i="3"/>
  <c r="AV24" i="3"/>
  <c r="AW24" i="3"/>
  <c r="AX24" i="3"/>
  <c r="AV25" i="3"/>
  <c r="AW25" i="3"/>
  <c r="AX25" i="3"/>
  <c r="AV26" i="3"/>
  <c r="AW26" i="3"/>
  <c r="AX26" i="3"/>
  <c r="AV27" i="3"/>
  <c r="AW27" i="3"/>
  <c r="AX27" i="3"/>
  <c r="AV28" i="3"/>
  <c r="AW28" i="3"/>
  <c r="AX28" i="3"/>
  <c r="AV29" i="3"/>
  <c r="AW29" i="3"/>
  <c r="AX29" i="3"/>
  <c r="AV30" i="3"/>
  <c r="AW30" i="3"/>
  <c r="AX30" i="3"/>
  <c r="AV31" i="3"/>
  <c r="AW31" i="3"/>
  <c r="AX31" i="3"/>
  <c r="AV32" i="3"/>
  <c r="AW32" i="3"/>
  <c r="AX32" i="3"/>
  <c r="AV33" i="3"/>
  <c r="AW33" i="3"/>
  <c r="AX33" i="3"/>
  <c r="AV34" i="3"/>
  <c r="AW34" i="3"/>
  <c r="AX34" i="3"/>
  <c r="AV35" i="3"/>
  <c r="AW35" i="3"/>
  <c r="AX35" i="3"/>
  <c r="AV36" i="3"/>
  <c r="AW36" i="3"/>
  <c r="AX36" i="3"/>
  <c r="AV37" i="3"/>
  <c r="AW37" i="3"/>
  <c r="AX37" i="3"/>
  <c r="AV38" i="3"/>
  <c r="AW38" i="3"/>
  <c r="AX38" i="3"/>
  <c r="AV39" i="3"/>
  <c r="AW39" i="3"/>
  <c r="AX39" i="3"/>
  <c r="AV40" i="3"/>
  <c r="AW40" i="3"/>
  <c r="AX40" i="3"/>
  <c r="AV41" i="3"/>
  <c r="AW41" i="3"/>
  <c r="AX41" i="3"/>
  <c r="AV42" i="3"/>
  <c r="AW42" i="3"/>
  <c r="AX42" i="3"/>
  <c r="AV43" i="3"/>
  <c r="AW43" i="3"/>
  <c r="AX43" i="3"/>
  <c r="AV44" i="3"/>
  <c r="AW44" i="3"/>
  <c r="AX44" i="3"/>
  <c r="AV45" i="3"/>
  <c r="AW45" i="3"/>
  <c r="AX45" i="3"/>
  <c r="AV46" i="3"/>
  <c r="AW46" i="3"/>
  <c r="AX46" i="3"/>
  <c r="AV47" i="3"/>
  <c r="AW47" i="3"/>
  <c r="AX47" i="3"/>
  <c r="AV48" i="3"/>
  <c r="AW48" i="3"/>
  <c r="AX48" i="3"/>
  <c r="AV49" i="3"/>
  <c r="AW49" i="3"/>
  <c r="AX49" i="3"/>
  <c r="AV50" i="3"/>
  <c r="AW50" i="3"/>
  <c r="AX50" i="3"/>
  <c r="AV51" i="3"/>
  <c r="AW51" i="3"/>
  <c r="AX51" i="3"/>
  <c r="AV52" i="3"/>
  <c r="AW52" i="3"/>
  <c r="AX52" i="3"/>
  <c r="AV53" i="3"/>
  <c r="AW53" i="3"/>
  <c r="AX53" i="3"/>
  <c r="AV54" i="3"/>
  <c r="AW54" i="3"/>
  <c r="AX54" i="3"/>
  <c r="AV55" i="3"/>
  <c r="AW55" i="3"/>
  <c r="AX55" i="3"/>
  <c r="AV56" i="3"/>
  <c r="AW56" i="3"/>
  <c r="AX56" i="3"/>
  <c r="AV57" i="3"/>
  <c r="AW57" i="3"/>
  <c r="AX57" i="3"/>
  <c r="AV58" i="3"/>
  <c r="AW58" i="3"/>
  <c r="AX58" i="3"/>
  <c r="AV59" i="3"/>
  <c r="AW59" i="3"/>
  <c r="AX59" i="3"/>
  <c r="AV60" i="3"/>
  <c r="AW60" i="3"/>
  <c r="AX60" i="3"/>
  <c r="AV61" i="3"/>
  <c r="AW61" i="3"/>
  <c r="AX61" i="3"/>
  <c r="AV62" i="3"/>
  <c r="AW62" i="3"/>
  <c r="AX62" i="3"/>
  <c r="AV63" i="3"/>
  <c r="AW63" i="3"/>
  <c r="AX63" i="3"/>
  <c r="AV64" i="3"/>
  <c r="AW64" i="3"/>
  <c r="AX64" i="3"/>
  <c r="AV65" i="3"/>
  <c r="AW65" i="3"/>
  <c r="AX65" i="3"/>
  <c r="AV66" i="3"/>
  <c r="AW66" i="3"/>
  <c r="AX66" i="3"/>
  <c r="AV67" i="3"/>
  <c r="AW67" i="3"/>
  <c r="AX67" i="3"/>
  <c r="AV68" i="3"/>
  <c r="AW68" i="3"/>
  <c r="AX68" i="3"/>
  <c r="AV69" i="3"/>
  <c r="AW69" i="3"/>
  <c r="AX69" i="3"/>
  <c r="AV70" i="3"/>
  <c r="AW70" i="3"/>
  <c r="AX70" i="3"/>
  <c r="AV71" i="3"/>
  <c r="AW71" i="3"/>
  <c r="AX71" i="3"/>
  <c r="AV72" i="3"/>
  <c r="AW72" i="3"/>
  <c r="AX72" i="3"/>
  <c r="AV73" i="3"/>
  <c r="AW73" i="3"/>
  <c r="AX73" i="3"/>
  <c r="AV74" i="3"/>
  <c r="AW74" i="3"/>
  <c r="AX74" i="3"/>
  <c r="AV75" i="3"/>
  <c r="AW75" i="3"/>
  <c r="AX75" i="3"/>
  <c r="AV76" i="3"/>
  <c r="AW76" i="3"/>
  <c r="AX76" i="3"/>
  <c r="AV77" i="3"/>
  <c r="AW77" i="3"/>
  <c r="AX77" i="3"/>
  <c r="AV78" i="3"/>
  <c r="AW78" i="3"/>
  <c r="AX78" i="3"/>
  <c r="AV79" i="3"/>
  <c r="AW79" i="3"/>
  <c r="AX79" i="3"/>
  <c r="AV80" i="3"/>
  <c r="AW80" i="3"/>
  <c r="AX80" i="3"/>
  <c r="AV81" i="3"/>
  <c r="AW81" i="3"/>
  <c r="AX81" i="3"/>
  <c r="AV82" i="3"/>
  <c r="AW82" i="3"/>
  <c r="AX82" i="3"/>
  <c r="AV83" i="3"/>
  <c r="AW83" i="3"/>
  <c r="AX83" i="3"/>
  <c r="AV84" i="3"/>
  <c r="AW84" i="3"/>
  <c r="AX84" i="3"/>
  <c r="AV85" i="3"/>
  <c r="AW85" i="3"/>
  <c r="AX85" i="3"/>
  <c r="AV86" i="3"/>
  <c r="AW86" i="3"/>
  <c r="AX86" i="3"/>
  <c r="AV87" i="3"/>
  <c r="AW87" i="3"/>
  <c r="AX87" i="3"/>
  <c r="AV88" i="3"/>
  <c r="AW88" i="3"/>
  <c r="AX88" i="3"/>
  <c r="AV89" i="3"/>
  <c r="AW89" i="3"/>
  <c r="AX89" i="3"/>
  <c r="AV90" i="3"/>
  <c r="AW90" i="3"/>
  <c r="AX90" i="3"/>
  <c r="AV91" i="3"/>
  <c r="AW91" i="3"/>
  <c r="AX91" i="3"/>
  <c r="AV92" i="3"/>
  <c r="AW92" i="3"/>
  <c r="AX92" i="3"/>
  <c r="AV93" i="3"/>
  <c r="AW93" i="3"/>
  <c r="AX93" i="3"/>
  <c r="AV94" i="3"/>
  <c r="AW94" i="3"/>
  <c r="AX94" i="3"/>
  <c r="AV95" i="3"/>
  <c r="AW95" i="3"/>
  <c r="AX95" i="3"/>
  <c r="AV96" i="3"/>
  <c r="AW96" i="3"/>
  <c r="AX96" i="3"/>
  <c r="AV97" i="3"/>
  <c r="AW97" i="3"/>
  <c r="AX97" i="3"/>
  <c r="AV98" i="3"/>
  <c r="AW98" i="3"/>
  <c r="AX98" i="3"/>
  <c r="AV99" i="3"/>
  <c r="AW99" i="3"/>
  <c r="AX99" i="3"/>
  <c r="AV100" i="3"/>
  <c r="AW100" i="3"/>
  <c r="AX100" i="3"/>
  <c r="AV101" i="3"/>
  <c r="AW101" i="3"/>
  <c r="AX101" i="3"/>
  <c r="AV102" i="3"/>
  <c r="AW102" i="3"/>
  <c r="AX102" i="3"/>
  <c r="AV103" i="3"/>
  <c r="AW103" i="3"/>
  <c r="AX103" i="3"/>
  <c r="AV104" i="3"/>
  <c r="AW104" i="3"/>
  <c r="AX104" i="3"/>
  <c r="AV105" i="3"/>
  <c r="AW105" i="3"/>
  <c r="AX105" i="3"/>
  <c r="AV106" i="3"/>
  <c r="AW106" i="3"/>
  <c r="AX106" i="3"/>
  <c r="AV107" i="3"/>
  <c r="AW107" i="3"/>
  <c r="AX107" i="3"/>
  <c r="AV108" i="3"/>
  <c r="AW108" i="3"/>
  <c r="AX108" i="3"/>
  <c r="AV109" i="3"/>
  <c r="AW109" i="3"/>
  <c r="AX109" i="3"/>
  <c r="AV110" i="3"/>
  <c r="AW110" i="3"/>
  <c r="AX110" i="3"/>
  <c r="AV111" i="3"/>
  <c r="AW111" i="3"/>
  <c r="AX111" i="3"/>
  <c r="AV112" i="3"/>
  <c r="AW112" i="3"/>
  <c r="AX112" i="3"/>
  <c r="AV113" i="3"/>
  <c r="AW113" i="3"/>
  <c r="AX113" i="3"/>
  <c r="AV114" i="3"/>
  <c r="AW114" i="3"/>
  <c r="AX114" i="3"/>
  <c r="AV115" i="3"/>
  <c r="AW115" i="3"/>
  <c r="AX115" i="3"/>
  <c r="AV116" i="3"/>
  <c r="AW116" i="3"/>
  <c r="AX116" i="3"/>
  <c r="AV117" i="3"/>
  <c r="AW117" i="3"/>
  <c r="AX117" i="3"/>
  <c r="AV118" i="3"/>
  <c r="AW118" i="3"/>
  <c r="AX118" i="3"/>
  <c r="AV119" i="3"/>
  <c r="AW119" i="3"/>
  <c r="AX119" i="3"/>
  <c r="AV120" i="3"/>
  <c r="AW120" i="3"/>
  <c r="AX120" i="3"/>
  <c r="AV121" i="3"/>
  <c r="AW121" i="3"/>
  <c r="AX121" i="3"/>
  <c r="AV122" i="3"/>
  <c r="AW122" i="3"/>
  <c r="AX122" i="3"/>
  <c r="AV123" i="3"/>
  <c r="AW123" i="3"/>
  <c r="AX123" i="3"/>
  <c r="AV124" i="3"/>
  <c r="AW124" i="3"/>
  <c r="AX124" i="3"/>
  <c r="AV125" i="3"/>
  <c r="AW125" i="3"/>
  <c r="AX125" i="3"/>
  <c r="AV126" i="3"/>
  <c r="AW126" i="3"/>
  <c r="AX126" i="3"/>
  <c r="AV127" i="3"/>
  <c r="AW127" i="3"/>
  <c r="AX127" i="3"/>
  <c r="AV128" i="3"/>
  <c r="AW128" i="3"/>
  <c r="AX128" i="3"/>
  <c r="AV129" i="3"/>
  <c r="AW129" i="3"/>
  <c r="AX129" i="3"/>
  <c r="AV130" i="3"/>
  <c r="AW130" i="3"/>
  <c r="AX130" i="3"/>
  <c r="AV131" i="3"/>
  <c r="AW131" i="3"/>
  <c r="AX131" i="3"/>
  <c r="AV132" i="3"/>
  <c r="AW132" i="3"/>
  <c r="AX132" i="3"/>
  <c r="AV133" i="3"/>
  <c r="AW133" i="3"/>
  <c r="AX133" i="3"/>
  <c r="AV134" i="3"/>
  <c r="AW134" i="3"/>
  <c r="AX134" i="3"/>
  <c r="AV135" i="3"/>
  <c r="AW135" i="3"/>
  <c r="AX135" i="3"/>
  <c r="AV136" i="3"/>
  <c r="AW136" i="3"/>
  <c r="AX136" i="3"/>
  <c r="AV137" i="3"/>
  <c r="AW137" i="3"/>
  <c r="AX137" i="3"/>
  <c r="AV138" i="3"/>
  <c r="AW138" i="3"/>
  <c r="AX138" i="3"/>
  <c r="AV139" i="3"/>
  <c r="AW139" i="3"/>
  <c r="AX139" i="3"/>
  <c r="AV140" i="3"/>
  <c r="AW140" i="3"/>
  <c r="AX140" i="3"/>
  <c r="AV141" i="3"/>
  <c r="AW141" i="3"/>
  <c r="AX141" i="3"/>
  <c r="AV142" i="3"/>
  <c r="AW142" i="3"/>
  <c r="AX142" i="3"/>
  <c r="AV143" i="3"/>
  <c r="AW143" i="3"/>
  <c r="AX143" i="3"/>
  <c r="AV144" i="3"/>
  <c r="AW144" i="3"/>
  <c r="AX144" i="3"/>
  <c r="AV145" i="3"/>
  <c r="AW145" i="3"/>
  <c r="AX145" i="3"/>
  <c r="AV146" i="3"/>
  <c r="AW146" i="3"/>
  <c r="AX146" i="3"/>
  <c r="AV147" i="3"/>
  <c r="AW147" i="3"/>
  <c r="AX147" i="3"/>
  <c r="AV148" i="3"/>
  <c r="AW148" i="3"/>
  <c r="AX148" i="3"/>
  <c r="AV149" i="3"/>
  <c r="AW149" i="3"/>
  <c r="AX149" i="3"/>
  <c r="AV150" i="3"/>
  <c r="AW150" i="3"/>
  <c r="AX150" i="3"/>
  <c r="AV151" i="3"/>
  <c r="AW151" i="3"/>
  <c r="AX151" i="3"/>
  <c r="AV152" i="3"/>
  <c r="AW152" i="3"/>
  <c r="AX152" i="3"/>
  <c r="AV153" i="3"/>
  <c r="AW153" i="3"/>
  <c r="AX153" i="3"/>
  <c r="AV154" i="3"/>
  <c r="AW154" i="3"/>
  <c r="AX154" i="3"/>
  <c r="AV155" i="3"/>
  <c r="AW155" i="3"/>
  <c r="AX155" i="3"/>
  <c r="AV156" i="3"/>
  <c r="AW156" i="3"/>
  <c r="AX156" i="3"/>
  <c r="AV157" i="3"/>
  <c r="AW157" i="3"/>
  <c r="AX157" i="3"/>
  <c r="AV158" i="3"/>
  <c r="AW158" i="3"/>
  <c r="AX158" i="3"/>
  <c r="AV159" i="3"/>
  <c r="AW159" i="3"/>
  <c r="AX159" i="3"/>
  <c r="AV160" i="3"/>
  <c r="AW160" i="3"/>
  <c r="AX160" i="3"/>
  <c r="AV161" i="3"/>
  <c r="AW161" i="3"/>
  <c r="AX161" i="3"/>
  <c r="AV162" i="3"/>
  <c r="AW162" i="3"/>
  <c r="AX162" i="3"/>
  <c r="AV163" i="3"/>
  <c r="AW163" i="3"/>
  <c r="AX163" i="3"/>
  <c r="AV164" i="3"/>
  <c r="AW164" i="3"/>
  <c r="AX164" i="3"/>
  <c r="AV165" i="3"/>
  <c r="AW165" i="3"/>
  <c r="AX165" i="3"/>
  <c r="AV166" i="3"/>
  <c r="AW166" i="3"/>
  <c r="AX166" i="3"/>
  <c r="AV167" i="3"/>
  <c r="AW167" i="3"/>
  <c r="AX167" i="3"/>
  <c r="AV168" i="3"/>
  <c r="AW168" i="3"/>
  <c r="AX168" i="3"/>
  <c r="AV169" i="3"/>
  <c r="AW169" i="3"/>
  <c r="AX169" i="3"/>
  <c r="AV170" i="3"/>
  <c r="AW170" i="3"/>
  <c r="AX170" i="3"/>
  <c r="AV171" i="3"/>
  <c r="AW171" i="3"/>
  <c r="AX171" i="3"/>
  <c r="AX2" i="3"/>
  <c r="AW2" i="3"/>
  <c r="AV2" i="3"/>
  <c r="AS3" i="3"/>
  <c r="AT3" i="3"/>
  <c r="AU3" i="3"/>
  <c r="AS4" i="3"/>
  <c r="AT4" i="3"/>
  <c r="AU4" i="3"/>
  <c r="AS5" i="3"/>
  <c r="AT5" i="3"/>
  <c r="AU5" i="3"/>
  <c r="AS6" i="3"/>
  <c r="AT6" i="3"/>
  <c r="AU6" i="3"/>
  <c r="AS7" i="3"/>
  <c r="AT7" i="3"/>
  <c r="AU7" i="3"/>
  <c r="AS8" i="3"/>
  <c r="AT8" i="3"/>
  <c r="AU8" i="3"/>
  <c r="AS9" i="3"/>
  <c r="AT9" i="3"/>
  <c r="AU9" i="3"/>
  <c r="AS10" i="3"/>
  <c r="AT10" i="3"/>
  <c r="AU10" i="3"/>
  <c r="AS11" i="3"/>
  <c r="AT11" i="3"/>
  <c r="AU11" i="3"/>
  <c r="AS12" i="3"/>
  <c r="AT12" i="3"/>
  <c r="AU12" i="3"/>
  <c r="AS13" i="3"/>
  <c r="AT13" i="3"/>
  <c r="AU13" i="3"/>
  <c r="AS14" i="3"/>
  <c r="AT14" i="3"/>
  <c r="AU14" i="3"/>
  <c r="AS15" i="3"/>
  <c r="AT15" i="3"/>
  <c r="AU15" i="3"/>
  <c r="AS16" i="3"/>
  <c r="AT16" i="3"/>
  <c r="AU16" i="3"/>
  <c r="AS17" i="3"/>
  <c r="AT17" i="3"/>
  <c r="AU17" i="3"/>
  <c r="AS18" i="3"/>
  <c r="AT18" i="3"/>
  <c r="AU18" i="3"/>
  <c r="AS19" i="3"/>
  <c r="AT19" i="3"/>
  <c r="AU19" i="3"/>
  <c r="AS20" i="3"/>
  <c r="AT20" i="3"/>
  <c r="AU20" i="3"/>
  <c r="AS21" i="3"/>
  <c r="AT21" i="3"/>
  <c r="AU21" i="3"/>
  <c r="AS22" i="3"/>
  <c r="AT22" i="3"/>
  <c r="AU22" i="3"/>
  <c r="AS23" i="3"/>
  <c r="AT23" i="3"/>
  <c r="AU23" i="3"/>
  <c r="AS24" i="3"/>
  <c r="AT24" i="3"/>
  <c r="AU24" i="3"/>
  <c r="AS25" i="3"/>
  <c r="AT25" i="3"/>
  <c r="AU25" i="3"/>
  <c r="AS26" i="3"/>
  <c r="AT26" i="3"/>
  <c r="AU26" i="3"/>
  <c r="AS27" i="3"/>
  <c r="AT27" i="3"/>
  <c r="AU27" i="3"/>
  <c r="AS28" i="3"/>
  <c r="AT28" i="3"/>
  <c r="AU28" i="3"/>
  <c r="AS29" i="3"/>
  <c r="AT29" i="3"/>
  <c r="AU29" i="3"/>
  <c r="AS30" i="3"/>
  <c r="AT30" i="3"/>
  <c r="AU30" i="3"/>
  <c r="AS31" i="3"/>
  <c r="AT31" i="3"/>
  <c r="AU31" i="3"/>
  <c r="AS32" i="3"/>
  <c r="AT32" i="3"/>
  <c r="AU32" i="3"/>
  <c r="AS33" i="3"/>
  <c r="AT33" i="3"/>
  <c r="AU33" i="3"/>
  <c r="AS34" i="3"/>
  <c r="AT34" i="3"/>
  <c r="AU34" i="3"/>
  <c r="AS35" i="3"/>
  <c r="AT35" i="3"/>
  <c r="AU35" i="3"/>
  <c r="AS36" i="3"/>
  <c r="AT36" i="3"/>
  <c r="AU36" i="3"/>
  <c r="AS37" i="3"/>
  <c r="AT37" i="3"/>
  <c r="AU37" i="3"/>
  <c r="AS38" i="3"/>
  <c r="AT38" i="3"/>
  <c r="AU38" i="3"/>
  <c r="AS39" i="3"/>
  <c r="AT39" i="3"/>
  <c r="AU39" i="3"/>
  <c r="AS40" i="3"/>
  <c r="AT40" i="3"/>
  <c r="AU40" i="3"/>
  <c r="AS41" i="3"/>
  <c r="AT41" i="3"/>
  <c r="AU41" i="3"/>
  <c r="AS42" i="3"/>
  <c r="AT42" i="3"/>
  <c r="AU42" i="3"/>
  <c r="AS43" i="3"/>
  <c r="AT43" i="3"/>
  <c r="AU43" i="3"/>
  <c r="AS44" i="3"/>
  <c r="AT44" i="3"/>
  <c r="AU44" i="3"/>
  <c r="AS45" i="3"/>
  <c r="AT45" i="3"/>
  <c r="AU45" i="3"/>
  <c r="AS46" i="3"/>
  <c r="AT46" i="3"/>
  <c r="AU46" i="3"/>
  <c r="AS47" i="3"/>
  <c r="AT47" i="3"/>
  <c r="AU47" i="3"/>
  <c r="AS48" i="3"/>
  <c r="AT48" i="3"/>
  <c r="AU48" i="3"/>
  <c r="AS49" i="3"/>
  <c r="AT49" i="3"/>
  <c r="AU49" i="3"/>
  <c r="AS50" i="3"/>
  <c r="AT50" i="3"/>
  <c r="AU50" i="3"/>
  <c r="AS51" i="3"/>
  <c r="AT51" i="3"/>
  <c r="AU51" i="3"/>
  <c r="AS52" i="3"/>
  <c r="AT52" i="3"/>
  <c r="AU52" i="3"/>
  <c r="AS53" i="3"/>
  <c r="AT53" i="3"/>
  <c r="AU53" i="3"/>
  <c r="AS54" i="3"/>
  <c r="AT54" i="3"/>
  <c r="AU54" i="3"/>
  <c r="AS55" i="3"/>
  <c r="AT55" i="3"/>
  <c r="AU55" i="3"/>
  <c r="AS56" i="3"/>
  <c r="AT56" i="3"/>
  <c r="AU56" i="3"/>
  <c r="AS57" i="3"/>
  <c r="AT57" i="3"/>
  <c r="AU57" i="3"/>
  <c r="AS58" i="3"/>
  <c r="AT58" i="3"/>
  <c r="AU58" i="3"/>
  <c r="AS59" i="3"/>
  <c r="AT59" i="3"/>
  <c r="AU59" i="3"/>
  <c r="AS60" i="3"/>
  <c r="AT60" i="3"/>
  <c r="AU60" i="3"/>
  <c r="AS61" i="3"/>
  <c r="AT61" i="3"/>
  <c r="AU61" i="3"/>
  <c r="AS62" i="3"/>
  <c r="AT62" i="3"/>
  <c r="AU62" i="3"/>
  <c r="AS63" i="3"/>
  <c r="AT63" i="3"/>
  <c r="AU63" i="3"/>
  <c r="AS64" i="3"/>
  <c r="AT64" i="3"/>
  <c r="AU64" i="3"/>
  <c r="AS65" i="3"/>
  <c r="AT65" i="3"/>
  <c r="AU65" i="3"/>
  <c r="AS66" i="3"/>
  <c r="AT66" i="3"/>
  <c r="AU66" i="3"/>
  <c r="AS67" i="3"/>
  <c r="AT67" i="3"/>
  <c r="AU67" i="3"/>
  <c r="AS68" i="3"/>
  <c r="AT68" i="3"/>
  <c r="AU68" i="3"/>
  <c r="AS69" i="3"/>
  <c r="AT69" i="3"/>
  <c r="AU69" i="3"/>
  <c r="AS70" i="3"/>
  <c r="AT70" i="3"/>
  <c r="AU70" i="3"/>
  <c r="AS71" i="3"/>
  <c r="AT71" i="3"/>
  <c r="AU71" i="3"/>
  <c r="AS72" i="3"/>
  <c r="AT72" i="3"/>
  <c r="AU72" i="3"/>
  <c r="AS73" i="3"/>
  <c r="AT73" i="3"/>
  <c r="AU73" i="3"/>
  <c r="AS74" i="3"/>
  <c r="AT74" i="3"/>
  <c r="AU74" i="3"/>
  <c r="AS75" i="3"/>
  <c r="AT75" i="3"/>
  <c r="AU75" i="3"/>
  <c r="AS76" i="3"/>
  <c r="AT76" i="3"/>
  <c r="AU76" i="3"/>
  <c r="AS77" i="3"/>
  <c r="AT77" i="3"/>
  <c r="AU77" i="3"/>
  <c r="AS78" i="3"/>
  <c r="AT78" i="3"/>
  <c r="AU78" i="3"/>
  <c r="AS79" i="3"/>
  <c r="AT79" i="3"/>
  <c r="AU79" i="3"/>
  <c r="AS80" i="3"/>
  <c r="AT80" i="3"/>
  <c r="AU80" i="3"/>
  <c r="AS81" i="3"/>
  <c r="AT81" i="3"/>
  <c r="AU81" i="3"/>
  <c r="AS82" i="3"/>
  <c r="AT82" i="3"/>
  <c r="AU82" i="3"/>
  <c r="AS83" i="3"/>
  <c r="AT83" i="3"/>
  <c r="AU83" i="3"/>
  <c r="AS84" i="3"/>
  <c r="AT84" i="3"/>
  <c r="AU84" i="3"/>
  <c r="AS85" i="3"/>
  <c r="AT85" i="3"/>
  <c r="AU85" i="3"/>
  <c r="AS86" i="3"/>
  <c r="AT86" i="3"/>
  <c r="AU86" i="3"/>
  <c r="AS87" i="3"/>
  <c r="AT87" i="3"/>
  <c r="AU87" i="3"/>
  <c r="AS88" i="3"/>
  <c r="AT88" i="3"/>
  <c r="AU88" i="3"/>
  <c r="AS89" i="3"/>
  <c r="AT89" i="3"/>
  <c r="AU89" i="3"/>
  <c r="AS90" i="3"/>
  <c r="AT90" i="3"/>
  <c r="AU90" i="3"/>
  <c r="AS91" i="3"/>
  <c r="AT91" i="3"/>
  <c r="AU91" i="3"/>
  <c r="AS92" i="3"/>
  <c r="AT92" i="3"/>
  <c r="AU92" i="3"/>
  <c r="AS93" i="3"/>
  <c r="AT93" i="3"/>
  <c r="AU93" i="3"/>
  <c r="AS94" i="3"/>
  <c r="AT94" i="3"/>
  <c r="AU94" i="3"/>
  <c r="AS95" i="3"/>
  <c r="AT95" i="3"/>
  <c r="AU95" i="3"/>
  <c r="AS96" i="3"/>
  <c r="AT96" i="3"/>
  <c r="AU96" i="3"/>
  <c r="AS97" i="3"/>
  <c r="AT97" i="3"/>
  <c r="AU97" i="3"/>
  <c r="AS98" i="3"/>
  <c r="AT98" i="3"/>
  <c r="AU98" i="3"/>
  <c r="AS99" i="3"/>
  <c r="AT99" i="3"/>
  <c r="AU99" i="3"/>
  <c r="AS100" i="3"/>
  <c r="AT100" i="3"/>
  <c r="AU100" i="3"/>
  <c r="AS101" i="3"/>
  <c r="AT101" i="3"/>
  <c r="AU101" i="3"/>
  <c r="AS102" i="3"/>
  <c r="AT102" i="3"/>
  <c r="AU102" i="3"/>
  <c r="AS103" i="3"/>
  <c r="AT103" i="3"/>
  <c r="AU103" i="3"/>
  <c r="AS104" i="3"/>
  <c r="AT104" i="3"/>
  <c r="AU104" i="3"/>
  <c r="AS105" i="3"/>
  <c r="AT105" i="3"/>
  <c r="AU105" i="3"/>
  <c r="AS106" i="3"/>
  <c r="AT106" i="3"/>
  <c r="AU106" i="3"/>
  <c r="AS107" i="3"/>
  <c r="AT107" i="3"/>
  <c r="AU107" i="3"/>
  <c r="AS108" i="3"/>
  <c r="AT108" i="3"/>
  <c r="AU108" i="3"/>
  <c r="AS109" i="3"/>
  <c r="AT109" i="3"/>
  <c r="AU109" i="3"/>
  <c r="AS110" i="3"/>
  <c r="AT110" i="3"/>
  <c r="AU110" i="3"/>
  <c r="AS111" i="3"/>
  <c r="AT111" i="3"/>
  <c r="AU111" i="3"/>
  <c r="AS112" i="3"/>
  <c r="AT112" i="3"/>
  <c r="AU112" i="3"/>
  <c r="AS113" i="3"/>
  <c r="AT113" i="3"/>
  <c r="AU113" i="3"/>
  <c r="AS114" i="3"/>
  <c r="AT114" i="3"/>
  <c r="AU114" i="3"/>
  <c r="AS115" i="3"/>
  <c r="AT115" i="3"/>
  <c r="AU115" i="3"/>
  <c r="AS116" i="3"/>
  <c r="AT116" i="3"/>
  <c r="AU116" i="3"/>
  <c r="AS117" i="3"/>
  <c r="AT117" i="3"/>
  <c r="AU117" i="3"/>
  <c r="AS118" i="3"/>
  <c r="AT118" i="3"/>
  <c r="AU118" i="3"/>
  <c r="AS119" i="3"/>
  <c r="AT119" i="3"/>
  <c r="AU119" i="3"/>
  <c r="AS120" i="3"/>
  <c r="AT120" i="3"/>
  <c r="AU120" i="3"/>
  <c r="AS121" i="3"/>
  <c r="AT121" i="3"/>
  <c r="AU121" i="3"/>
  <c r="AS122" i="3"/>
  <c r="AT122" i="3"/>
  <c r="AU122" i="3"/>
  <c r="AS123" i="3"/>
  <c r="AT123" i="3"/>
  <c r="AU123" i="3"/>
  <c r="AS124" i="3"/>
  <c r="AT124" i="3"/>
  <c r="AU124" i="3"/>
  <c r="AS125" i="3"/>
  <c r="AT125" i="3"/>
  <c r="AU125" i="3"/>
  <c r="AS126" i="3"/>
  <c r="AT126" i="3"/>
  <c r="AU126" i="3"/>
  <c r="AS127" i="3"/>
  <c r="AT127" i="3"/>
  <c r="AU127" i="3"/>
  <c r="AS128" i="3"/>
  <c r="AT128" i="3"/>
  <c r="AU128" i="3"/>
  <c r="AS129" i="3"/>
  <c r="AT129" i="3"/>
  <c r="AU129" i="3"/>
  <c r="AS130" i="3"/>
  <c r="AT130" i="3"/>
  <c r="AU130" i="3"/>
  <c r="AS131" i="3"/>
  <c r="AT131" i="3"/>
  <c r="AU131" i="3"/>
  <c r="AS132" i="3"/>
  <c r="AT132" i="3"/>
  <c r="AU132" i="3"/>
  <c r="AS133" i="3"/>
  <c r="AT133" i="3"/>
  <c r="AU133" i="3"/>
  <c r="AS134" i="3"/>
  <c r="AT134" i="3"/>
  <c r="AU134" i="3"/>
  <c r="AS135" i="3"/>
  <c r="AT135" i="3"/>
  <c r="AU135" i="3"/>
  <c r="AS136" i="3"/>
  <c r="AT136" i="3"/>
  <c r="AU136" i="3"/>
  <c r="AS137" i="3"/>
  <c r="AT137" i="3"/>
  <c r="AU137" i="3"/>
  <c r="AS138" i="3"/>
  <c r="AT138" i="3"/>
  <c r="AU138" i="3"/>
  <c r="AS139" i="3"/>
  <c r="AT139" i="3"/>
  <c r="AU139" i="3"/>
  <c r="AS140" i="3"/>
  <c r="AT140" i="3"/>
  <c r="AU140" i="3"/>
  <c r="AS141" i="3"/>
  <c r="AT141" i="3"/>
  <c r="AU141" i="3"/>
  <c r="AS142" i="3"/>
  <c r="AT142" i="3"/>
  <c r="AU142" i="3"/>
  <c r="AS143" i="3"/>
  <c r="AT143" i="3"/>
  <c r="AU143" i="3"/>
  <c r="AS144" i="3"/>
  <c r="AT144" i="3"/>
  <c r="AU144" i="3"/>
  <c r="AS145" i="3"/>
  <c r="AT145" i="3"/>
  <c r="AU145" i="3"/>
  <c r="AS146" i="3"/>
  <c r="AT146" i="3"/>
  <c r="AU146" i="3"/>
  <c r="AS147" i="3"/>
  <c r="AT147" i="3"/>
  <c r="AU147" i="3"/>
  <c r="AS148" i="3"/>
  <c r="AT148" i="3"/>
  <c r="AU148" i="3"/>
  <c r="AS149" i="3"/>
  <c r="AT149" i="3"/>
  <c r="AU149" i="3"/>
  <c r="AS150" i="3"/>
  <c r="AT150" i="3"/>
  <c r="AU150" i="3"/>
  <c r="AS151" i="3"/>
  <c r="AT151" i="3"/>
  <c r="AU151" i="3"/>
  <c r="AS152" i="3"/>
  <c r="AT152" i="3"/>
  <c r="AU152" i="3"/>
  <c r="AS153" i="3"/>
  <c r="AT153" i="3"/>
  <c r="AU153" i="3"/>
  <c r="AS154" i="3"/>
  <c r="AT154" i="3"/>
  <c r="AU154" i="3"/>
  <c r="AS155" i="3"/>
  <c r="AT155" i="3"/>
  <c r="AU155" i="3"/>
  <c r="AS156" i="3"/>
  <c r="AT156" i="3"/>
  <c r="AU156" i="3"/>
  <c r="AS157" i="3"/>
  <c r="AT157" i="3"/>
  <c r="AU157" i="3"/>
  <c r="AS158" i="3"/>
  <c r="AT158" i="3"/>
  <c r="AU158" i="3"/>
  <c r="AS159" i="3"/>
  <c r="AT159" i="3"/>
  <c r="AU159" i="3"/>
  <c r="AS160" i="3"/>
  <c r="AT160" i="3"/>
  <c r="AU160" i="3"/>
  <c r="AS161" i="3"/>
  <c r="AT161" i="3"/>
  <c r="AU161" i="3"/>
  <c r="AS162" i="3"/>
  <c r="AT162" i="3"/>
  <c r="AU162" i="3"/>
  <c r="AS163" i="3"/>
  <c r="AT163" i="3"/>
  <c r="AU163" i="3"/>
  <c r="AS164" i="3"/>
  <c r="AT164" i="3"/>
  <c r="AU164" i="3"/>
  <c r="AS165" i="3"/>
  <c r="AT165" i="3"/>
  <c r="AU165" i="3"/>
  <c r="AS166" i="3"/>
  <c r="AT166" i="3"/>
  <c r="AU166" i="3"/>
  <c r="AS167" i="3"/>
  <c r="AT167" i="3"/>
  <c r="AU167" i="3"/>
  <c r="AS168" i="3"/>
  <c r="AT168" i="3"/>
  <c r="AU168" i="3"/>
  <c r="AS169" i="3"/>
  <c r="AT169" i="3"/>
  <c r="AU169" i="3"/>
  <c r="AS170" i="3"/>
  <c r="AT170" i="3"/>
  <c r="AU170" i="3"/>
  <c r="AS171" i="3"/>
  <c r="AT171" i="3"/>
  <c r="AU171" i="3"/>
  <c r="AU2" i="3"/>
  <c r="AT2" i="3"/>
  <c r="AS2" i="3"/>
  <c r="AP3" i="3"/>
  <c r="AQ3" i="3"/>
  <c r="AR3" i="3"/>
  <c r="AP4" i="3"/>
  <c r="AQ4" i="3"/>
  <c r="AR4" i="3"/>
  <c r="AP5" i="3"/>
  <c r="AQ5" i="3"/>
  <c r="AR5" i="3"/>
  <c r="AP6" i="3"/>
  <c r="AQ6" i="3"/>
  <c r="AR6" i="3"/>
  <c r="AP7" i="3"/>
  <c r="AQ7" i="3"/>
  <c r="AR7" i="3"/>
  <c r="AP8" i="3"/>
  <c r="AQ8" i="3"/>
  <c r="AR8" i="3"/>
  <c r="AP9" i="3"/>
  <c r="AQ9" i="3"/>
  <c r="AR9" i="3"/>
  <c r="AP10" i="3"/>
  <c r="AQ10" i="3"/>
  <c r="AR10" i="3"/>
  <c r="AP11" i="3"/>
  <c r="AQ11" i="3"/>
  <c r="AR11" i="3"/>
  <c r="AP12" i="3"/>
  <c r="AQ12" i="3"/>
  <c r="AR12" i="3"/>
  <c r="AP13" i="3"/>
  <c r="AQ13" i="3"/>
  <c r="AR13" i="3"/>
  <c r="AP14" i="3"/>
  <c r="AQ14" i="3"/>
  <c r="AR14" i="3"/>
  <c r="AP15" i="3"/>
  <c r="AQ15" i="3"/>
  <c r="AR15" i="3"/>
  <c r="AP16" i="3"/>
  <c r="AQ16" i="3"/>
  <c r="AR16" i="3"/>
  <c r="AP17" i="3"/>
  <c r="AQ17" i="3"/>
  <c r="AR17" i="3"/>
  <c r="AP18" i="3"/>
  <c r="AQ18" i="3"/>
  <c r="AR18" i="3"/>
  <c r="AP19" i="3"/>
  <c r="AQ19" i="3"/>
  <c r="AR19" i="3"/>
  <c r="AP20" i="3"/>
  <c r="AQ20" i="3"/>
  <c r="AR20" i="3"/>
  <c r="AP21" i="3"/>
  <c r="AQ21" i="3"/>
  <c r="AR21" i="3"/>
  <c r="AP22" i="3"/>
  <c r="AQ22" i="3"/>
  <c r="AR22" i="3"/>
  <c r="AP23" i="3"/>
  <c r="AQ23" i="3"/>
  <c r="AR23" i="3"/>
  <c r="AP24" i="3"/>
  <c r="AQ24" i="3"/>
  <c r="AR24" i="3"/>
  <c r="AP25" i="3"/>
  <c r="AQ25" i="3"/>
  <c r="AR25" i="3"/>
  <c r="AP26" i="3"/>
  <c r="AQ26" i="3"/>
  <c r="AR26" i="3"/>
  <c r="AP27" i="3"/>
  <c r="AQ27" i="3"/>
  <c r="AR27" i="3"/>
  <c r="AP28" i="3"/>
  <c r="AQ28" i="3"/>
  <c r="AR28" i="3"/>
  <c r="AP29" i="3"/>
  <c r="AQ29" i="3"/>
  <c r="AR29" i="3"/>
  <c r="AP30" i="3"/>
  <c r="AQ30" i="3"/>
  <c r="AR30" i="3"/>
  <c r="AP31" i="3"/>
  <c r="AQ31" i="3"/>
  <c r="AR31" i="3"/>
  <c r="AP32" i="3"/>
  <c r="AQ32" i="3"/>
  <c r="AR32" i="3"/>
  <c r="AP33" i="3"/>
  <c r="AQ33" i="3"/>
  <c r="AR33" i="3"/>
  <c r="AP34" i="3"/>
  <c r="AQ34" i="3"/>
  <c r="AR34" i="3"/>
  <c r="AP35" i="3"/>
  <c r="AQ35" i="3"/>
  <c r="AR35" i="3"/>
  <c r="AP36" i="3"/>
  <c r="AQ36" i="3"/>
  <c r="AR36" i="3"/>
  <c r="AP37" i="3"/>
  <c r="AQ37" i="3"/>
  <c r="AR37" i="3"/>
  <c r="AP38" i="3"/>
  <c r="AQ38" i="3"/>
  <c r="AR38" i="3"/>
  <c r="AP39" i="3"/>
  <c r="AQ39" i="3"/>
  <c r="AR39" i="3"/>
  <c r="AP40" i="3"/>
  <c r="AQ40" i="3"/>
  <c r="AR40" i="3"/>
  <c r="AP41" i="3"/>
  <c r="AQ41" i="3"/>
  <c r="AR41" i="3"/>
  <c r="AP42" i="3"/>
  <c r="AQ42" i="3"/>
  <c r="AR42" i="3"/>
  <c r="AP43" i="3"/>
  <c r="AQ43" i="3"/>
  <c r="AR43" i="3"/>
  <c r="AP44" i="3"/>
  <c r="AQ44" i="3"/>
  <c r="AR44" i="3"/>
  <c r="AP45" i="3"/>
  <c r="AQ45" i="3"/>
  <c r="AR45" i="3"/>
  <c r="AP46" i="3"/>
  <c r="AQ46" i="3"/>
  <c r="AR46" i="3"/>
  <c r="AP47" i="3"/>
  <c r="AQ47" i="3"/>
  <c r="AR47" i="3"/>
  <c r="AP48" i="3"/>
  <c r="AQ48" i="3"/>
  <c r="AR48" i="3"/>
  <c r="AP49" i="3"/>
  <c r="AQ49" i="3"/>
  <c r="AR49" i="3"/>
  <c r="AP50" i="3"/>
  <c r="AQ50" i="3"/>
  <c r="AR50" i="3"/>
  <c r="AP51" i="3"/>
  <c r="AQ51" i="3"/>
  <c r="AR51" i="3"/>
  <c r="AP52" i="3"/>
  <c r="AQ52" i="3"/>
  <c r="AR52" i="3"/>
  <c r="AP53" i="3"/>
  <c r="AQ53" i="3"/>
  <c r="AR53" i="3"/>
  <c r="AP54" i="3"/>
  <c r="AQ54" i="3"/>
  <c r="AR54" i="3"/>
  <c r="AP55" i="3"/>
  <c r="AQ55" i="3"/>
  <c r="AR55" i="3"/>
  <c r="AP56" i="3"/>
  <c r="AQ56" i="3"/>
  <c r="AR56" i="3"/>
  <c r="AP57" i="3"/>
  <c r="AQ57" i="3"/>
  <c r="AR57" i="3"/>
  <c r="AP58" i="3"/>
  <c r="AQ58" i="3"/>
  <c r="AR58" i="3"/>
  <c r="AP59" i="3"/>
  <c r="AQ59" i="3"/>
  <c r="AR59" i="3"/>
  <c r="AP60" i="3"/>
  <c r="AQ60" i="3"/>
  <c r="AR60" i="3"/>
  <c r="AP61" i="3"/>
  <c r="AQ61" i="3"/>
  <c r="AR61" i="3"/>
  <c r="AP62" i="3"/>
  <c r="AQ62" i="3"/>
  <c r="AR62" i="3"/>
  <c r="AP63" i="3"/>
  <c r="AQ63" i="3"/>
  <c r="AR63" i="3"/>
  <c r="AP64" i="3"/>
  <c r="AQ64" i="3"/>
  <c r="AR64" i="3"/>
  <c r="AP65" i="3"/>
  <c r="AQ65" i="3"/>
  <c r="AR65" i="3"/>
  <c r="AP66" i="3"/>
  <c r="AQ66" i="3"/>
  <c r="AR66" i="3"/>
  <c r="AP67" i="3"/>
  <c r="AQ67" i="3"/>
  <c r="AR67" i="3"/>
  <c r="AP68" i="3"/>
  <c r="AQ68" i="3"/>
  <c r="AR68" i="3"/>
  <c r="AP69" i="3"/>
  <c r="AQ69" i="3"/>
  <c r="AR69" i="3"/>
  <c r="AP70" i="3"/>
  <c r="AQ70" i="3"/>
  <c r="AR70" i="3"/>
  <c r="AP71" i="3"/>
  <c r="AQ71" i="3"/>
  <c r="AR71" i="3"/>
  <c r="AP72" i="3"/>
  <c r="AQ72" i="3"/>
  <c r="AR72" i="3"/>
  <c r="AP73" i="3"/>
  <c r="AQ73" i="3"/>
  <c r="AR73" i="3"/>
  <c r="AP74" i="3"/>
  <c r="AQ74" i="3"/>
  <c r="AR74" i="3"/>
  <c r="AP75" i="3"/>
  <c r="AQ75" i="3"/>
  <c r="AR75" i="3"/>
  <c r="AP76" i="3"/>
  <c r="AQ76" i="3"/>
  <c r="AR76" i="3"/>
  <c r="AP77" i="3"/>
  <c r="AQ77" i="3"/>
  <c r="AR77" i="3"/>
  <c r="AP78" i="3"/>
  <c r="AQ78" i="3"/>
  <c r="AR78" i="3"/>
  <c r="AP79" i="3"/>
  <c r="AQ79" i="3"/>
  <c r="AR79" i="3"/>
  <c r="AP80" i="3"/>
  <c r="AQ80" i="3"/>
  <c r="AR80" i="3"/>
  <c r="AP81" i="3"/>
  <c r="AQ81" i="3"/>
  <c r="AR81" i="3"/>
  <c r="AP82" i="3"/>
  <c r="AQ82" i="3"/>
  <c r="AR82" i="3"/>
  <c r="AP83" i="3"/>
  <c r="AQ83" i="3"/>
  <c r="AR83" i="3"/>
  <c r="AP84" i="3"/>
  <c r="AQ84" i="3"/>
  <c r="AR84" i="3"/>
  <c r="AP85" i="3"/>
  <c r="AQ85" i="3"/>
  <c r="AR85" i="3"/>
  <c r="AP86" i="3"/>
  <c r="AQ86" i="3"/>
  <c r="AR86" i="3"/>
  <c r="AP87" i="3"/>
  <c r="AQ87" i="3"/>
  <c r="AR87" i="3"/>
  <c r="AP88" i="3"/>
  <c r="AQ88" i="3"/>
  <c r="AR88" i="3"/>
  <c r="AP89" i="3"/>
  <c r="AQ89" i="3"/>
  <c r="AR89" i="3"/>
  <c r="AP90" i="3"/>
  <c r="AQ90" i="3"/>
  <c r="AR90" i="3"/>
  <c r="AP91" i="3"/>
  <c r="AQ91" i="3"/>
  <c r="AR91" i="3"/>
  <c r="AP92" i="3"/>
  <c r="AQ92" i="3"/>
  <c r="AR92" i="3"/>
  <c r="AP93" i="3"/>
  <c r="AQ93" i="3"/>
  <c r="AR93" i="3"/>
  <c r="AP94" i="3"/>
  <c r="AQ94" i="3"/>
  <c r="AR94" i="3"/>
  <c r="AP95" i="3"/>
  <c r="AQ95" i="3"/>
  <c r="AR95" i="3"/>
  <c r="AP96" i="3"/>
  <c r="AQ96" i="3"/>
  <c r="AR96" i="3"/>
  <c r="AP97" i="3"/>
  <c r="AQ97" i="3"/>
  <c r="AR97" i="3"/>
  <c r="AP98" i="3"/>
  <c r="AQ98" i="3"/>
  <c r="AR98" i="3"/>
  <c r="AP99" i="3"/>
  <c r="AQ99" i="3"/>
  <c r="AR99" i="3"/>
  <c r="AP100" i="3"/>
  <c r="AQ100" i="3"/>
  <c r="AR100" i="3"/>
  <c r="AP101" i="3"/>
  <c r="AQ101" i="3"/>
  <c r="AR101" i="3"/>
  <c r="AP102" i="3"/>
  <c r="AQ102" i="3"/>
  <c r="AR102" i="3"/>
  <c r="AP103" i="3"/>
  <c r="AQ103" i="3"/>
  <c r="AR103" i="3"/>
  <c r="AP104" i="3"/>
  <c r="AQ104" i="3"/>
  <c r="AR104" i="3"/>
  <c r="AP105" i="3"/>
  <c r="AQ105" i="3"/>
  <c r="AR105" i="3"/>
  <c r="AP106" i="3"/>
  <c r="AQ106" i="3"/>
  <c r="AR106" i="3"/>
  <c r="AP107" i="3"/>
  <c r="AQ107" i="3"/>
  <c r="AR107" i="3"/>
  <c r="AP108" i="3"/>
  <c r="AQ108" i="3"/>
  <c r="AR108" i="3"/>
  <c r="AP109" i="3"/>
  <c r="AQ109" i="3"/>
  <c r="AR109" i="3"/>
  <c r="AP110" i="3"/>
  <c r="AQ110" i="3"/>
  <c r="AR110" i="3"/>
  <c r="AP111" i="3"/>
  <c r="AQ111" i="3"/>
  <c r="AR111" i="3"/>
  <c r="AP112" i="3"/>
  <c r="AQ112" i="3"/>
  <c r="AR112" i="3"/>
  <c r="AP113" i="3"/>
  <c r="AQ113" i="3"/>
  <c r="AR113" i="3"/>
  <c r="AP114" i="3"/>
  <c r="AQ114" i="3"/>
  <c r="AR114" i="3"/>
  <c r="AP115" i="3"/>
  <c r="AQ115" i="3"/>
  <c r="AR115" i="3"/>
  <c r="AP116" i="3"/>
  <c r="AQ116" i="3"/>
  <c r="AR116" i="3"/>
  <c r="AP117" i="3"/>
  <c r="AQ117" i="3"/>
  <c r="AR117" i="3"/>
  <c r="AP118" i="3"/>
  <c r="AQ118" i="3"/>
  <c r="AR118" i="3"/>
  <c r="AP119" i="3"/>
  <c r="AQ119" i="3"/>
  <c r="AR119" i="3"/>
  <c r="AP120" i="3"/>
  <c r="AQ120" i="3"/>
  <c r="AR120" i="3"/>
  <c r="AP121" i="3"/>
  <c r="AQ121" i="3"/>
  <c r="AR121" i="3"/>
  <c r="AP122" i="3"/>
  <c r="AQ122" i="3"/>
  <c r="AR122" i="3"/>
  <c r="AP123" i="3"/>
  <c r="AQ123" i="3"/>
  <c r="AR123" i="3"/>
  <c r="AP124" i="3"/>
  <c r="AQ124" i="3"/>
  <c r="AR124" i="3"/>
  <c r="AP125" i="3"/>
  <c r="AQ125" i="3"/>
  <c r="AR125" i="3"/>
  <c r="AP126" i="3"/>
  <c r="AQ126" i="3"/>
  <c r="AR126" i="3"/>
  <c r="AP127" i="3"/>
  <c r="AQ127" i="3"/>
  <c r="AR127" i="3"/>
  <c r="AP128" i="3"/>
  <c r="AQ128" i="3"/>
  <c r="AR128" i="3"/>
  <c r="AP129" i="3"/>
  <c r="AQ129" i="3"/>
  <c r="AR129" i="3"/>
  <c r="AP130" i="3"/>
  <c r="AQ130" i="3"/>
  <c r="AR130" i="3"/>
  <c r="AP131" i="3"/>
  <c r="AQ131" i="3"/>
  <c r="AR131" i="3"/>
  <c r="AP132" i="3"/>
  <c r="AQ132" i="3"/>
  <c r="AR132" i="3"/>
  <c r="AP133" i="3"/>
  <c r="AQ133" i="3"/>
  <c r="AR133" i="3"/>
  <c r="AP134" i="3"/>
  <c r="AQ134" i="3"/>
  <c r="AR134" i="3"/>
  <c r="AP135" i="3"/>
  <c r="AQ135" i="3"/>
  <c r="AR135" i="3"/>
  <c r="AP136" i="3"/>
  <c r="AQ136" i="3"/>
  <c r="AR136" i="3"/>
  <c r="AP137" i="3"/>
  <c r="AQ137" i="3"/>
  <c r="AR137" i="3"/>
  <c r="AP138" i="3"/>
  <c r="AQ138" i="3"/>
  <c r="AR138" i="3"/>
  <c r="AP139" i="3"/>
  <c r="AQ139" i="3"/>
  <c r="AR139" i="3"/>
  <c r="AP140" i="3"/>
  <c r="AQ140" i="3"/>
  <c r="AR140" i="3"/>
  <c r="AP141" i="3"/>
  <c r="AQ141" i="3"/>
  <c r="AR141" i="3"/>
  <c r="AP142" i="3"/>
  <c r="AQ142" i="3"/>
  <c r="AR142" i="3"/>
  <c r="AP143" i="3"/>
  <c r="AQ143" i="3"/>
  <c r="AR143" i="3"/>
  <c r="AP144" i="3"/>
  <c r="AQ144" i="3"/>
  <c r="AR144" i="3"/>
  <c r="AP145" i="3"/>
  <c r="AQ145" i="3"/>
  <c r="AR145" i="3"/>
  <c r="AP146" i="3"/>
  <c r="AQ146" i="3"/>
  <c r="AR146" i="3"/>
  <c r="AP147" i="3"/>
  <c r="AQ147" i="3"/>
  <c r="AR147" i="3"/>
  <c r="AP148" i="3"/>
  <c r="AQ148" i="3"/>
  <c r="AR148" i="3"/>
  <c r="AP149" i="3"/>
  <c r="AQ149" i="3"/>
  <c r="AR149" i="3"/>
  <c r="AP150" i="3"/>
  <c r="AQ150" i="3"/>
  <c r="AR150" i="3"/>
  <c r="AP151" i="3"/>
  <c r="AQ151" i="3"/>
  <c r="AR151" i="3"/>
  <c r="AP152" i="3"/>
  <c r="AQ152" i="3"/>
  <c r="AR152" i="3"/>
  <c r="AP153" i="3"/>
  <c r="AQ153" i="3"/>
  <c r="AR153" i="3"/>
  <c r="AP154" i="3"/>
  <c r="AQ154" i="3"/>
  <c r="AR154" i="3"/>
  <c r="AP155" i="3"/>
  <c r="AQ155" i="3"/>
  <c r="AR155" i="3"/>
  <c r="AP156" i="3"/>
  <c r="AQ156" i="3"/>
  <c r="AR156" i="3"/>
  <c r="AP157" i="3"/>
  <c r="AQ157" i="3"/>
  <c r="AR157" i="3"/>
  <c r="AP158" i="3"/>
  <c r="AQ158" i="3"/>
  <c r="AR158" i="3"/>
  <c r="AP159" i="3"/>
  <c r="AQ159" i="3"/>
  <c r="AR159" i="3"/>
  <c r="AP160" i="3"/>
  <c r="AQ160" i="3"/>
  <c r="AR160" i="3"/>
  <c r="AP161" i="3"/>
  <c r="AQ161" i="3"/>
  <c r="AR161" i="3"/>
  <c r="AP162" i="3"/>
  <c r="AQ162" i="3"/>
  <c r="AR162" i="3"/>
  <c r="AP163" i="3"/>
  <c r="AQ163" i="3"/>
  <c r="AR163" i="3"/>
  <c r="AP164" i="3"/>
  <c r="AQ164" i="3"/>
  <c r="AR164" i="3"/>
  <c r="AP165" i="3"/>
  <c r="AQ165" i="3"/>
  <c r="AR165" i="3"/>
  <c r="AP166" i="3"/>
  <c r="AQ166" i="3"/>
  <c r="AR166" i="3"/>
  <c r="AP167" i="3"/>
  <c r="AQ167" i="3"/>
  <c r="AR167" i="3"/>
  <c r="AP168" i="3"/>
  <c r="AQ168" i="3"/>
  <c r="AR168" i="3"/>
  <c r="AP169" i="3"/>
  <c r="AQ169" i="3"/>
  <c r="AR169" i="3"/>
  <c r="AP170" i="3"/>
  <c r="AQ170" i="3"/>
  <c r="AR170" i="3"/>
  <c r="AP171" i="3"/>
  <c r="AQ171" i="3"/>
  <c r="AR171" i="3"/>
  <c r="AR2" i="3"/>
  <c r="AQ2" i="3"/>
  <c r="AP2" i="3"/>
  <c r="AM3" i="3"/>
  <c r="AN3" i="3"/>
  <c r="AO3" i="3"/>
  <c r="AM4" i="3"/>
  <c r="AN4" i="3"/>
  <c r="AO4" i="3"/>
  <c r="AM5" i="3"/>
  <c r="AN5" i="3"/>
  <c r="AO5" i="3"/>
  <c r="AM6" i="3"/>
  <c r="AN6" i="3"/>
  <c r="AO6" i="3"/>
  <c r="AM7" i="3"/>
  <c r="AN7" i="3"/>
  <c r="AO7" i="3"/>
  <c r="AM8" i="3"/>
  <c r="AN8" i="3"/>
  <c r="AO8" i="3"/>
  <c r="AM9" i="3"/>
  <c r="AN9" i="3"/>
  <c r="AO9" i="3"/>
  <c r="AM10" i="3"/>
  <c r="AN10" i="3"/>
  <c r="AO10" i="3"/>
  <c r="AM11" i="3"/>
  <c r="AN11" i="3"/>
  <c r="AO11" i="3"/>
  <c r="AM12" i="3"/>
  <c r="AN12" i="3"/>
  <c r="AO12" i="3"/>
  <c r="AM13" i="3"/>
  <c r="AN13" i="3"/>
  <c r="AO13" i="3"/>
  <c r="AM14" i="3"/>
  <c r="AN14" i="3"/>
  <c r="AO14" i="3"/>
  <c r="AM15" i="3"/>
  <c r="AN15" i="3"/>
  <c r="AO15" i="3"/>
  <c r="AM16" i="3"/>
  <c r="AN16" i="3"/>
  <c r="AO16" i="3"/>
  <c r="AM17" i="3"/>
  <c r="AN17" i="3"/>
  <c r="AO17" i="3"/>
  <c r="AM18" i="3"/>
  <c r="AN18" i="3"/>
  <c r="AO18" i="3"/>
  <c r="AM19" i="3"/>
  <c r="AN19" i="3"/>
  <c r="AO19" i="3"/>
  <c r="AM20" i="3"/>
  <c r="AN20" i="3"/>
  <c r="AO20" i="3"/>
  <c r="AM21" i="3"/>
  <c r="AN21" i="3"/>
  <c r="AO21" i="3"/>
  <c r="AM22" i="3"/>
  <c r="AN22" i="3"/>
  <c r="AO22" i="3"/>
  <c r="AM23" i="3"/>
  <c r="AN23" i="3"/>
  <c r="AO23" i="3"/>
  <c r="AM24" i="3"/>
  <c r="AN24" i="3"/>
  <c r="AO24" i="3"/>
  <c r="AM25" i="3"/>
  <c r="AN25" i="3"/>
  <c r="AO25" i="3"/>
  <c r="AM26" i="3"/>
  <c r="AN26" i="3"/>
  <c r="AO26" i="3"/>
  <c r="AM27" i="3"/>
  <c r="AN27" i="3"/>
  <c r="AO27" i="3"/>
  <c r="AM28" i="3"/>
  <c r="AN28" i="3"/>
  <c r="AO28" i="3"/>
  <c r="AM29" i="3"/>
  <c r="AN29" i="3"/>
  <c r="AO29" i="3"/>
  <c r="AM30" i="3"/>
  <c r="AN30" i="3"/>
  <c r="AO30" i="3"/>
  <c r="AM31" i="3"/>
  <c r="AN31" i="3"/>
  <c r="AO31" i="3"/>
  <c r="AM32" i="3"/>
  <c r="AN32" i="3"/>
  <c r="AO32" i="3"/>
  <c r="AM33" i="3"/>
  <c r="AN33" i="3"/>
  <c r="AO33" i="3"/>
  <c r="AM34" i="3"/>
  <c r="AN34" i="3"/>
  <c r="AO34" i="3"/>
  <c r="AM35" i="3"/>
  <c r="AN35" i="3"/>
  <c r="AO35" i="3"/>
  <c r="AM36" i="3"/>
  <c r="AN36" i="3"/>
  <c r="AO36" i="3"/>
  <c r="AM37" i="3"/>
  <c r="AN37" i="3"/>
  <c r="AO37" i="3"/>
  <c r="AM38" i="3"/>
  <c r="AN38" i="3"/>
  <c r="AO38" i="3"/>
  <c r="AM39" i="3"/>
  <c r="AN39" i="3"/>
  <c r="AO39" i="3"/>
  <c r="AM40" i="3"/>
  <c r="AN40" i="3"/>
  <c r="AO40" i="3"/>
  <c r="AM41" i="3"/>
  <c r="AN41" i="3"/>
  <c r="AO41" i="3"/>
  <c r="AM42" i="3"/>
  <c r="AN42" i="3"/>
  <c r="AO42" i="3"/>
  <c r="AM43" i="3"/>
  <c r="AN43" i="3"/>
  <c r="AO43" i="3"/>
  <c r="AM44" i="3"/>
  <c r="AN44" i="3"/>
  <c r="AO44" i="3"/>
  <c r="AM45" i="3"/>
  <c r="AN45" i="3"/>
  <c r="AO45" i="3"/>
  <c r="AM46" i="3"/>
  <c r="AN46" i="3"/>
  <c r="AO46" i="3"/>
  <c r="AM47" i="3"/>
  <c r="AN47" i="3"/>
  <c r="AO47" i="3"/>
  <c r="AM48" i="3"/>
  <c r="AN48" i="3"/>
  <c r="AO48" i="3"/>
  <c r="AM49" i="3"/>
  <c r="AN49" i="3"/>
  <c r="AO49" i="3"/>
  <c r="AM50" i="3"/>
  <c r="AN50" i="3"/>
  <c r="AO50" i="3"/>
  <c r="AM51" i="3"/>
  <c r="AN51" i="3"/>
  <c r="AO51" i="3"/>
  <c r="AM52" i="3"/>
  <c r="AN52" i="3"/>
  <c r="AO52" i="3"/>
  <c r="AM53" i="3"/>
  <c r="AN53" i="3"/>
  <c r="AO53" i="3"/>
  <c r="AM54" i="3"/>
  <c r="AN54" i="3"/>
  <c r="AO54" i="3"/>
  <c r="AM55" i="3"/>
  <c r="AN55" i="3"/>
  <c r="AO55" i="3"/>
  <c r="AM56" i="3"/>
  <c r="AN56" i="3"/>
  <c r="AO56" i="3"/>
  <c r="AM57" i="3"/>
  <c r="AN57" i="3"/>
  <c r="AO57" i="3"/>
  <c r="AM58" i="3"/>
  <c r="AN58" i="3"/>
  <c r="AO58" i="3"/>
  <c r="AM59" i="3"/>
  <c r="AN59" i="3"/>
  <c r="AO59" i="3"/>
  <c r="AM60" i="3"/>
  <c r="AN60" i="3"/>
  <c r="AO60" i="3"/>
  <c r="AM61" i="3"/>
  <c r="AN61" i="3"/>
  <c r="AO61" i="3"/>
  <c r="AM62" i="3"/>
  <c r="AN62" i="3"/>
  <c r="AO62" i="3"/>
  <c r="AM63" i="3"/>
  <c r="AN63" i="3"/>
  <c r="AO63" i="3"/>
  <c r="AM64" i="3"/>
  <c r="AN64" i="3"/>
  <c r="AO64" i="3"/>
  <c r="AM65" i="3"/>
  <c r="AN65" i="3"/>
  <c r="AO65" i="3"/>
  <c r="AM66" i="3"/>
  <c r="AN66" i="3"/>
  <c r="AO66" i="3"/>
  <c r="AM67" i="3"/>
  <c r="AN67" i="3"/>
  <c r="AO67" i="3"/>
  <c r="AM68" i="3"/>
  <c r="AN68" i="3"/>
  <c r="AO68" i="3"/>
  <c r="AM69" i="3"/>
  <c r="AN69" i="3"/>
  <c r="AO69" i="3"/>
  <c r="AM70" i="3"/>
  <c r="AN70" i="3"/>
  <c r="AO70" i="3"/>
  <c r="AM71" i="3"/>
  <c r="AN71" i="3"/>
  <c r="AO71" i="3"/>
  <c r="AM72" i="3"/>
  <c r="AN72" i="3"/>
  <c r="AO72" i="3"/>
  <c r="AM73" i="3"/>
  <c r="AN73" i="3"/>
  <c r="AO73" i="3"/>
  <c r="AM74" i="3"/>
  <c r="AN74" i="3"/>
  <c r="AO74" i="3"/>
  <c r="AM75" i="3"/>
  <c r="AN75" i="3"/>
  <c r="AO75" i="3"/>
  <c r="AM76" i="3"/>
  <c r="AN76" i="3"/>
  <c r="AO76" i="3"/>
  <c r="AM77" i="3"/>
  <c r="AN77" i="3"/>
  <c r="AO77" i="3"/>
  <c r="AM78" i="3"/>
  <c r="AN78" i="3"/>
  <c r="AO78" i="3"/>
  <c r="AM79" i="3"/>
  <c r="AN79" i="3"/>
  <c r="AO79" i="3"/>
  <c r="AM80" i="3"/>
  <c r="AN80" i="3"/>
  <c r="AO80" i="3"/>
  <c r="AM81" i="3"/>
  <c r="AN81" i="3"/>
  <c r="AO81" i="3"/>
  <c r="AM82" i="3"/>
  <c r="AN82" i="3"/>
  <c r="AO82" i="3"/>
  <c r="AM83" i="3"/>
  <c r="AN83" i="3"/>
  <c r="AO83" i="3"/>
  <c r="AM84" i="3"/>
  <c r="AN84" i="3"/>
  <c r="AO84" i="3"/>
  <c r="AM85" i="3"/>
  <c r="AN85" i="3"/>
  <c r="AO85" i="3"/>
  <c r="AM86" i="3"/>
  <c r="AN86" i="3"/>
  <c r="AO86" i="3"/>
  <c r="AM87" i="3"/>
  <c r="AN87" i="3"/>
  <c r="AO87" i="3"/>
  <c r="AM88" i="3"/>
  <c r="AN88" i="3"/>
  <c r="AO88" i="3"/>
  <c r="AM89" i="3"/>
  <c r="AN89" i="3"/>
  <c r="AO89" i="3"/>
  <c r="AM90" i="3"/>
  <c r="AN90" i="3"/>
  <c r="AO90" i="3"/>
  <c r="AM91" i="3"/>
  <c r="AN91" i="3"/>
  <c r="AO91" i="3"/>
  <c r="AM92" i="3"/>
  <c r="AN92" i="3"/>
  <c r="AO92" i="3"/>
  <c r="AM93" i="3"/>
  <c r="AN93" i="3"/>
  <c r="AO93" i="3"/>
  <c r="AM94" i="3"/>
  <c r="AN94" i="3"/>
  <c r="AO94" i="3"/>
  <c r="AM95" i="3"/>
  <c r="AN95" i="3"/>
  <c r="AO95" i="3"/>
  <c r="AM96" i="3"/>
  <c r="AN96" i="3"/>
  <c r="AO96" i="3"/>
  <c r="AM97" i="3"/>
  <c r="AN97" i="3"/>
  <c r="AO97" i="3"/>
  <c r="AM98" i="3"/>
  <c r="AN98" i="3"/>
  <c r="AO98" i="3"/>
  <c r="AM99" i="3"/>
  <c r="AN99" i="3"/>
  <c r="AO99" i="3"/>
  <c r="AM100" i="3"/>
  <c r="AN100" i="3"/>
  <c r="AO100" i="3"/>
  <c r="AM101" i="3"/>
  <c r="AN101" i="3"/>
  <c r="AO101" i="3"/>
  <c r="AM102" i="3"/>
  <c r="AN102" i="3"/>
  <c r="AO102" i="3"/>
  <c r="AM103" i="3"/>
  <c r="AN103" i="3"/>
  <c r="AO103" i="3"/>
  <c r="AM104" i="3"/>
  <c r="AN104" i="3"/>
  <c r="AO104" i="3"/>
  <c r="AM105" i="3"/>
  <c r="AN105" i="3"/>
  <c r="AO105" i="3"/>
  <c r="AM106" i="3"/>
  <c r="AN106" i="3"/>
  <c r="AO106" i="3"/>
  <c r="AM107" i="3"/>
  <c r="AN107" i="3"/>
  <c r="AO107" i="3"/>
  <c r="AM108" i="3"/>
  <c r="AN108" i="3"/>
  <c r="AO108" i="3"/>
  <c r="AM109" i="3"/>
  <c r="AN109" i="3"/>
  <c r="AO109" i="3"/>
  <c r="AM110" i="3"/>
  <c r="AN110" i="3"/>
  <c r="AO110" i="3"/>
  <c r="AM111" i="3"/>
  <c r="AN111" i="3"/>
  <c r="AO111" i="3"/>
  <c r="AM112" i="3"/>
  <c r="AN112" i="3"/>
  <c r="AO112" i="3"/>
  <c r="AM113" i="3"/>
  <c r="AN113" i="3"/>
  <c r="AO113" i="3"/>
  <c r="AM114" i="3"/>
  <c r="AN114" i="3"/>
  <c r="AO114" i="3"/>
  <c r="AM115" i="3"/>
  <c r="AN115" i="3"/>
  <c r="AO115" i="3"/>
  <c r="AM116" i="3"/>
  <c r="AN116" i="3"/>
  <c r="AO116" i="3"/>
  <c r="AM117" i="3"/>
  <c r="AN117" i="3"/>
  <c r="AO117" i="3"/>
  <c r="AM118" i="3"/>
  <c r="AN118" i="3"/>
  <c r="AO118" i="3"/>
  <c r="AM119" i="3"/>
  <c r="AN119" i="3"/>
  <c r="AO119" i="3"/>
  <c r="AM120" i="3"/>
  <c r="AN120" i="3"/>
  <c r="AO120" i="3"/>
  <c r="AM121" i="3"/>
  <c r="AN121" i="3"/>
  <c r="AO121" i="3"/>
  <c r="AM122" i="3"/>
  <c r="AN122" i="3"/>
  <c r="AO122" i="3"/>
  <c r="AM123" i="3"/>
  <c r="AN123" i="3"/>
  <c r="AO123" i="3"/>
  <c r="AM124" i="3"/>
  <c r="AN124" i="3"/>
  <c r="AO124" i="3"/>
  <c r="AM125" i="3"/>
  <c r="AN125" i="3"/>
  <c r="AO125" i="3"/>
  <c r="AM126" i="3"/>
  <c r="AN126" i="3"/>
  <c r="AO126" i="3"/>
  <c r="AM127" i="3"/>
  <c r="AN127" i="3"/>
  <c r="AO127" i="3"/>
  <c r="AM128" i="3"/>
  <c r="AN128" i="3"/>
  <c r="AO128" i="3"/>
  <c r="AM129" i="3"/>
  <c r="AN129" i="3"/>
  <c r="AO129" i="3"/>
  <c r="AM130" i="3"/>
  <c r="AN130" i="3"/>
  <c r="AO130" i="3"/>
  <c r="AM131" i="3"/>
  <c r="AN131" i="3"/>
  <c r="AO131" i="3"/>
  <c r="AM132" i="3"/>
  <c r="AN132" i="3"/>
  <c r="AO132" i="3"/>
  <c r="AM133" i="3"/>
  <c r="AN133" i="3"/>
  <c r="AO133" i="3"/>
  <c r="AM134" i="3"/>
  <c r="AN134" i="3"/>
  <c r="AO134" i="3"/>
  <c r="AM135" i="3"/>
  <c r="AN135" i="3"/>
  <c r="AO135" i="3"/>
  <c r="AM136" i="3"/>
  <c r="AN136" i="3"/>
  <c r="AO136" i="3"/>
  <c r="AM137" i="3"/>
  <c r="AN137" i="3"/>
  <c r="AO137" i="3"/>
  <c r="AM138" i="3"/>
  <c r="AN138" i="3"/>
  <c r="AO138" i="3"/>
  <c r="AM139" i="3"/>
  <c r="AN139" i="3"/>
  <c r="AO139" i="3"/>
  <c r="AM140" i="3"/>
  <c r="AN140" i="3"/>
  <c r="AO140" i="3"/>
  <c r="AM141" i="3"/>
  <c r="AN141" i="3"/>
  <c r="AO141" i="3"/>
  <c r="AM142" i="3"/>
  <c r="AN142" i="3"/>
  <c r="AO142" i="3"/>
  <c r="AM143" i="3"/>
  <c r="AN143" i="3"/>
  <c r="AO143" i="3"/>
  <c r="AM144" i="3"/>
  <c r="AN144" i="3"/>
  <c r="AO144" i="3"/>
  <c r="AM145" i="3"/>
  <c r="AN145" i="3"/>
  <c r="AO145" i="3"/>
  <c r="AM146" i="3"/>
  <c r="AN146" i="3"/>
  <c r="AO146" i="3"/>
  <c r="AM147" i="3"/>
  <c r="AN147" i="3"/>
  <c r="AO147" i="3"/>
  <c r="AM148" i="3"/>
  <c r="AN148" i="3"/>
  <c r="AO148" i="3"/>
  <c r="AM149" i="3"/>
  <c r="AN149" i="3"/>
  <c r="AO149" i="3"/>
  <c r="AM150" i="3"/>
  <c r="AN150" i="3"/>
  <c r="AO150" i="3"/>
  <c r="AM151" i="3"/>
  <c r="AN151" i="3"/>
  <c r="AO151" i="3"/>
  <c r="AM152" i="3"/>
  <c r="AN152" i="3"/>
  <c r="AO152" i="3"/>
  <c r="AM153" i="3"/>
  <c r="AN153" i="3"/>
  <c r="AO153" i="3"/>
  <c r="AM154" i="3"/>
  <c r="AN154" i="3"/>
  <c r="AO154" i="3"/>
  <c r="AM155" i="3"/>
  <c r="AN155" i="3"/>
  <c r="AO155" i="3"/>
  <c r="AM156" i="3"/>
  <c r="AN156" i="3"/>
  <c r="AO156" i="3"/>
  <c r="AM157" i="3"/>
  <c r="AN157" i="3"/>
  <c r="AO157" i="3"/>
  <c r="AM158" i="3"/>
  <c r="AN158" i="3"/>
  <c r="AO158" i="3"/>
  <c r="AM159" i="3"/>
  <c r="AN159" i="3"/>
  <c r="AO159" i="3"/>
  <c r="AM160" i="3"/>
  <c r="AN160" i="3"/>
  <c r="AO160" i="3"/>
  <c r="AM161" i="3"/>
  <c r="AN161" i="3"/>
  <c r="AO161" i="3"/>
  <c r="AM162" i="3"/>
  <c r="AN162" i="3"/>
  <c r="AO162" i="3"/>
  <c r="AM163" i="3"/>
  <c r="AN163" i="3"/>
  <c r="AO163" i="3"/>
  <c r="AM164" i="3"/>
  <c r="AN164" i="3"/>
  <c r="AO164" i="3"/>
  <c r="AM165" i="3"/>
  <c r="AN165" i="3"/>
  <c r="AO165" i="3"/>
  <c r="AM166" i="3"/>
  <c r="AN166" i="3"/>
  <c r="AO166" i="3"/>
  <c r="AM167" i="3"/>
  <c r="AN167" i="3"/>
  <c r="AO167" i="3"/>
  <c r="AM168" i="3"/>
  <c r="AN168" i="3"/>
  <c r="AO168" i="3"/>
  <c r="AM169" i="3"/>
  <c r="AN169" i="3"/>
  <c r="AO169" i="3"/>
  <c r="AM170" i="3"/>
  <c r="AN170" i="3"/>
  <c r="AO170" i="3"/>
  <c r="AM171" i="3"/>
  <c r="AN171" i="3"/>
  <c r="AO171" i="3"/>
  <c r="AM172" i="3"/>
  <c r="AN172" i="3"/>
  <c r="AO172" i="3"/>
  <c r="AO2" i="3"/>
  <c r="AN2" i="3"/>
  <c r="AM2" i="3"/>
  <c r="BX3" i="3"/>
  <c r="BY3" i="3"/>
  <c r="BZ3" i="3"/>
  <c r="CA3" i="3"/>
  <c r="BX4" i="3"/>
  <c r="BY4" i="3"/>
  <c r="BZ4" i="3"/>
  <c r="CA4" i="3"/>
  <c r="BX5" i="3"/>
  <c r="BY5" i="3"/>
  <c r="BZ5" i="3"/>
  <c r="CA5" i="3"/>
  <c r="BX6" i="3"/>
  <c r="BY6" i="3"/>
  <c r="BZ6" i="3"/>
  <c r="CA6" i="3"/>
  <c r="BX7" i="3"/>
  <c r="BY7" i="3"/>
  <c r="BZ7" i="3"/>
  <c r="CA7" i="3"/>
  <c r="BX8" i="3"/>
  <c r="BY8" i="3"/>
  <c r="BZ8" i="3"/>
  <c r="CA8" i="3"/>
  <c r="BX9" i="3"/>
  <c r="BY9" i="3"/>
  <c r="BZ9" i="3"/>
  <c r="CA9" i="3"/>
  <c r="BX10" i="3"/>
  <c r="BY10" i="3"/>
  <c r="BZ10" i="3"/>
  <c r="CA10" i="3"/>
  <c r="BX11" i="3"/>
  <c r="BY11" i="3"/>
  <c r="BZ11" i="3"/>
  <c r="CA11" i="3"/>
  <c r="BX12" i="3"/>
  <c r="BY12" i="3"/>
  <c r="BZ12" i="3"/>
  <c r="CA12" i="3"/>
  <c r="BX13" i="3"/>
  <c r="BY13" i="3"/>
  <c r="BZ13" i="3"/>
  <c r="CA13" i="3"/>
  <c r="BX14" i="3"/>
  <c r="BY14" i="3"/>
  <c r="BZ14" i="3"/>
  <c r="CA14" i="3"/>
  <c r="BX15" i="3"/>
  <c r="BY15" i="3"/>
  <c r="BZ15" i="3"/>
  <c r="CA15" i="3"/>
  <c r="BX16" i="3"/>
  <c r="BY16" i="3"/>
  <c r="BZ16" i="3"/>
  <c r="CA16" i="3"/>
  <c r="BX17" i="3"/>
  <c r="BY17" i="3"/>
  <c r="BZ17" i="3"/>
  <c r="CA17" i="3"/>
  <c r="BX18" i="3"/>
  <c r="BY18" i="3"/>
  <c r="BZ18" i="3"/>
  <c r="CA18" i="3"/>
  <c r="BX19" i="3"/>
  <c r="BY19" i="3"/>
  <c r="BZ19" i="3"/>
  <c r="CA19" i="3"/>
  <c r="BX20" i="3"/>
  <c r="BY20" i="3"/>
  <c r="BZ20" i="3"/>
  <c r="CA20" i="3"/>
  <c r="BX21" i="3"/>
  <c r="BY21" i="3"/>
  <c r="BZ21" i="3"/>
  <c r="CA21" i="3"/>
  <c r="BX22" i="3"/>
  <c r="BY22" i="3"/>
  <c r="BZ22" i="3"/>
  <c r="CA22" i="3"/>
  <c r="BX23" i="3"/>
  <c r="BY23" i="3"/>
  <c r="BZ23" i="3"/>
  <c r="CA23" i="3"/>
  <c r="BX24" i="3"/>
  <c r="BY24" i="3"/>
  <c r="BZ24" i="3"/>
  <c r="CA24" i="3"/>
  <c r="BX25" i="3"/>
  <c r="BY25" i="3"/>
  <c r="BZ25" i="3"/>
  <c r="CA25" i="3"/>
  <c r="BX26" i="3"/>
  <c r="BY26" i="3"/>
  <c r="BZ26" i="3"/>
  <c r="CA26" i="3"/>
  <c r="BX27" i="3"/>
  <c r="BY27" i="3"/>
  <c r="BZ27" i="3"/>
  <c r="CA27" i="3"/>
  <c r="BX28" i="3"/>
  <c r="BY28" i="3"/>
  <c r="BZ28" i="3"/>
  <c r="CA28" i="3"/>
  <c r="BX29" i="3"/>
  <c r="BY29" i="3"/>
  <c r="BZ29" i="3"/>
  <c r="CA29" i="3"/>
  <c r="BX30" i="3"/>
  <c r="BY30" i="3"/>
  <c r="BZ30" i="3"/>
  <c r="CA30" i="3"/>
  <c r="BX31" i="3"/>
  <c r="BY31" i="3"/>
  <c r="BZ31" i="3"/>
  <c r="CA31" i="3"/>
  <c r="BX32" i="3"/>
  <c r="BY32" i="3"/>
  <c r="BZ32" i="3"/>
  <c r="CA32" i="3"/>
  <c r="BX33" i="3"/>
  <c r="BY33" i="3"/>
  <c r="BZ33" i="3"/>
  <c r="CA33" i="3"/>
  <c r="BX34" i="3"/>
  <c r="BY34" i="3"/>
  <c r="BZ34" i="3"/>
  <c r="CA34" i="3"/>
  <c r="BX35" i="3"/>
  <c r="BY35" i="3"/>
  <c r="BZ35" i="3"/>
  <c r="CA35" i="3"/>
  <c r="BX36" i="3"/>
  <c r="BY36" i="3"/>
  <c r="BZ36" i="3"/>
  <c r="CA36" i="3"/>
  <c r="BX37" i="3"/>
  <c r="BY37" i="3"/>
  <c r="BZ37" i="3"/>
  <c r="CA37" i="3"/>
  <c r="BX38" i="3"/>
  <c r="BY38" i="3"/>
  <c r="BZ38" i="3"/>
  <c r="CA38" i="3"/>
  <c r="BX39" i="3"/>
  <c r="BY39" i="3"/>
  <c r="BZ39" i="3"/>
  <c r="CA39" i="3"/>
  <c r="BX40" i="3"/>
  <c r="BY40" i="3"/>
  <c r="BZ40" i="3"/>
  <c r="CA40" i="3"/>
  <c r="BX41" i="3"/>
  <c r="BY41" i="3"/>
  <c r="BZ41" i="3"/>
  <c r="CA41" i="3"/>
  <c r="BX42" i="3"/>
  <c r="BY42" i="3"/>
  <c r="BZ42" i="3"/>
  <c r="CA42" i="3"/>
  <c r="BX43" i="3"/>
  <c r="BY43" i="3"/>
  <c r="BZ43" i="3"/>
  <c r="CA43" i="3"/>
  <c r="BX44" i="3"/>
  <c r="BY44" i="3"/>
  <c r="BZ44" i="3"/>
  <c r="CA44" i="3"/>
  <c r="BX45" i="3"/>
  <c r="BY45" i="3"/>
  <c r="BZ45" i="3"/>
  <c r="CA45" i="3"/>
  <c r="BX46" i="3"/>
  <c r="BY46" i="3"/>
  <c r="BZ46" i="3"/>
  <c r="CA46" i="3"/>
  <c r="BX47" i="3"/>
  <c r="BY47" i="3"/>
  <c r="BZ47" i="3"/>
  <c r="CA47" i="3"/>
  <c r="BX48" i="3"/>
  <c r="BY48" i="3"/>
  <c r="BZ48" i="3"/>
  <c r="CA48" i="3"/>
  <c r="BX49" i="3"/>
  <c r="BY49" i="3"/>
  <c r="BZ49" i="3"/>
  <c r="CA49" i="3"/>
  <c r="BX50" i="3"/>
  <c r="BY50" i="3"/>
  <c r="BZ50" i="3"/>
  <c r="CA50" i="3"/>
  <c r="BX51" i="3"/>
  <c r="BY51" i="3"/>
  <c r="BZ51" i="3"/>
  <c r="CA51" i="3"/>
  <c r="BX52" i="3"/>
  <c r="BY52" i="3"/>
  <c r="BZ52" i="3"/>
  <c r="CA52" i="3"/>
  <c r="BX53" i="3"/>
  <c r="BY53" i="3"/>
  <c r="BZ53" i="3"/>
  <c r="CA53" i="3"/>
  <c r="BX54" i="3"/>
  <c r="BY54" i="3"/>
  <c r="BZ54" i="3"/>
  <c r="CA54" i="3"/>
  <c r="BX55" i="3"/>
  <c r="BY55" i="3"/>
  <c r="BZ55" i="3"/>
  <c r="CA55" i="3"/>
  <c r="BX56" i="3"/>
  <c r="BY56" i="3"/>
  <c r="BZ56" i="3"/>
  <c r="CA56" i="3"/>
  <c r="BX57" i="3"/>
  <c r="BY57" i="3"/>
  <c r="BZ57" i="3"/>
  <c r="CA57" i="3"/>
  <c r="BX58" i="3"/>
  <c r="BY58" i="3"/>
  <c r="BZ58" i="3"/>
  <c r="CA58" i="3"/>
  <c r="BX59" i="3"/>
  <c r="BY59" i="3"/>
  <c r="BZ59" i="3"/>
  <c r="CA59" i="3"/>
  <c r="BX60" i="3"/>
  <c r="BY60" i="3"/>
  <c r="BZ60" i="3"/>
  <c r="CA60" i="3"/>
  <c r="BX61" i="3"/>
  <c r="BY61" i="3"/>
  <c r="BZ61" i="3"/>
  <c r="CA61" i="3"/>
  <c r="BX62" i="3"/>
  <c r="BY62" i="3"/>
  <c r="BZ62" i="3"/>
  <c r="CA62" i="3"/>
  <c r="BX63" i="3"/>
  <c r="BY63" i="3"/>
  <c r="BZ63" i="3"/>
  <c r="CA63" i="3"/>
  <c r="BX64" i="3"/>
  <c r="BY64" i="3"/>
  <c r="BZ64" i="3"/>
  <c r="CA64" i="3"/>
  <c r="BX65" i="3"/>
  <c r="BY65" i="3"/>
  <c r="BZ65" i="3"/>
  <c r="CA65" i="3"/>
  <c r="BX66" i="3"/>
  <c r="BY66" i="3"/>
  <c r="BZ66" i="3"/>
  <c r="CA66" i="3"/>
  <c r="BX67" i="3"/>
  <c r="BY67" i="3"/>
  <c r="BZ67" i="3"/>
  <c r="CA67" i="3"/>
  <c r="BX68" i="3"/>
  <c r="BY68" i="3"/>
  <c r="BZ68" i="3"/>
  <c r="CA68" i="3"/>
  <c r="BX69" i="3"/>
  <c r="BY69" i="3"/>
  <c r="BZ69" i="3"/>
  <c r="CA69" i="3"/>
  <c r="BX70" i="3"/>
  <c r="BY70" i="3"/>
  <c r="BZ70" i="3"/>
  <c r="CA70" i="3"/>
  <c r="BX71" i="3"/>
  <c r="BY71" i="3"/>
  <c r="BZ71" i="3"/>
  <c r="CA71" i="3"/>
  <c r="BX72" i="3"/>
  <c r="BY72" i="3"/>
  <c r="BZ72" i="3"/>
  <c r="CA72" i="3"/>
  <c r="BX73" i="3"/>
  <c r="BY73" i="3"/>
  <c r="BZ73" i="3"/>
  <c r="CA73" i="3"/>
  <c r="BX74" i="3"/>
  <c r="BY74" i="3"/>
  <c r="BZ74" i="3"/>
  <c r="CA74" i="3"/>
  <c r="BX75" i="3"/>
  <c r="BY75" i="3"/>
  <c r="BZ75" i="3"/>
  <c r="CA75" i="3"/>
  <c r="BX76" i="3"/>
  <c r="BY76" i="3"/>
  <c r="BZ76" i="3"/>
  <c r="CA76" i="3"/>
  <c r="BX77" i="3"/>
  <c r="BY77" i="3"/>
  <c r="BZ77" i="3"/>
  <c r="CA77" i="3"/>
  <c r="BX78" i="3"/>
  <c r="BY78" i="3"/>
  <c r="BZ78" i="3"/>
  <c r="CA78" i="3"/>
  <c r="BX79" i="3"/>
  <c r="BY79" i="3"/>
  <c r="BZ79" i="3"/>
  <c r="CA79" i="3"/>
  <c r="BX80" i="3"/>
  <c r="BY80" i="3"/>
  <c r="BZ80" i="3"/>
  <c r="CA80" i="3"/>
  <c r="BX81" i="3"/>
  <c r="BY81" i="3"/>
  <c r="BZ81" i="3"/>
  <c r="CA81" i="3"/>
  <c r="BX82" i="3"/>
  <c r="BY82" i="3"/>
  <c r="BZ82" i="3"/>
  <c r="CA82" i="3"/>
  <c r="BX83" i="3"/>
  <c r="BY83" i="3"/>
  <c r="BZ83" i="3"/>
  <c r="CA83" i="3"/>
  <c r="BX84" i="3"/>
  <c r="BY84" i="3"/>
  <c r="BZ84" i="3"/>
  <c r="CA84" i="3"/>
  <c r="BX85" i="3"/>
  <c r="BY85" i="3"/>
  <c r="BZ85" i="3"/>
  <c r="CA85" i="3"/>
  <c r="BX86" i="3"/>
  <c r="BY86" i="3"/>
  <c r="BZ86" i="3"/>
  <c r="CA86" i="3"/>
  <c r="BX87" i="3"/>
  <c r="BY87" i="3"/>
  <c r="BZ87" i="3"/>
  <c r="CA87" i="3"/>
  <c r="BX88" i="3"/>
  <c r="BY88" i="3"/>
  <c r="BZ88" i="3"/>
  <c r="CA88" i="3"/>
  <c r="BX89" i="3"/>
  <c r="BY89" i="3"/>
  <c r="BZ89" i="3"/>
  <c r="CA89" i="3"/>
  <c r="BX90" i="3"/>
  <c r="BY90" i="3"/>
  <c r="BZ90" i="3"/>
  <c r="CA90" i="3"/>
  <c r="BX91" i="3"/>
  <c r="BY91" i="3"/>
  <c r="BZ91" i="3"/>
  <c r="CA91" i="3"/>
  <c r="BX92" i="3"/>
  <c r="BY92" i="3"/>
  <c r="BZ92" i="3"/>
  <c r="CA92" i="3"/>
  <c r="BX93" i="3"/>
  <c r="BY93" i="3"/>
  <c r="BZ93" i="3"/>
  <c r="CA93" i="3"/>
  <c r="BX94" i="3"/>
  <c r="BY94" i="3"/>
  <c r="BZ94" i="3"/>
  <c r="CA94" i="3"/>
  <c r="BX95" i="3"/>
  <c r="BY95" i="3"/>
  <c r="BZ95" i="3"/>
  <c r="CA95" i="3"/>
  <c r="BX96" i="3"/>
  <c r="BY96" i="3"/>
  <c r="BZ96" i="3"/>
  <c r="CA96" i="3"/>
  <c r="BX97" i="3"/>
  <c r="BY97" i="3"/>
  <c r="BZ97" i="3"/>
  <c r="CA97" i="3"/>
  <c r="BX98" i="3"/>
  <c r="BY98" i="3"/>
  <c r="BZ98" i="3"/>
  <c r="CA98" i="3"/>
  <c r="BX99" i="3"/>
  <c r="BY99" i="3"/>
  <c r="BZ99" i="3"/>
  <c r="CA99" i="3"/>
  <c r="BX100" i="3"/>
  <c r="BY100" i="3"/>
  <c r="BZ100" i="3"/>
  <c r="CA100" i="3"/>
  <c r="BX101" i="3"/>
  <c r="BY101" i="3"/>
  <c r="BZ101" i="3"/>
  <c r="CA101" i="3"/>
  <c r="BX102" i="3"/>
  <c r="BY102" i="3"/>
  <c r="BZ102" i="3"/>
  <c r="CA102" i="3"/>
  <c r="BX103" i="3"/>
  <c r="BY103" i="3"/>
  <c r="BZ103" i="3"/>
  <c r="CA103" i="3"/>
  <c r="BX104" i="3"/>
  <c r="BY104" i="3"/>
  <c r="BZ104" i="3"/>
  <c r="CA104" i="3"/>
  <c r="BX105" i="3"/>
  <c r="BY105" i="3"/>
  <c r="BZ105" i="3"/>
  <c r="CA105" i="3"/>
  <c r="BX106" i="3"/>
  <c r="BY106" i="3"/>
  <c r="BZ106" i="3"/>
  <c r="CA106" i="3"/>
  <c r="BX107" i="3"/>
  <c r="BY107" i="3"/>
  <c r="BZ107" i="3"/>
  <c r="CA107" i="3"/>
  <c r="BX108" i="3"/>
  <c r="BY108" i="3"/>
  <c r="BZ108" i="3"/>
  <c r="CA108" i="3"/>
  <c r="BX109" i="3"/>
  <c r="BY109" i="3"/>
  <c r="BZ109" i="3"/>
  <c r="CA109" i="3"/>
  <c r="BX110" i="3"/>
  <c r="BY110" i="3"/>
  <c r="BZ110" i="3"/>
  <c r="CA110" i="3"/>
  <c r="BX111" i="3"/>
  <c r="BY111" i="3"/>
  <c r="BZ111" i="3"/>
  <c r="CA111" i="3"/>
  <c r="BX112" i="3"/>
  <c r="BY112" i="3"/>
  <c r="BZ112" i="3"/>
  <c r="CA112" i="3"/>
  <c r="BX113" i="3"/>
  <c r="BY113" i="3"/>
  <c r="BZ113" i="3"/>
  <c r="CA113" i="3"/>
  <c r="BX114" i="3"/>
  <c r="BY114" i="3"/>
  <c r="BZ114" i="3"/>
  <c r="CA114" i="3"/>
  <c r="BX115" i="3"/>
  <c r="BY115" i="3"/>
  <c r="BZ115" i="3"/>
  <c r="CA115" i="3"/>
  <c r="BX116" i="3"/>
  <c r="BY116" i="3"/>
  <c r="BZ116" i="3"/>
  <c r="CA116" i="3"/>
  <c r="BX117" i="3"/>
  <c r="BY117" i="3"/>
  <c r="BZ117" i="3"/>
  <c r="CA117" i="3"/>
  <c r="BX118" i="3"/>
  <c r="BY118" i="3"/>
  <c r="BZ118" i="3"/>
  <c r="CA118" i="3"/>
  <c r="BX119" i="3"/>
  <c r="BY119" i="3"/>
  <c r="BZ119" i="3"/>
  <c r="CA119" i="3"/>
  <c r="BX120" i="3"/>
  <c r="BY120" i="3"/>
  <c r="BZ120" i="3"/>
  <c r="CA120" i="3"/>
  <c r="BX121" i="3"/>
  <c r="BY121" i="3"/>
  <c r="BZ121" i="3"/>
  <c r="CA121" i="3"/>
  <c r="BX122" i="3"/>
  <c r="BY122" i="3"/>
  <c r="BZ122" i="3"/>
  <c r="CA122" i="3"/>
  <c r="BX123" i="3"/>
  <c r="BY123" i="3"/>
  <c r="BZ123" i="3"/>
  <c r="CA123" i="3"/>
  <c r="BX124" i="3"/>
  <c r="BY124" i="3"/>
  <c r="BZ124" i="3"/>
  <c r="CA124" i="3"/>
  <c r="BX125" i="3"/>
  <c r="BY125" i="3"/>
  <c r="BZ125" i="3"/>
  <c r="CA125" i="3"/>
  <c r="BX126" i="3"/>
  <c r="BY126" i="3"/>
  <c r="BZ126" i="3"/>
  <c r="CA126" i="3"/>
  <c r="BX127" i="3"/>
  <c r="BY127" i="3"/>
  <c r="BZ127" i="3"/>
  <c r="CA127" i="3"/>
  <c r="BX128" i="3"/>
  <c r="BY128" i="3"/>
  <c r="BZ128" i="3"/>
  <c r="CA128" i="3"/>
  <c r="BX129" i="3"/>
  <c r="BY129" i="3"/>
  <c r="BZ129" i="3"/>
  <c r="CA129" i="3"/>
  <c r="BX130" i="3"/>
  <c r="BY130" i="3"/>
  <c r="BZ130" i="3"/>
  <c r="CA130" i="3"/>
  <c r="BX131" i="3"/>
  <c r="BY131" i="3"/>
  <c r="BZ131" i="3"/>
  <c r="CA131" i="3"/>
  <c r="BX132" i="3"/>
  <c r="BY132" i="3"/>
  <c r="BZ132" i="3"/>
  <c r="CA132" i="3"/>
  <c r="BX133" i="3"/>
  <c r="BY133" i="3"/>
  <c r="BZ133" i="3"/>
  <c r="CA133" i="3"/>
  <c r="BX134" i="3"/>
  <c r="BY134" i="3"/>
  <c r="BZ134" i="3"/>
  <c r="CA134" i="3"/>
  <c r="BX135" i="3"/>
  <c r="BY135" i="3"/>
  <c r="BZ135" i="3"/>
  <c r="CA135" i="3"/>
  <c r="BX136" i="3"/>
  <c r="BY136" i="3"/>
  <c r="BZ136" i="3"/>
  <c r="CA136" i="3"/>
  <c r="BX137" i="3"/>
  <c r="BY137" i="3"/>
  <c r="BZ137" i="3"/>
  <c r="CA137" i="3"/>
  <c r="BX138" i="3"/>
  <c r="BY138" i="3"/>
  <c r="BZ138" i="3"/>
  <c r="CA138" i="3"/>
  <c r="BX139" i="3"/>
  <c r="BY139" i="3"/>
  <c r="BZ139" i="3"/>
  <c r="CA139" i="3"/>
  <c r="BX140" i="3"/>
  <c r="BY140" i="3"/>
  <c r="BZ140" i="3"/>
  <c r="CA140" i="3"/>
  <c r="BX141" i="3"/>
  <c r="BY141" i="3"/>
  <c r="BZ141" i="3"/>
  <c r="CA141" i="3"/>
  <c r="BX142" i="3"/>
  <c r="BY142" i="3"/>
  <c r="BZ142" i="3"/>
  <c r="CA142" i="3"/>
  <c r="BX143" i="3"/>
  <c r="BY143" i="3"/>
  <c r="BZ143" i="3"/>
  <c r="CA143" i="3"/>
  <c r="BX144" i="3"/>
  <c r="BY144" i="3"/>
  <c r="BZ144" i="3"/>
  <c r="CA144" i="3"/>
  <c r="BX145" i="3"/>
  <c r="BY145" i="3"/>
  <c r="BZ145" i="3"/>
  <c r="CA145" i="3"/>
  <c r="BX146" i="3"/>
  <c r="BY146" i="3"/>
  <c r="BZ146" i="3"/>
  <c r="CA146" i="3"/>
  <c r="BX147" i="3"/>
  <c r="BY147" i="3"/>
  <c r="BZ147" i="3"/>
  <c r="CA147" i="3"/>
  <c r="BX148" i="3"/>
  <c r="BY148" i="3"/>
  <c r="BZ148" i="3"/>
  <c r="CA148" i="3"/>
  <c r="BX149" i="3"/>
  <c r="BY149" i="3"/>
  <c r="BZ149" i="3"/>
  <c r="CA149" i="3"/>
  <c r="BX150" i="3"/>
  <c r="BY150" i="3"/>
  <c r="BZ150" i="3"/>
  <c r="CA150" i="3"/>
  <c r="BX151" i="3"/>
  <c r="BY151" i="3"/>
  <c r="BZ151" i="3"/>
  <c r="CA151" i="3"/>
  <c r="BX152" i="3"/>
  <c r="BY152" i="3"/>
  <c r="BZ152" i="3"/>
  <c r="CA152" i="3"/>
  <c r="BX153" i="3"/>
  <c r="BY153" i="3"/>
  <c r="BZ153" i="3"/>
  <c r="CA153" i="3"/>
  <c r="BX154" i="3"/>
  <c r="BY154" i="3"/>
  <c r="BZ154" i="3"/>
  <c r="CA154" i="3"/>
  <c r="BX155" i="3"/>
  <c r="BY155" i="3"/>
  <c r="BZ155" i="3"/>
  <c r="CA155" i="3"/>
  <c r="BX156" i="3"/>
  <c r="BY156" i="3"/>
  <c r="BZ156" i="3"/>
  <c r="CA156" i="3"/>
  <c r="BX157" i="3"/>
  <c r="BY157" i="3"/>
  <c r="BZ157" i="3"/>
  <c r="CA157" i="3"/>
  <c r="BX158" i="3"/>
  <c r="BY158" i="3"/>
  <c r="BZ158" i="3"/>
  <c r="CA158" i="3"/>
  <c r="BX159" i="3"/>
  <c r="BY159" i="3"/>
  <c r="BZ159" i="3"/>
  <c r="CA159" i="3"/>
  <c r="BX160" i="3"/>
  <c r="BY160" i="3"/>
  <c r="BZ160" i="3"/>
  <c r="CA160" i="3"/>
  <c r="BX161" i="3"/>
  <c r="BY161" i="3"/>
  <c r="BZ161" i="3"/>
  <c r="CA161" i="3"/>
  <c r="BX162" i="3"/>
  <c r="BY162" i="3"/>
  <c r="BZ162" i="3"/>
  <c r="CA162" i="3"/>
  <c r="BX163" i="3"/>
  <c r="BY163" i="3"/>
  <c r="BZ163" i="3"/>
  <c r="CA163" i="3"/>
  <c r="BX164" i="3"/>
  <c r="BY164" i="3"/>
  <c r="BZ164" i="3"/>
  <c r="CA164" i="3"/>
  <c r="BX165" i="3"/>
  <c r="BY165" i="3"/>
  <c r="BZ165" i="3"/>
  <c r="CA165" i="3"/>
  <c r="BX166" i="3"/>
  <c r="BY166" i="3"/>
  <c r="BZ166" i="3"/>
  <c r="CA166" i="3"/>
  <c r="BX167" i="3"/>
  <c r="BY167" i="3"/>
  <c r="BZ167" i="3"/>
  <c r="CA167" i="3"/>
  <c r="BX168" i="3"/>
  <c r="BY168" i="3"/>
  <c r="BZ168" i="3"/>
  <c r="CA168" i="3"/>
  <c r="BX169" i="3"/>
  <c r="BY169" i="3"/>
  <c r="BZ169" i="3"/>
  <c r="CA169" i="3"/>
  <c r="BX170" i="3"/>
  <c r="BY170" i="3"/>
  <c r="BZ170" i="3"/>
  <c r="CA170" i="3"/>
  <c r="BX171" i="3"/>
  <c r="BY171" i="3"/>
  <c r="BZ171" i="3"/>
  <c r="CA171" i="3"/>
  <c r="CA2" i="3"/>
  <c r="BZ2" i="3"/>
  <c r="BY2" i="3"/>
  <c r="BX2" i="3"/>
  <c r="C5" i="5"/>
  <c r="B5" i="5"/>
  <c r="C4" i="5"/>
  <c r="B4" i="5"/>
  <c r="C3" i="5"/>
  <c r="B3" i="5"/>
  <c r="C2" i="5"/>
  <c r="B2" i="5"/>
  <c r="AM6" i="4"/>
  <c r="AM2" i="4"/>
  <c r="AJ361" i="3"/>
  <c r="AK361" i="3" s="1"/>
  <c r="AL361" i="3" s="1"/>
  <c r="AJ362" i="3"/>
  <c r="AK362" i="3" s="1"/>
  <c r="AL362" i="3" s="1"/>
  <c r="AJ363" i="3"/>
  <c r="AK363" i="3" s="1"/>
  <c r="AL363" i="3" s="1"/>
  <c r="AJ364" i="3"/>
  <c r="AK364" i="3"/>
  <c r="AL364" i="3" s="1"/>
  <c r="AJ365" i="3"/>
  <c r="AK365" i="3" s="1"/>
  <c r="AL365" i="3" s="1"/>
  <c r="AJ366" i="3"/>
  <c r="AK366" i="3" s="1"/>
  <c r="AL366" i="3" s="1"/>
  <c r="AJ367" i="3"/>
  <c r="AK367" i="3" s="1"/>
  <c r="AL367" i="3" s="1"/>
  <c r="AJ368" i="3"/>
  <c r="AK368" i="3" s="1"/>
  <c r="AL368" i="3" s="1"/>
  <c r="AJ369" i="3"/>
  <c r="AK369" i="3" s="1"/>
  <c r="AL369" i="3" s="1"/>
  <c r="AJ370" i="3"/>
  <c r="AK370" i="3" s="1"/>
  <c r="AL370" i="3" s="1"/>
  <c r="AJ371" i="3"/>
  <c r="AK371" i="3" s="1"/>
  <c r="AL371" i="3" s="1"/>
  <c r="AJ372" i="3"/>
  <c r="AK372" i="3" s="1"/>
  <c r="AL372" i="3" s="1"/>
  <c r="AJ373" i="3"/>
  <c r="AK373" i="3" s="1"/>
  <c r="AL373" i="3" s="1"/>
  <c r="AJ374" i="3"/>
  <c r="AK374" i="3" s="1"/>
  <c r="AL374" i="3" s="1"/>
  <c r="AJ375" i="3"/>
  <c r="AK375" i="3" s="1"/>
  <c r="AL375" i="3" s="1"/>
  <c r="AJ376" i="3"/>
  <c r="AK376" i="3" s="1"/>
  <c r="AL376" i="3" s="1"/>
  <c r="AJ377" i="3"/>
  <c r="AK377" i="3" s="1"/>
  <c r="AL377" i="3" s="1"/>
  <c r="AJ378" i="3"/>
  <c r="AK378" i="3" s="1"/>
  <c r="AL378" i="3" s="1"/>
  <c r="AJ379" i="3"/>
  <c r="AK379" i="3"/>
  <c r="AL379" i="3" s="1"/>
  <c r="AJ380" i="3"/>
  <c r="AK380" i="3" s="1"/>
  <c r="AL380" i="3" s="1"/>
  <c r="AJ381" i="3"/>
  <c r="AK381" i="3" s="1"/>
  <c r="AL381" i="3" s="1"/>
  <c r="AJ382" i="3"/>
  <c r="AK382" i="3" s="1"/>
  <c r="AL382" i="3" s="1"/>
  <c r="AJ383" i="3"/>
  <c r="AK383" i="3" s="1"/>
  <c r="AL383" i="3" s="1"/>
  <c r="AJ384" i="3"/>
  <c r="AK384" i="3" s="1"/>
  <c r="AL384" i="3" s="1"/>
  <c r="AJ385" i="3"/>
  <c r="AK385" i="3" s="1"/>
  <c r="AL385" i="3" s="1"/>
  <c r="AJ386" i="3"/>
  <c r="AK386" i="3" s="1"/>
  <c r="AL386" i="3" s="1"/>
  <c r="AJ387" i="3"/>
  <c r="AK387" i="3" s="1"/>
  <c r="AL387" i="3" s="1"/>
  <c r="AJ388" i="3"/>
  <c r="AK388" i="3"/>
  <c r="AL388" i="3" s="1"/>
  <c r="AJ389" i="3"/>
  <c r="AK389" i="3" s="1"/>
  <c r="AL389" i="3" s="1"/>
  <c r="AJ390" i="3"/>
  <c r="AK390" i="3" s="1"/>
  <c r="AL390" i="3" s="1"/>
  <c r="AJ391" i="3"/>
  <c r="AK391" i="3" s="1"/>
  <c r="AL391" i="3" s="1"/>
  <c r="AJ392" i="3"/>
  <c r="AK392" i="3" s="1"/>
  <c r="AL392" i="3" s="1"/>
  <c r="AJ393" i="3"/>
  <c r="AK393" i="3" s="1"/>
  <c r="AL393" i="3" s="1"/>
  <c r="AJ394" i="3"/>
  <c r="AK394" i="3" s="1"/>
  <c r="AL394" i="3" s="1"/>
  <c r="AJ395" i="3"/>
  <c r="AK395" i="3" s="1"/>
  <c r="AL395" i="3" s="1"/>
  <c r="AJ396" i="3"/>
  <c r="AK396" i="3" s="1"/>
  <c r="AL396" i="3" s="1"/>
  <c r="AJ397" i="3"/>
  <c r="AK397" i="3" s="1"/>
  <c r="AL397" i="3" s="1"/>
  <c r="AJ398" i="3"/>
  <c r="AK398" i="3" s="1"/>
  <c r="AL398" i="3" s="1"/>
  <c r="AJ399" i="3"/>
  <c r="AK399" i="3" s="1"/>
  <c r="AL399" i="3" s="1"/>
  <c r="AJ400" i="3"/>
  <c r="AK400" i="3" s="1"/>
  <c r="AL400" i="3" s="1"/>
  <c r="AJ401" i="3"/>
  <c r="AK401" i="3" s="1"/>
  <c r="AL401" i="3" s="1"/>
  <c r="AJ402" i="3"/>
  <c r="AK402" i="3" s="1"/>
  <c r="AL402" i="3" s="1"/>
  <c r="AJ403" i="3"/>
  <c r="AK403" i="3" s="1"/>
  <c r="AL403" i="3" s="1"/>
  <c r="AJ404" i="3"/>
  <c r="AK404" i="3"/>
  <c r="AL404" i="3" s="1"/>
  <c r="AJ405" i="3"/>
  <c r="AK405" i="3" s="1"/>
  <c r="AL405" i="3" s="1"/>
  <c r="AJ406" i="3"/>
  <c r="AK406" i="3" s="1"/>
  <c r="AL406" i="3" s="1"/>
  <c r="AJ407" i="3"/>
  <c r="AK407" i="3" s="1"/>
  <c r="AL407" i="3" s="1"/>
  <c r="AJ408" i="3"/>
  <c r="AK408" i="3" s="1"/>
  <c r="AL408" i="3" s="1"/>
  <c r="AJ409" i="3"/>
  <c r="AK409" i="3" s="1"/>
  <c r="AL409" i="3" s="1"/>
  <c r="AJ410" i="3"/>
  <c r="AK410" i="3" s="1"/>
  <c r="AL410" i="3" s="1"/>
  <c r="AJ411" i="3"/>
  <c r="AK411" i="3" s="1"/>
  <c r="AL411" i="3" s="1"/>
  <c r="AJ412" i="3"/>
  <c r="AK412" i="3" s="1"/>
  <c r="AL412" i="3" s="1"/>
  <c r="AJ413" i="3"/>
  <c r="AK413" i="3" s="1"/>
  <c r="AL413" i="3" s="1"/>
  <c r="AJ414" i="3"/>
  <c r="AK414" i="3" s="1"/>
  <c r="AL414" i="3" s="1"/>
  <c r="AJ415" i="3"/>
  <c r="AK415" i="3" s="1"/>
  <c r="AL415" i="3" s="1"/>
  <c r="AJ416" i="3"/>
  <c r="AK416" i="3" s="1"/>
  <c r="AL416" i="3" s="1"/>
  <c r="AJ417" i="3"/>
  <c r="AK417" i="3" s="1"/>
  <c r="AL417" i="3" s="1"/>
  <c r="AJ418" i="3"/>
  <c r="AK418" i="3" s="1"/>
  <c r="AL418" i="3" s="1"/>
  <c r="AJ419" i="3"/>
  <c r="AK419" i="3" s="1"/>
  <c r="AL419" i="3" s="1"/>
  <c r="AJ420" i="3"/>
  <c r="AK420" i="3" s="1"/>
  <c r="AL420" i="3" s="1"/>
  <c r="AJ421" i="3"/>
  <c r="AK421" i="3" s="1"/>
  <c r="AL421" i="3" s="1"/>
  <c r="AJ422" i="3"/>
  <c r="AK422" i="3" s="1"/>
  <c r="AL422" i="3" s="1"/>
  <c r="AJ423" i="3"/>
  <c r="AK423" i="3"/>
  <c r="AL423" i="3" s="1"/>
  <c r="AJ424" i="3"/>
  <c r="AK424" i="3" s="1"/>
  <c r="AL424" i="3" s="1"/>
  <c r="AJ425" i="3"/>
  <c r="AK425" i="3" s="1"/>
  <c r="AL425" i="3" s="1"/>
  <c r="AJ426" i="3"/>
  <c r="AK426" i="3" s="1"/>
  <c r="AL426" i="3" s="1"/>
  <c r="AJ427" i="3"/>
  <c r="AK427" i="3" s="1"/>
  <c r="AL427" i="3" s="1"/>
  <c r="AJ428" i="3"/>
  <c r="AK428" i="3" s="1"/>
  <c r="AL428" i="3" s="1"/>
  <c r="AJ429" i="3"/>
  <c r="AK429" i="3" s="1"/>
  <c r="AL429" i="3" s="1"/>
  <c r="AJ430" i="3"/>
  <c r="AK430" i="3" s="1"/>
  <c r="AL430" i="3" s="1"/>
  <c r="AJ431" i="3"/>
  <c r="AK431" i="3" s="1"/>
  <c r="AL431" i="3" s="1"/>
  <c r="AJ432" i="3"/>
  <c r="AK432" i="3" s="1"/>
  <c r="AL432" i="3" s="1"/>
  <c r="AJ433" i="3"/>
  <c r="AK433" i="3" s="1"/>
  <c r="AL433" i="3" s="1"/>
  <c r="AJ434" i="3"/>
  <c r="AK434" i="3" s="1"/>
  <c r="AL434" i="3" s="1"/>
  <c r="AJ435" i="3"/>
  <c r="AK435" i="3" s="1"/>
  <c r="AL435" i="3" s="1"/>
  <c r="AJ436" i="3"/>
  <c r="AK436" i="3" s="1"/>
  <c r="AL436" i="3" s="1"/>
  <c r="AJ437" i="3"/>
  <c r="AK437" i="3" s="1"/>
  <c r="AL437" i="3" s="1"/>
  <c r="AJ438" i="3"/>
  <c r="AK438" i="3" s="1"/>
  <c r="AL438" i="3" s="1"/>
  <c r="AJ439" i="3"/>
  <c r="AK439" i="3" s="1"/>
  <c r="AL439" i="3" s="1"/>
  <c r="AJ440" i="3"/>
  <c r="AK440" i="3" s="1"/>
  <c r="AL440" i="3" s="1"/>
  <c r="AJ441" i="3"/>
  <c r="AK441" i="3"/>
  <c r="AL441" i="3" s="1"/>
  <c r="AJ442" i="3"/>
  <c r="AK442" i="3"/>
  <c r="AL442" i="3" s="1"/>
  <c r="AJ443" i="3"/>
  <c r="AK443" i="3" s="1"/>
  <c r="AL443" i="3" s="1"/>
  <c r="AJ444" i="3"/>
  <c r="AK444" i="3"/>
  <c r="AL444" i="3" s="1"/>
  <c r="AJ445" i="3"/>
  <c r="AK445" i="3" s="1"/>
  <c r="AL445" i="3" s="1"/>
  <c r="AJ446" i="3"/>
  <c r="AK446" i="3" s="1"/>
  <c r="AL446" i="3" s="1"/>
  <c r="AJ447" i="3"/>
  <c r="AK447" i="3" s="1"/>
  <c r="AL447" i="3" s="1"/>
  <c r="AJ448" i="3"/>
  <c r="AK448" i="3" s="1"/>
  <c r="AL448" i="3" s="1"/>
  <c r="AJ449" i="3"/>
  <c r="AK449" i="3" s="1"/>
  <c r="AL449" i="3" s="1"/>
  <c r="AJ450" i="3"/>
  <c r="AK450" i="3" s="1"/>
  <c r="AL450" i="3" s="1"/>
  <c r="AJ451" i="3"/>
  <c r="AK451" i="3"/>
  <c r="AL451" i="3" s="1"/>
  <c r="AJ452" i="3"/>
  <c r="AK452" i="3" s="1"/>
  <c r="AL452" i="3" s="1"/>
  <c r="AJ453" i="3"/>
  <c r="AK453" i="3" s="1"/>
  <c r="AL453" i="3" s="1"/>
  <c r="AJ454" i="3"/>
  <c r="AK454" i="3" s="1"/>
  <c r="AL454" i="3" s="1"/>
  <c r="AJ455" i="3"/>
  <c r="AK455" i="3"/>
  <c r="AL455" i="3" s="1"/>
  <c r="AJ456" i="3"/>
  <c r="AK456" i="3" s="1"/>
  <c r="AL456" i="3" s="1"/>
  <c r="AJ457" i="3"/>
  <c r="AK457" i="3" s="1"/>
  <c r="AL457" i="3" s="1"/>
  <c r="AJ458" i="3"/>
  <c r="AK458" i="3" s="1"/>
  <c r="AL458" i="3" s="1"/>
  <c r="AJ459" i="3"/>
  <c r="AK459" i="3" s="1"/>
  <c r="AL459" i="3" s="1"/>
  <c r="AJ460" i="3"/>
  <c r="AK460" i="3" s="1"/>
  <c r="AL460" i="3" s="1"/>
  <c r="AJ461" i="3"/>
  <c r="AK461" i="3" s="1"/>
  <c r="AL461" i="3" s="1"/>
  <c r="AJ462" i="3"/>
  <c r="AK462" i="3" s="1"/>
  <c r="AL462" i="3" s="1"/>
  <c r="AJ463" i="3"/>
  <c r="AK463" i="3" s="1"/>
  <c r="AL463" i="3" s="1"/>
  <c r="AJ464" i="3"/>
  <c r="AK464" i="3" s="1"/>
  <c r="AL464" i="3" s="1"/>
  <c r="AJ465" i="3"/>
  <c r="AK465" i="3" s="1"/>
  <c r="AL465" i="3" s="1"/>
  <c r="AJ466" i="3"/>
  <c r="AK466" i="3" s="1"/>
  <c r="AL466" i="3" s="1"/>
  <c r="AJ467" i="3"/>
  <c r="AK467" i="3" s="1"/>
  <c r="AL467" i="3" s="1"/>
  <c r="AJ468" i="3"/>
  <c r="AK468" i="3"/>
  <c r="AL468" i="3" s="1"/>
  <c r="AJ469" i="3"/>
  <c r="AK469" i="3" s="1"/>
  <c r="AL469" i="3" s="1"/>
  <c r="AJ470" i="3"/>
  <c r="AK470" i="3" s="1"/>
  <c r="AL470" i="3" s="1"/>
  <c r="AJ471" i="3"/>
  <c r="AK471" i="3" s="1"/>
  <c r="AL471" i="3" s="1"/>
  <c r="AJ472" i="3"/>
  <c r="AK472" i="3" s="1"/>
  <c r="AL472" i="3" s="1"/>
  <c r="AJ473" i="3"/>
  <c r="AK473" i="3" s="1"/>
  <c r="AL473" i="3" s="1"/>
  <c r="AJ474" i="3"/>
  <c r="AK474" i="3" s="1"/>
  <c r="AL474" i="3" s="1"/>
  <c r="AJ475" i="3"/>
  <c r="AK475" i="3" s="1"/>
  <c r="AL475" i="3" s="1"/>
  <c r="AJ476" i="3"/>
  <c r="AK476" i="3"/>
  <c r="AL476" i="3"/>
  <c r="AJ477" i="3"/>
  <c r="AK477" i="3" s="1"/>
  <c r="AL477" i="3" s="1"/>
  <c r="AJ478" i="3"/>
  <c r="AK478" i="3" s="1"/>
  <c r="AL478" i="3" s="1"/>
  <c r="AJ479" i="3"/>
  <c r="AK479" i="3" s="1"/>
  <c r="AL479" i="3" s="1"/>
  <c r="AJ480" i="3"/>
  <c r="AK480" i="3" s="1"/>
  <c r="AL480" i="3" s="1"/>
  <c r="AJ481" i="3"/>
  <c r="AK481" i="3" s="1"/>
  <c r="AL481" i="3" s="1"/>
  <c r="AJ482" i="3"/>
  <c r="AK482" i="3"/>
  <c r="AL482" i="3" s="1"/>
  <c r="AJ483" i="3"/>
  <c r="AK483" i="3" s="1"/>
  <c r="AL483" i="3" s="1"/>
  <c r="AJ484" i="3"/>
  <c r="AK484" i="3" s="1"/>
  <c r="AL484" i="3" s="1"/>
  <c r="AJ485" i="3"/>
  <c r="AK485" i="3" s="1"/>
  <c r="AL485" i="3" s="1"/>
  <c r="AJ486" i="3"/>
  <c r="AK486" i="3" s="1"/>
  <c r="AL486" i="3" s="1"/>
  <c r="AJ487" i="3"/>
  <c r="AK487" i="3"/>
  <c r="AL487" i="3" s="1"/>
  <c r="AJ488" i="3"/>
  <c r="AK488" i="3" s="1"/>
  <c r="AL488" i="3" s="1"/>
  <c r="AJ489" i="3"/>
  <c r="AK489" i="3" s="1"/>
  <c r="AL489" i="3" s="1"/>
  <c r="AJ490" i="3"/>
  <c r="AK490" i="3" s="1"/>
  <c r="AL490" i="3" s="1"/>
  <c r="AJ491" i="3"/>
  <c r="AK491" i="3" s="1"/>
  <c r="AL491" i="3" s="1"/>
  <c r="AJ492" i="3"/>
  <c r="AK492" i="3" s="1"/>
  <c r="AL492" i="3" s="1"/>
  <c r="AJ493" i="3"/>
  <c r="AK493" i="3" s="1"/>
  <c r="AL493" i="3" s="1"/>
  <c r="AJ494" i="3"/>
  <c r="AK494" i="3" s="1"/>
  <c r="AL494" i="3" s="1"/>
  <c r="AJ495" i="3"/>
  <c r="AK495" i="3" s="1"/>
  <c r="AL495" i="3" s="1"/>
  <c r="AJ496" i="3"/>
  <c r="AK496" i="3" s="1"/>
  <c r="AL496" i="3" s="1"/>
  <c r="AJ497" i="3"/>
  <c r="AK497" i="3" s="1"/>
  <c r="AL497" i="3" s="1"/>
  <c r="AJ498" i="3"/>
  <c r="AK498" i="3" s="1"/>
  <c r="AL498" i="3" s="1"/>
  <c r="AJ499" i="3"/>
  <c r="AK499" i="3"/>
  <c r="AL499" i="3" s="1"/>
  <c r="AJ500" i="3"/>
  <c r="AK500" i="3" s="1"/>
  <c r="AL500" i="3" s="1"/>
  <c r="AJ501" i="3"/>
  <c r="AK501" i="3" s="1"/>
  <c r="AL501" i="3" s="1"/>
  <c r="AJ502" i="3"/>
  <c r="AK502" i="3" s="1"/>
  <c r="AL502" i="3" s="1"/>
  <c r="AJ503" i="3"/>
  <c r="AK503" i="3" s="1"/>
  <c r="AL503" i="3" s="1"/>
  <c r="AJ504" i="3"/>
  <c r="AK504" i="3" s="1"/>
  <c r="AL504" i="3" s="1"/>
  <c r="AJ505" i="3"/>
  <c r="AK505" i="3"/>
  <c r="AL505" i="3" s="1"/>
  <c r="AJ506" i="3"/>
  <c r="AK506" i="3" s="1"/>
  <c r="AL506" i="3" s="1"/>
  <c r="AJ507" i="3"/>
  <c r="AK507" i="3" s="1"/>
  <c r="AL507" i="3" s="1"/>
  <c r="AJ508" i="3"/>
  <c r="AK508" i="3" s="1"/>
  <c r="AL508" i="3" s="1"/>
  <c r="AJ509" i="3"/>
  <c r="AK509" i="3" s="1"/>
  <c r="AL509" i="3" s="1"/>
  <c r="AJ510" i="3"/>
  <c r="AK510" i="3" s="1"/>
  <c r="AL510" i="3" s="1"/>
  <c r="AJ511" i="3"/>
  <c r="AK511" i="3"/>
  <c r="AL511" i="3" s="1"/>
  <c r="AJ512" i="3"/>
  <c r="AK512" i="3" s="1"/>
  <c r="AL512" i="3" s="1"/>
  <c r="AJ513" i="3"/>
  <c r="AK513" i="3"/>
  <c r="AL513" i="3" s="1"/>
  <c r="AJ514" i="3"/>
  <c r="AK514" i="3"/>
  <c r="AL514" i="3" s="1"/>
  <c r="AJ515" i="3"/>
  <c r="AK515" i="3" s="1"/>
  <c r="AL515" i="3" s="1"/>
  <c r="AJ516" i="3"/>
  <c r="AK516" i="3" s="1"/>
  <c r="AL516" i="3" s="1"/>
  <c r="AJ517" i="3"/>
  <c r="AK517" i="3" s="1"/>
  <c r="AL517" i="3" s="1"/>
  <c r="AJ518" i="3"/>
  <c r="AK518" i="3" s="1"/>
  <c r="AL518" i="3" s="1"/>
  <c r="AJ519" i="3"/>
  <c r="AK519" i="3" s="1"/>
  <c r="AL519" i="3" s="1"/>
  <c r="AJ520" i="3"/>
  <c r="AK520" i="3" s="1"/>
  <c r="AL520" i="3" s="1"/>
  <c r="AJ521" i="3"/>
  <c r="AK521" i="3" s="1"/>
  <c r="AL521" i="3" s="1"/>
  <c r="AJ522" i="3"/>
  <c r="AK522" i="3" s="1"/>
  <c r="AL522" i="3" s="1"/>
  <c r="AJ523" i="3"/>
  <c r="AK523" i="3" s="1"/>
  <c r="AL523" i="3" s="1"/>
  <c r="AJ524" i="3"/>
  <c r="AK524" i="3" s="1"/>
  <c r="AL524" i="3" s="1"/>
  <c r="AJ525" i="3"/>
  <c r="AK525" i="3" s="1"/>
  <c r="AL525" i="3" s="1"/>
  <c r="AJ526" i="3"/>
  <c r="AK526" i="3" s="1"/>
  <c r="AL526" i="3" s="1"/>
  <c r="AJ527" i="3"/>
  <c r="AK527" i="3" s="1"/>
  <c r="AL527" i="3" s="1"/>
  <c r="AJ528" i="3"/>
  <c r="AK528" i="3" s="1"/>
  <c r="AL528" i="3" s="1"/>
  <c r="AJ529" i="3"/>
  <c r="AK529" i="3" s="1"/>
  <c r="AL529" i="3" s="1"/>
  <c r="AJ360" i="3"/>
  <c r="AK360" i="3" s="1"/>
  <c r="AL360" i="3" s="1"/>
  <c r="AJ181" i="3"/>
  <c r="AK181" i="3" s="1"/>
  <c r="AL181" i="3" s="1"/>
  <c r="AJ182" i="3"/>
  <c r="AK182" i="3" s="1"/>
  <c r="AL182" i="3" s="1"/>
  <c r="AJ183" i="3"/>
  <c r="AK183" i="3" s="1"/>
  <c r="AL183" i="3" s="1"/>
  <c r="AJ184" i="3"/>
  <c r="AK184" i="3" s="1"/>
  <c r="AL184" i="3" s="1"/>
  <c r="AJ185" i="3"/>
  <c r="AK185" i="3" s="1"/>
  <c r="AL185" i="3" s="1"/>
  <c r="AJ186" i="3"/>
  <c r="AK186" i="3" s="1"/>
  <c r="AL186" i="3" s="1"/>
  <c r="AJ187" i="3"/>
  <c r="AK187" i="3" s="1"/>
  <c r="AL187" i="3" s="1"/>
  <c r="AJ188" i="3"/>
  <c r="AK188" i="3" s="1"/>
  <c r="AL188" i="3" s="1"/>
  <c r="AJ189" i="3"/>
  <c r="AK189" i="3" s="1"/>
  <c r="AL189" i="3" s="1"/>
  <c r="AJ190" i="3"/>
  <c r="AK190" i="3" s="1"/>
  <c r="AL190" i="3" s="1"/>
  <c r="AJ191" i="3"/>
  <c r="AK191" i="3" s="1"/>
  <c r="AL191" i="3" s="1"/>
  <c r="AJ192" i="3"/>
  <c r="AK192" i="3" s="1"/>
  <c r="AL192" i="3" s="1"/>
  <c r="AJ193" i="3"/>
  <c r="AK193" i="3" s="1"/>
  <c r="AL193" i="3" s="1"/>
  <c r="AJ194" i="3"/>
  <c r="AK194" i="3" s="1"/>
  <c r="AL194" i="3" s="1"/>
  <c r="AJ195" i="3"/>
  <c r="AK195" i="3"/>
  <c r="AL195" i="3" s="1"/>
  <c r="AJ196" i="3"/>
  <c r="AK196" i="3" s="1"/>
  <c r="AL196" i="3" s="1"/>
  <c r="AJ197" i="3"/>
  <c r="AK197" i="3"/>
  <c r="AL197" i="3" s="1"/>
  <c r="AJ198" i="3"/>
  <c r="AK198" i="3" s="1"/>
  <c r="AL198" i="3" s="1"/>
  <c r="AJ199" i="3"/>
  <c r="AK199" i="3"/>
  <c r="AL199" i="3" s="1"/>
  <c r="AJ200" i="3"/>
  <c r="AK200" i="3" s="1"/>
  <c r="AL200" i="3" s="1"/>
  <c r="AJ201" i="3"/>
  <c r="AK201" i="3" s="1"/>
  <c r="AL201" i="3" s="1"/>
  <c r="AJ202" i="3"/>
  <c r="AK202" i="3" s="1"/>
  <c r="AL202" i="3" s="1"/>
  <c r="AJ203" i="3"/>
  <c r="AK203" i="3"/>
  <c r="AL203" i="3" s="1"/>
  <c r="AJ204" i="3"/>
  <c r="AK204" i="3" s="1"/>
  <c r="AL204" i="3" s="1"/>
  <c r="AJ205" i="3"/>
  <c r="AK205" i="3"/>
  <c r="AL205" i="3" s="1"/>
  <c r="AJ206" i="3"/>
  <c r="AK206" i="3" s="1"/>
  <c r="AL206" i="3" s="1"/>
  <c r="AJ207" i="3"/>
  <c r="AK207" i="3"/>
  <c r="AL207" i="3" s="1"/>
  <c r="AJ208" i="3"/>
  <c r="AK208" i="3" s="1"/>
  <c r="AL208" i="3" s="1"/>
  <c r="AJ209" i="3"/>
  <c r="AK209" i="3" s="1"/>
  <c r="AL209" i="3" s="1"/>
  <c r="AJ210" i="3"/>
  <c r="AK210" i="3" s="1"/>
  <c r="AL210" i="3" s="1"/>
  <c r="AJ211" i="3"/>
  <c r="AK211" i="3" s="1"/>
  <c r="AL211" i="3" s="1"/>
  <c r="AJ212" i="3"/>
  <c r="AK212" i="3" s="1"/>
  <c r="AL212" i="3" s="1"/>
  <c r="AJ213" i="3"/>
  <c r="AK213" i="3" s="1"/>
  <c r="AL213" i="3" s="1"/>
  <c r="AJ214" i="3"/>
  <c r="AK214" i="3" s="1"/>
  <c r="AL214" i="3" s="1"/>
  <c r="AJ215" i="3"/>
  <c r="AK215" i="3" s="1"/>
  <c r="AL215" i="3" s="1"/>
  <c r="AJ216" i="3"/>
  <c r="AK216" i="3" s="1"/>
  <c r="AL216" i="3" s="1"/>
  <c r="AJ217" i="3"/>
  <c r="AK217" i="3" s="1"/>
  <c r="AL217" i="3" s="1"/>
  <c r="AJ218" i="3"/>
  <c r="AK218" i="3" s="1"/>
  <c r="AL218" i="3" s="1"/>
  <c r="AJ219" i="3"/>
  <c r="AK219" i="3" s="1"/>
  <c r="AL219" i="3" s="1"/>
  <c r="AJ220" i="3"/>
  <c r="AK220" i="3" s="1"/>
  <c r="AL220" i="3" s="1"/>
  <c r="AJ221" i="3"/>
  <c r="AK221" i="3" s="1"/>
  <c r="AL221" i="3" s="1"/>
  <c r="AJ222" i="3"/>
  <c r="AK222" i="3" s="1"/>
  <c r="AL222" i="3" s="1"/>
  <c r="AJ223" i="3"/>
  <c r="AK223" i="3"/>
  <c r="AL223" i="3" s="1"/>
  <c r="AJ224" i="3"/>
  <c r="AK224" i="3" s="1"/>
  <c r="AL224" i="3" s="1"/>
  <c r="AJ225" i="3"/>
  <c r="AK225" i="3" s="1"/>
  <c r="AL225" i="3" s="1"/>
  <c r="AJ226" i="3"/>
  <c r="AK226" i="3" s="1"/>
  <c r="AL226" i="3" s="1"/>
  <c r="AJ227" i="3"/>
  <c r="AK227" i="3" s="1"/>
  <c r="AL227" i="3" s="1"/>
  <c r="AJ228" i="3"/>
  <c r="AK228" i="3"/>
  <c r="AL228" i="3" s="1"/>
  <c r="AJ229" i="3"/>
  <c r="AK229" i="3" s="1"/>
  <c r="AL229" i="3" s="1"/>
  <c r="AJ230" i="3"/>
  <c r="AK230" i="3" s="1"/>
  <c r="AL230" i="3" s="1"/>
  <c r="AJ231" i="3"/>
  <c r="AK231" i="3" s="1"/>
  <c r="AL231" i="3" s="1"/>
  <c r="AJ232" i="3"/>
  <c r="AK232" i="3" s="1"/>
  <c r="AL232" i="3" s="1"/>
  <c r="AJ233" i="3"/>
  <c r="AK233" i="3" s="1"/>
  <c r="AL233" i="3" s="1"/>
  <c r="AJ234" i="3"/>
  <c r="AK234" i="3" s="1"/>
  <c r="AL234" i="3" s="1"/>
  <c r="AJ235" i="3"/>
  <c r="AK235" i="3" s="1"/>
  <c r="AL235" i="3" s="1"/>
  <c r="AJ236" i="3"/>
  <c r="AK236" i="3" s="1"/>
  <c r="AL236" i="3" s="1"/>
  <c r="AJ237" i="3"/>
  <c r="AK237" i="3" s="1"/>
  <c r="AL237" i="3" s="1"/>
  <c r="AJ238" i="3"/>
  <c r="AK238" i="3" s="1"/>
  <c r="AL238" i="3" s="1"/>
  <c r="AJ239" i="3"/>
  <c r="AK239" i="3" s="1"/>
  <c r="AL239" i="3" s="1"/>
  <c r="AJ240" i="3"/>
  <c r="AK240" i="3" s="1"/>
  <c r="AL240" i="3" s="1"/>
  <c r="AJ241" i="3"/>
  <c r="AK241" i="3" s="1"/>
  <c r="AL241" i="3" s="1"/>
  <c r="AJ242" i="3"/>
  <c r="AK242" i="3" s="1"/>
  <c r="AL242" i="3" s="1"/>
  <c r="AJ243" i="3"/>
  <c r="AK243" i="3" s="1"/>
  <c r="AL243" i="3" s="1"/>
  <c r="AJ244" i="3"/>
  <c r="AK244" i="3"/>
  <c r="AL244" i="3" s="1"/>
  <c r="AJ245" i="3"/>
  <c r="AK245" i="3" s="1"/>
  <c r="AL245" i="3" s="1"/>
  <c r="AJ246" i="3"/>
  <c r="AK246" i="3" s="1"/>
  <c r="AL246" i="3" s="1"/>
  <c r="AJ247" i="3"/>
  <c r="AK247" i="3" s="1"/>
  <c r="AL247" i="3" s="1"/>
  <c r="AJ248" i="3"/>
  <c r="AK248" i="3" s="1"/>
  <c r="AL248" i="3" s="1"/>
  <c r="AJ249" i="3"/>
  <c r="AK249" i="3" s="1"/>
  <c r="AL249" i="3" s="1"/>
  <c r="AJ250" i="3"/>
  <c r="AK250" i="3" s="1"/>
  <c r="AL250" i="3" s="1"/>
  <c r="AJ251" i="3"/>
  <c r="AK251" i="3" s="1"/>
  <c r="AL251" i="3" s="1"/>
  <c r="AJ252" i="3"/>
  <c r="AK252" i="3" s="1"/>
  <c r="AL252" i="3" s="1"/>
  <c r="AJ253" i="3"/>
  <c r="AK253" i="3" s="1"/>
  <c r="AL253" i="3" s="1"/>
  <c r="AJ254" i="3"/>
  <c r="AK254" i="3" s="1"/>
  <c r="AL254" i="3" s="1"/>
  <c r="AJ255" i="3"/>
  <c r="AK255" i="3" s="1"/>
  <c r="AL255" i="3" s="1"/>
  <c r="AJ256" i="3"/>
  <c r="AK256" i="3" s="1"/>
  <c r="AL256" i="3" s="1"/>
  <c r="AJ257" i="3"/>
  <c r="AK257" i="3" s="1"/>
  <c r="AL257" i="3" s="1"/>
  <c r="AJ258" i="3"/>
  <c r="AK258" i="3" s="1"/>
  <c r="AL258" i="3" s="1"/>
  <c r="AJ259" i="3"/>
  <c r="AK259" i="3" s="1"/>
  <c r="AL259" i="3" s="1"/>
  <c r="AJ260" i="3"/>
  <c r="AK260" i="3" s="1"/>
  <c r="AL260" i="3" s="1"/>
  <c r="AJ261" i="3"/>
  <c r="AK261" i="3" s="1"/>
  <c r="AL261" i="3" s="1"/>
  <c r="AJ262" i="3"/>
  <c r="AK262" i="3" s="1"/>
  <c r="AL262" i="3" s="1"/>
  <c r="AJ263" i="3"/>
  <c r="AK263" i="3" s="1"/>
  <c r="AL263" i="3" s="1"/>
  <c r="AJ264" i="3"/>
  <c r="AK264" i="3" s="1"/>
  <c r="AL264" i="3" s="1"/>
  <c r="AJ265" i="3"/>
  <c r="AK265" i="3" s="1"/>
  <c r="AL265" i="3" s="1"/>
  <c r="AJ266" i="3"/>
  <c r="AK266" i="3" s="1"/>
  <c r="AL266" i="3" s="1"/>
  <c r="AJ267" i="3"/>
  <c r="AK267" i="3"/>
  <c r="AL267" i="3" s="1"/>
  <c r="AJ268" i="3"/>
  <c r="AK268" i="3" s="1"/>
  <c r="AL268" i="3" s="1"/>
  <c r="AJ269" i="3"/>
  <c r="AK269" i="3" s="1"/>
  <c r="AL269" i="3" s="1"/>
  <c r="AJ270" i="3"/>
  <c r="AK270" i="3" s="1"/>
  <c r="AL270" i="3" s="1"/>
  <c r="AJ271" i="3"/>
  <c r="AK271" i="3" s="1"/>
  <c r="AL271" i="3" s="1"/>
  <c r="AJ272" i="3"/>
  <c r="AK272" i="3" s="1"/>
  <c r="AL272" i="3" s="1"/>
  <c r="AJ273" i="3"/>
  <c r="AK273" i="3" s="1"/>
  <c r="AL273" i="3" s="1"/>
  <c r="AJ274" i="3"/>
  <c r="AK274" i="3" s="1"/>
  <c r="AL274" i="3" s="1"/>
  <c r="AJ275" i="3"/>
  <c r="AK275" i="3"/>
  <c r="AL275" i="3" s="1"/>
  <c r="AJ276" i="3"/>
  <c r="AK276" i="3" s="1"/>
  <c r="AL276" i="3" s="1"/>
  <c r="AJ277" i="3"/>
  <c r="AK277" i="3" s="1"/>
  <c r="AL277" i="3" s="1"/>
  <c r="AJ278" i="3"/>
  <c r="AK278" i="3" s="1"/>
  <c r="AL278" i="3" s="1"/>
  <c r="AJ279" i="3"/>
  <c r="AK279" i="3" s="1"/>
  <c r="AL279" i="3" s="1"/>
  <c r="AJ280" i="3"/>
  <c r="AK280" i="3" s="1"/>
  <c r="AL280" i="3" s="1"/>
  <c r="AJ281" i="3"/>
  <c r="AK281" i="3" s="1"/>
  <c r="AL281" i="3" s="1"/>
  <c r="AJ282" i="3"/>
  <c r="AK282" i="3" s="1"/>
  <c r="AL282" i="3" s="1"/>
  <c r="AJ283" i="3"/>
  <c r="AK283" i="3" s="1"/>
  <c r="AL283" i="3" s="1"/>
  <c r="AJ284" i="3"/>
  <c r="AK284" i="3" s="1"/>
  <c r="AL284" i="3" s="1"/>
  <c r="AJ285" i="3"/>
  <c r="AK285" i="3" s="1"/>
  <c r="AL285" i="3" s="1"/>
  <c r="AJ286" i="3"/>
  <c r="AK286" i="3" s="1"/>
  <c r="AL286" i="3" s="1"/>
  <c r="AJ287" i="3"/>
  <c r="AK287" i="3" s="1"/>
  <c r="AL287" i="3" s="1"/>
  <c r="AJ288" i="3"/>
  <c r="AK288" i="3" s="1"/>
  <c r="AL288" i="3" s="1"/>
  <c r="AJ289" i="3"/>
  <c r="AK289" i="3" s="1"/>
  <c r="AL289" i="3" s="1"/>
  <c r="AJ290" i="3"/>
  <c r="AK290" i="3" s="1"/>
  <c r="AL290" i="3" s="1"/>
  <c r="AJ291" i="3"/>
  <c r="AK291" i="3" s="1"/>
  <c r="AL291" i="3" s="1"/>
  <c r="AJ292" i="3"/>
  <c r="AK292" i="3"/>
  <c r="AL292" i="3" s="1"/>
  <c r="AJ293" i="3"/>
  <c r="AK293" i="3" s="1"/>
  <c r="AL293" i="3" s="1"/>
  <c r="AJ294" i="3"/>
  <c r="AK294" i="3" s="1"/>
  <c r="AL294" i="3" s="1"/>
  <c r="AJ295" i="3"/>
  <c r="AK295" i="3"/>
  <c r="AL295" i="3" s="1"/>
  <c r="AJ296" i="3"/>
  <c r="AK296" i="3" s="1"/>
  <c r="AL296" i="3" s="1"/>
  <c r="AJ297" i="3"/>
  <c r="AK297" i="3" s="1"/>
  <c r="AL297" i="3" s="1"/>
  <c r="AJ298" i="3"/>
  <c r="AK298" i="3" s="1"/>
  <c r="AL298" i="3" s="1"/>
  <c r="AJ299" i="3"/>
  <c r="AK299" i="3" s="1"/>
  <c r="AL299" i="3" s="1"/>
  <c r="AJ300" i="3"/>
  <c r="AK300" i="3" s="1"/>
  <c r="AL300" i="3" s="1"/>
  <c r="AJ301" i="3"/>
  <c r="AK301" i="3" s="1"/>
  <c r="AL301" i="3" s="1"/>
  <c r="AJ302" i="3"/>
  <c r="AK302" i="3" s="1"/>
  <c r="AL302" i="3" s="1"/>
  <c r="AJ303" i="3"/>
  <c r="AK303" i="3" s="1"/>
  <c r="AL303" i="3" s="1"/>
  <c r="AJ304" i="3"/>
  <c r="AK304" i="3" s="1"/>
  <c r="AL304" i="3" s="1"/>
  <c r="AJ305" i="3"/>
  <c r="AK305" i="3" s="1"/>
  <c r="AL305" i="3" s="1"/>
  <c r="AJ306" i="3"/>
  <c r="AK306" i="3" s="1"/>
  <c r="AL306" i="3" s="1"/>
  <c r="AJ307" i="3"/>
  <c r="AK307" i="3" s="1"/>
  <c r="AL307" i="3" s="1"/>
  <c r="AJ308" i="3"/>
  <c r="AK308" i="3" s="1"/>
  <c r="AL308" i="3" s="1"/>
  <c r="AJ309" i="3"/>
  <c r="AK309" i="3" s="1"/>
  <c r="AL309" i="3" s="1"/>
  <c r="AJ310" i="3"/>
  <c r="AK310" i="3" s="1"/>
  <c r="AL310" i="3" s="1"/>
  <c r="AJ311" i="3"/>
  <c r="AK311" i="3" s="1"/>
  <c r="AL311" i="3" s="1"/>
  <c r="AJ312" i="3"/>
  <c r="AK312" i="3" s="1"/>
  <c r="AL312" i="3" s="1"/>
  <c r="AJ313" i="3"/>
  <c r="AK313" i="3" s="1"/>
  <c r="AL313" i="3" s="1"/>
  <c r="AJ314" i="3"/>
  <c r="AK314" i="3" s="1"/>
  <c r="AL314" i="3" s="1"/>
  <c r="AJ315" i="3"/>
  <c r="AK315" i="3" s="1"/>
  <c r="AL315" i="3" s="1"/>
  <c r="AJ316" i="3"/>
  <c r="AK316" i="3"/>
  <c r="AL316" i="3" s="1"/>
  <c r="AJ317" i="3"/>
  <c r="AK317" i="3" s="1"/>
  <c r="AL317" i="3" s="1"/>
  <c r="AJ318" i="3"/>
  <c r="AK318" i="3" s="1"/>
  <c r="AL318" i="3" s="1"/>
  <c r="AJ319" i="3"/>
  <c r="AK319" i="3" s="1"/>
  <c r="AL319" i="3" s="1"/>
  <c r="AJ320" i="3"/>
  <c r="AK320" i="3" s="1"/>
  <c r="AL320" i="3" s="1"/>
  <c r="AJ321" i="3"/>
  <c r="AK321" i="3" s="1"/>
  <c r="AL321" i="3" s="1"/>
  <c r="AJ322" i="3"/>
  <c r="AK322" i="3" s="1"/>
  <c r="AL322" i="3" s="1"/>
  <c r="AJ323" i="3"/>
  <c r="AK323" i="3" s="1"/>
  <c r="AL323" i="3" s="1"/>
  <c r="AJ324" i="3"/>
  <c r="AK324" i="3" s="1"/>
  <c r="AL324" i="3" s="1"/>
  <c r="AJ325" i="3"/>
  <c r="AK325" i="3" s="1"/>
  <c r="AL325" i="3" s="1"/>
  <c r="AJ326" i="3"/>
  <c r="AK326" i="3" s="1"/>
  <c r="AL326" i="3" s="1"/>
  <c r="AJ327" i="3"/>
  <c r="AK327" i="3" s="1"/>
  <c r="AL327" i="3" s="1"/>
  <c r="AJ328" i="3"/>
  <c r="AK328" i="3" s="1"/>
  <c r="AL328" i="3" s="1"/>
  <c r="AJ329" i="3"/>
  <c r="AK329" i="3" s="1"/>
  <c r="AL329" i="3" s="1"/>
  <c r="AJ330" i="3"/>
  <c r="AK330" i="3" s="1"/>
  <c r="AL330" i="3" s="1"/>
  <c r="AJ331" i="3"/>
  <c r="AK331" i="3" s="1"/>
  <c r="AL331" i="3" s="1"/>
  <c r="AJ332" i="3"/>
  <c r="AK332" i="3" s="1"/>
  <c r="AL332" i="3" s="1"/>
  <c r="AJ333" i="3"/>
  <c r="AK333" i="3"/>
  <c r="AL333" i="3" s="1"/>
  <c r="AJ334" i="3"/>
  <c r="AK334" i="3" s="1"/>
  <c r="AL334" i="3" s="1"/>
  <c r="AJ335" i="3"/>
  <c r="AK335" i="3" s="1"/>
  <c r="AL335" i="3" s="1"/>
  <c r="AJ336" i="3"/>
  <c r="AK336" i="3" s="1"/>
  <c r="AL336" i="3" s="1"/>
  <c r="AJ337" i="3"/>
  <c r="AK337" i="3" s="1"/>
  <c r="AL337" i="3" s="1"/>
  <c r="AJ338" i="3"/>
  <c r="AK338" i="3" s="1"/>
  <c r="AL338" i="3" s="1"/>
  <c r="AJ339" i="3"/>
  <c r="AK339" i="3" s="1"/>
  <c r="AL339" i="3" s="1"/>
  <c r="AJ340" i="3"/>
  <c r="AK340" i="3"/>
  <c r="AL340" i="3" s="1"/>
  <c r="AJ341" i="3"/>
  <c r="AK341" i="3" s="1"/>
  <c r="AL341" i="3" s="1"/>
  <c r="AJ342" i="3"/>
  <c r="AK342" i="3" s="1"/>
  <c r="AL342" i="3" s="1"/>
  <c r="AJ343" i="3"/>
  <c r="AK343" i="3" s="1"/>
  <c r="AL343" i="3" s="1"/>
  <c r="AJ344" i="3"/>
  <c r="AK344" i="3" s="1"/>
  <c r="AL344" i="3" s="1"/>
  <c r="AJ345" i="3"/>
  <c r="AK345" i="3" s="1"/>
  <c r="AL345" i="3" s="1"/>
  <c r="AJ346" i="3"/>
  <c r="AK346" i="3" s="1"/>
  <c r="AL346" i="3" s="1"/>
  <c r="AJ347" i="3"/>
  <c r="AK347" i="3" s="1"/>
  <c r="AL347" i="3" s="1"/>
  <c r="AJ348" i="3"/>
  <c r="AK348" i="3" s="1"/>
  <c r="AL348" i="3" s="1"/>
  <c r="AJ349" i="3"/>
  <c r="AK349" i="3" s="1"/>
  <c r="AL349" i="3" s="1"/>
  <c r="AJ180" i="3"/>
  <c r="AK180" i="3" s="1"/>
  <c r="AL180" i="3" s="1"/>
  <c r="AJ69" i="4"/>
  <c r="AK69" i="4" s="1"/>
  <c r="AL69" i="4" s="1"/>
  <c r="AM47" i="4"/>
  <c r="BA36" i="4"/>
  <c r="AM7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BO6" i="4"/>
  <c r="BP6" i="4"/>
  <c r="BQ6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BQ8" i="4"/>
  <c r="AN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BQ9" i="4"/>
  <c r="AN10" i="4"/>
  <c r="AO10" i="4"/>
  <c r="AP10" i="4"/>
  <c r="AQ10" i="4"/>
  <c r="AR10" i="4"/>
  <c r="AS10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BI10" i="4"/>
  <c r="BJ10" i="4"/>
  <c r="BK10" i="4"/>
  <c r="BL10" i="4"/>
  <c r="BM10" i="4"/>
  <c r="BN10" i="4"/>
  <c r="BO10" i="4"/>
  <c r="BP10" i="4"/>
  <c r="BQ10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AM8" i="4"/>
  <c r="AM13" i="4"/>
  <c r="AJ3" i="4"/>
  <c r="AK3" i="4" s="1"/>
  <c r="AL3" i="4" s="1"/>
  <c r="AJ4" i="4"/>
  <c r="AK4" i="4" s="1"/>
  <c r="AL4" i="4" s="1"/>
  <c r="AJ5" i="4"/>
  <c r="AK5" i="4" s="1"/>
  <c r="AL5" i="4" s="1"/>
  <c r="AJ6" i="4"/>
  <c r="AK6" i="4" s="1"/>
  <c r="AL6" i="4" s="1"/>
  <c r="AJ7" i="4"/>
  <c r="AK7" i="4" s="1"/>
  <c r="AL7" i="4" s="1"/>
  <c r="AJ8" i="4"/>
  <c r="AK8" i="4" s="1"/>
  <c r="AL8" i="4" s="1"/>
  <c r="AJ9" i="4"/>
  <c r="AK9" i="4" s="1"/>
  <c r="AL9" i="4" s="1"/>
  <c r="AJ10" i="4"/>
  <c r="AK10" i="4" s="1"/>
  <c r="AL10" i="4" s="1"/>
  <c r="AJ11" i="4"/>
  <c r="AK11" i="4" s="1"/>
  <c r="AL11" i="4" s="1"/>
  <c r="AJ12" i="4"/>
  <c r="AK12" i="4" s="1"/>
  <c r="AL12" i="4" s="1"/>
  <c r="AJ13" i="4"/>
  <c r="AK13" i="4" s="1"/>
  <c r="AL13" i="4" s="1"/>
  <c r="AJ14" i="4"/>
  <c r="AK14" i="4" s="1"/>
  <c r="AL14" i="4" s="1"/>
  <c r="AJ15" i="4"/>
  <c r="AK15" i="4" s="1"/>
  <c r="AL15" i="4" s="1"/>
  <c r="AJ16" i="4"/>
  <c r="AK16" i="4" s="1"/>
  <c r="AL16" i="4" s="1"/>
  <c r="AJ17" i="4"/>
  <c r="AK17" i="4" s="1"/>
  <c r="AL17" i="4" s="1"/>
  <c r="AJ18" i="4"/>
  <c r="AK18" i="4" s="1"/>
  <c r="AL18" i="4" s="1"/>
  <c r="AJ19" i="4"/>
  <c r="AK19" i="4" s="1"/>
  <c r="AL19" i="4" s="1"/>
  <c r="AJ20" i="4"/>
  <c r="AK20" i="4" s="1"/>
  <c r="AL20" i="4" s="1"/>
  <c r="AJ21" i="4"/>
  <c r="AK21" i="4" s="1"/>
  <c r="AL21" i="4" s="1"/>
  <c r="AJ22" i="4"/>
  <c r="AK22" i="4" s="1"/>
  <c r="AL22" i="4" s="1"/>
  <c r="AJ23" i="4"/>
  <c r="AK23" i="4" s="1"/>
  <c r="AL23" i="4" s="1"/>
  <c r="AJ24" i="4"/>
  <c r="AK24" i="4" s="1"/>
  <c r="AL24" i="4" s="1"/>
  <c r="AJ25" i="4"/>
  <c r="AK25" i="4" s="1"/>
  <c r="AL25" i="4" s="1"/>
  <c r="AJ26" i="4"/>
  <c r="AK26" i="4" s="1"/>
  <c r="AL26" i="4" s="1"/>
  <c r="AJ27" i="4"/>
  <c r="AK27" i="4" s="1"/>
  <c r="AL27" i="4" s="1"/>
  <c r="AJ28" i="4"/>
  <c r="AK28" i="4" s="1"/>
  <c r="AL28" i="4" s="1"/>
  <c r="AJ29" i="4"/>
  <c r="AK29" i="4" s="1"/>
  <c r="AL29" i="4" s="1"/>
  <c r="AJ30" i="4"/>
  <c r="AK30" i="4" s="1"/>
  <c r="AL30" i="4" s="1"/>
  <c r="AJ31" i="4"/>
  <c r="AK31" i="4" s="1"/>
  <c r="AL31" i="4" s="1"/>
  <c r="AJ32" i="4"/>
  <c r="AK32" i="4" s="1"/>
  <c r="AL32" i="4" s="1"/>
  <c r="AJ33" i="4"/>
  <c r="AK33" i="4" s="1"/>
  <c r="AL33" i="4" s="1"/>
  <c r="AJ34" i="4"/>
  <c r="AK34" i="4" s="1"/>
  <c r="AL34" i="4" s="1"/>
  <c r="AJ35" i="4"/>
  <c r="AK35" i="4" s="1"/>
  <c r="AL35" i="4" s="1"/>
  <c r="AJ36" i="4"/>
  <c r="AK36" i="4" s="1"/>
  <c r="AO36" i="4" s="1"/>
  <c r="AJ37" i="4"/>
  <c r="AK37" i="4" s="1"/>
  <c r="AL37" i="4" s="1"/>
  <c r="AJ38" i="4"/>
  <c r="BA38" i="4" s="1"/>
  <c r="AJ39" i="4"/>
  <c r="AW39" i="4" s="1"/>
  <c r="AJ40" i="4"/>
  <c r="AJ41" i="4"/>
  <c r="AK41" i="4" s="1"/>
  <c r="AL41" i="4" s="1"/>
  <c r="AJ42" i="4"/>
  <c r="AK42" i="4" s="1"/>
  <c r="AL42" i="4" s="1"/>
  <c r="AJ43" i="4"/>
  <c r="AK43" i="4" s="1"/>
  <c r="AL43" i="4" s="1"/>
  <c r="AJ44" i="4"/>
  <c r="AK44" i="4" s="1"/>
  <c r="AL44" i="4" s="1"/>
  <c r="AJ45" i="4"/>
  <c r="AK45" i="4" s="1"/>
  <c r="AL45" i="4" s="1"/>
  <c r="AJ46" i="4"/>
  <c r="AK46" i="4" s="1"/>
  <c r="AL46" i="4" s="1"/>
  <c r="AJ47" i="4"/>
  <c r="BD47" i="4" s="1"/>
  <c r="AJ48" i="4"/>
  <c r="AK48" i="4" s="1"/>
  <c r="AL48" i="4" s="1"/>
  <c r="AJ49" i="4"/>
  <c r="AK49" i="4" s="1"/>
  <c r="AL49" i="4" s="1"/>
  <c r="AJ50" i="4"/>
  <c r="AK50" i="4" s="1"/>
  <c r="AL50" i="4" s="1"/>
  <c r="AJ51" i="4"/>
  <c r="AO51" i="4" s="1"/>
  <c r="AJ52" i="4"/>
  <c r="AZ52" i="4" s="1"/>
  <c r="AJ53" i="4"/>
  <c r="AK53" i="4" s="1"/>
  <c r="AL53" i="4" s="1"/>
  <c r="AJ54" i="4"/>
  <c r="AK54" i="4" s="1"/>
  <c r="AL54" i="4" s="1"/>
  <c r="AJ55" i="4"/>
  <c r="AK55" i="4" s="1"/>
  <c r="AL55" i="4" s="1"/>
  <c r="AJ56" i="4"/>
  <c r="AK56" i="4" s="1"/>
  <c r="AL56" i="4" s="1"/>
  <c r="AJ57" i="4"/>
  <c r="AK57" i="4" s="1"/>
  <c r="AL57" i="4" s="1"/>
  <c r="AJ58" i="4"/>
  <c r="AT58" i="4" s="1"/>
  <c r="AJ59" i="4"/>
  <c r="AW59" i="4" s="1"/>
  <c r="AJ60" i="4"/>
  <c r="BM60" i="4" s="1"/>
  <c r="AJ61" i="4"/>
  <c r="AJ62" i="4"/>
  <c r="BC62" i="4" s="1"/>
  <c r="AJ63" i="4"/>
  <c r="AW63" i="4" s="1"/>
  <c r="AK63" i="4"/>
  <c r="AL63" i="4" s="1"/>
  <c r="AJ64" i="4"/>
  <c r="AP64" i="4" s="1"/>
  <c r="AJ65" i="4"/>
  <c r="AS65" i="4" s="1"/>
  <c r="AJ66" i="4"/>
  <c r="BC66" i="4" s="1"/>
  <c r="AJ67" i="4"/>
  <c r="AO67" i="4" s="1"/>
  <c r="AJ68" i="4"/>
  <c r="AP68" i="4" s="1"/>
  <c r="AJ70" i="4"/>
  <c r="AK70" i="4" s="1"/>
  <c r="AL70" i="4" s="1"/>
  <c r="AJ71" i="4"/>
  <c r="AK71" i="4" s="1"/>
  <c r="AL71" i="4" s="1"/>
  <c r="AJ72" i="4"/>
  <c r="AK72" i="4" s="1"/>
  <c r="AL72" i="4" s="1"/>
  <c r="AJ73" i="4"/>
  <c r="AK73" i="4" s="1"/>
  <c r="AL73" i="4" s="1"/>
  <c r="AJ74" i="4"/>
  <c r="AK74" i="4" s="1"/>
  <c r="AL74" i="4" s="1"/>
  <c r="AJ75" i="4"/>
  <c r="AT75" i="4" s="1"/>
  <c r="AJ76" i="4"/>
  <c r="AO76" i="4" s="1"/>
  <c r="AJ77" i="4"/>
  <c r="AR77" i="4" s="1"/>
  <c r="AJ78" i="4"/>
  <c r="AQ78" i="4" s="1"/>
  <c r="AJ79" i="4"/>
  <c r="AT79" i="4" s="1"/>
  <c r="AK79" i="4"/>
  <c r="AL79" i="4" s="1"/>
  <c r="AJ80" i="4"/>
  <c r="BF80" i="4" s="1"/>
  <c r="AJ81" i="4"/>
  <c r="AP81" i="4" s="1"/>
  <c r="AJ82" i="4"/>
  <c r="BA82" i="4" s="1"/>
  <c r="AJ83" i="4"/>
  <c r="AK83" i="4" s="1"/>
  <c r="AL83" i="4" s="1"/>
  <c r="AJ84" i="4"/>
  <c r="AK84" i="4" s="1"/>
  <c r="AL84" i="4" s="1"/>
  <c r="AJ85" i="4"/>
  <c r="AK85" i="4"/>
  <c r="AL85" i="4" s="1"/>
  <c r="AJ86" i="4"/>
  <c r="AK86" i="4" s="1"/>
  <c r="AL86" i="4" s="1"/>
  <c r="AJ87" i="4"/>
  <c r="AK87" i="4" s="1"/>
  <c r="AL87" i="4" s="1"/>
  <c r="AJ88" i="4"/>
  <c r="AP88" i="4" s="1"/>
  <c r="AJ89" i="4"/>
  <c r="AJ90" i="4"/>
  <c r="BI90" i="4" s="1"/>
  <c r="AJ91" i="4"/>
  <c r="BL91" i="4" s="1"/>
  <c r="AJ92" i="4"/>
  <c r="BK92" i="4" s="1"/>
  <c r="AJ93" i="4"/>
  <c r="AX93" i="4" s="1"/>
  <c r="AK93" i="4"/>
  <c r="AL93" i="4" s="1"/>
  <c r="AJ94" i="4"/>
  <c r="AP94" i="4" s="1"/>
  <c r="AJ95" i="4"/>
  <c r="AS95" i="4" s="1"/>
  <c r="AJ96" i="4"/>
  <c r="AN96" i="4" s="1"/>
  <c r="AJ97" i="4"/>
  <c r="BC97" i="4" s="1"/>
  <c r="AJ98" i="4"/>
  <c r="AP98" i="4" s="1"/>
  <c r="AJ99" i="4"/>
  <c r="AS99" i="4" s="1"/>
  <c r="AJ100" i="4"/>
  <c r="AV100" i="4" s="1"/>
  <c r="AJ101" i="4"/>
  <c r="AJ102" i="4"/>
  <c r="AP102" i="4" s="1"/>
  <c r="AJ103" i="4"/>
  <c r="BA103" i="4" s="1"/>
  <c r="AJ104" i="4"/>
  <c r="AK104" i="4" s="1"/>
  <c r="AL104" i="4" s="1"/>
  <c r="AJ105" i="4"/>
  <c r="AJ106" i="4"/>
  <c r="AJ107" i="4"/>
  <c r="AJ108" i="4"/>
  <c r="AJ109" i="4"/>
  <c r="AJ110" i="4"/>
  <c r="AJ111" i="4"/>
  <c r="AK111" i="4" s="1"/>
  <c r="AL111" i="4" s="1"/>
  <c r="AJ112" i="4"/>
  <c r="AJ113" i="4"/>
  <c r="AJ114" i="4"/>
  <c r="AJ115" i="4"/>
  <c r="AJ116" i="4"/>
  <c r="AV116" i="4" s="1"/>
  <c r="AJ117" i="4"/>
  <c r="BC117" i="4" s="1"/>
  <c r="AJ118" i="4"/>
  <c r="AQ118" i="4" s="1"/>
  <c r="AJ119" i="4"/>
  <c r="AJ120" i="4"/>
  <c r="AJ121" i="4"/>
  <c r="AJ122" i="4"/>
  <c r="AJ123" i="4"/>
  <c r="AK123" i="4" s="1"/>
  <c r="AL123" i="4" s="1"/>
  <c r="AJ124" i="4"/>
  <c r="AK124" i="4" s="1"/>
  <c r="AL124" i="4" s="1"/>
  <c r="AJ125" i="4"/>
  <c r="AK125" i="4" s="1"/>
  <c r="AL125" i="4" s="1"/>
  <c r="AJ126" i="4"/>
  <c r="AK126" i="4" s="1"/>
  <c r="AL126" i="4" s="1"/>
  <c r="AJ127" i="4"/>
  <c r="AM127" i="4" s="1"/>
  <c r="AJ128" i="4"/>
  <c r="AK128" i="4"/>
  <c r="AL128" i="4" s="1"/>
  <c r="AJ129" i="4"/>
  <c r="AK129" i="4" s="1"/>
  <c r="AL129" i="4" s="1"/>
  <c r="AJ130" i="4"/>
  <c r="AK130" i="4" s="1"/>
  <c r="AL130" i="4" s="1"/>
  <c r="AJ131" i="4"/>
  <c r="AK131" i="4" s="1"/>
  <c r="AL131" i="4" s="1"/>
  <c r="AJ132" i="4"/>
  <c r="AK132" i="4" s="1"/>
  <c r="AL132" i="4" s="1"/>
  <c r="AJ133" i="4"/>
  <c r="AK133" i="4" s="1"/>
  <c r="AL133" i="4" s="1"/>
  <c r="AJ134" i="4"/>
  <c r="AJ135" i="4"/>
  <c r="AJ136" i="4"/>
  <c r="AJ137" i="4"/>
  <c r="AJ138" i="4"/>
  <c r="AJ139" i="4"/>
  <c r="AK139" i="4" s="1"/>
  <c r="AL139" i="4" s="1"/>
  <c r="AJ140" i="4"/>
  <c r="AK140" i="4" s="1"/>
  <c r="AL140" i="4" s="1"/>
  <c r="AJ141" i="4"/>
  <c r="AK141" i="4" s="1"/>
  <c r="AL141" i="4" s="1"/>
  <c r="AJ142" i="4"/>
  <c r="AK142" i="4" s="1"/>
  <c r="AL142" i="4" s="1"/>
  <c r="AJ143" i="4"/>
  <c r="AK143" i="4" s="1"/>
  <c r="AL143" i="4" s="1"/>
  <c r="AJ144" i="4"/>
  <c r="AJ145" i="4"/>
  <c r="AJ146" i="4"/>
  <c r="AJ147" i="4"/>
  <c r="AJ148" i="4"/>
  <c r="AJ149" i="4"/>
  <c r="AJ150" i="4"/>
  <c r="AJ151" i="4"/>
  <c r="AJ152" i="4"/>
  <c r="AK152" i="4"/>
  <c r="AL152" i="4" s="1"/>
  <c r="AJ153" i="4"/>
  <c r="AK153" i="4" s="1"/>
  <c r="AJ154" i="4"/>
  <c r="AM154" i="4" s="1"/>
  <c r="AJ155" i="4"/>
  <c r="AK155" i="4" s="1"/>
  <c r="AL155" i="4" s="1"/>
  <c r="AJ156" i="4"/>
  <c r="AK156" i="4" s="1"/>
  <c r="AL156" i="4" s="1"/>
  <c r="AJ157" i="4"/>
  <c r="AK157" i="4" s="1"/>
  <c r="AL157" i="4" s="1"/>
  <c r="AJ158" i="4"/>
  <c r="AJ159" i="4"/>
  <c r="AK159" i="4" s="1"/>
  <c r="AL159" i="4" s="1"/>
  <c r="AJ160" i="4"/>
  <c r="AJ161" i="4"/>
  <c r="AJ162" i="4"/>
  <c r="AJ163" i="4"/>
  <c r="AJ164" i="4"/>
  <c r="AJ165" i="4"/>
  <c r="AK165" i="4" s="1"/>
  <c r="AL165" i="4" s="1"/>
  <c r="AJ166" i="4"/>
  <c r="AJ167" i="4"/>
  <c r="AJ168" i="4"/>
  <c r="AJ169" i="4"/>
  <c r="AJ170" i="4"/>
  <c r="AJ171" i="4"/>
  <c r="AJ172" i="4"/>
  <c r="AK172" i="4" s="1"/>
  <c r="AL172" i="4" s="1"/>
  <c r="AJ173" i="4"/>
  <c r="AK173" i="4" s="1"/>
  <c r="AL173" i="4" s="1"/>
  <c r="AJ174" i="4"/>
  <c r="AK174" i="4" s="1"/>
  <c r="AL174" i="4" s="1"/>
  <c r="AJ175" i="4"/>
  <c r="AK175" i="4" s="1"/>
  <c r="AL175" i="4" s="1"/>
  <c r="AJ176" i="4"/>
  <c r="AK176" i="4"/>
  <c r="AL176" i="4" s="1"/>
  <c r="AJ177" i="4"/>
  <c r="AK177" i="4" s="1"/>
  <c r="AL177" i="4" s="1"/>
  <c r="AJ178" i="4"/>
  <c r="AK178" i="4" s="1"/>
  <c r="AL178" i="4" s="1"/>
  <c r="AJ179" i="4"/>
  <c r="AK179" i="4" s="1"/>
  <c r="AL179" i="4" s="1"/>
  <c r="AJ180" i="4"/>
  <c r="AK180" i="4" s="1"/>
  <c r="AL180" i="4" s="1"/>
  <c r="AJ181" i="4"/>
  <c r="AK181" i="4" s="1"/>
  <c r="AL181" i="4" s="1"/>
  <c r="AJ182" i="4"/>
  <c r="AK182" i="4" s="1"/>
  <c r="AL182" i="4" s="1"/>
  <c r="AJ183" i="4"/>
  <c r="AK183" i="4" s="1"/>
  <c r="AL183" i="4" s="1"/>
  <c r="AJ184" i="4"/>
  <c r="AK184" i="4" s="1"/>
  <c r="AL184" i="4" s="1"/>
  <c r="AJ185" i="4"/>
  <c r="AK185" i="4" s="1"/>
  <c r="AL185" i="4" s="1"/>
  <c r="AJ186" i="4"/>
  <c r="AK186" i="4" s="1"/>
  <c r="AL186" i="4" s="1"/>
  <c r="AJ187" i="4"/>
  <c r="AK187" i="4" s="1"/>
  <c r="AL187" i="4" s="1"/>
  <c r="AJ188" i="4"/>
  <c r="AK188" i="4" s="1"/>
  <c r="AL188" i="4" s="1"/>
  <c r="AJ189" i="4"/>
  <c r="AK189" i="4" s="1"/>
  <c r="AL189" i="4" s="1"/>
  <c r="AJ190" i="4"/>
  <c r="AK190" i="4" s="1"/>
  <c r="AL190" i="4" s="1"/>
  <c r="AJ191" i="4"/>
  <c r="AK191" i="4" s="1"/>
  <c r="AL191" i="4" s="1"/>
  <c r="AJ192" i="4"/>
  <c r="AK192" i="4" s="1"/>
  <c r="AL192" i="4" s="1"/>
  <c r="AJ193" i="4"/>
  <c r="AK193" i="4" s="1"/>
  <c r="AL193" i="4" s="1"/>
  <c r="AJ194" i="4"/>
  <c r="AK194" i="4" s="1"/>
  <c r="AL194" i="4" s="1"/>
  <c r="AJ195" i="4"/>
  <c r="AK195" i="4" s="1"/>
  <c r="AL195" i="4" s="1"/>
  <c r="AJ196" i="4"/>
  <c r="AK196" i="4" s="1"/>
  <c r="AL196" i="4" s="1"/>
  <c r="AJ197" i="4"/>
  <c r="AK197" i="4" s="1"/>
  <c r="AL197" i="4" s="1"/>
  <c r="AJ198" i="4"/>
  <c r="AK198" i="4" s="1"/>
  <c r="AL198" i="4" s="1"/>
  <c r="AJ199" i="4"/>
  <c r="AK199" i="4" s="1"/>
  <c r="AL199" i="4" s="1"/>
  <c r="AJ200" i="4"/>
  <c r="AK200" i="4" s="1"/>
  <c r="AL200" i="4" s="1"/>
  <c r="AJ201" i="4"/>
  <c r="AK201" i="4" s="1"/>
  <c r="AL201" i="4" s="1"/>
  <c r="AJ202" i="4"/>
  <c r="AK202" i="4" s="1"/>
  <c r="AL202" i="4" s="1"/>
  <c r="AJ203" i="4"/>
  <c r="AK203" i="4" s="1"/>
  <c r="AL203" i="4" s="1"/>
  <c r="AJ204" i="4"/>
  <c r="AK204" i="4" s="1"/>
  <c r="AL204" i="4" s="1"/>
  <c r="AJ205" i="4"/>
  <c r="AK205" i="4"/>
  <c r="AL205" i="4" s="1"/>
  <c r="AJ206" i="4"/>
  <c r="AK206" i="4" s="1"/>
  <c r="AL206" i="4" s="1"/>
  <c r="AJ207" i="4"/>
  <c r="AK207" i="4" s="1"/>
  <c r="AL207" i="4" s="1"/>
  <c r="AJ208" i="4"/>
  <c r="AK208" i="4" s="1"/>
  <c r="AL208" i="4" s="1"/>
  <c r="AJ209" i="4"/>
  <c r="AK209" i="4" s="1"/>
  <c r="AL209" i="4" s="1"/>
  <c r="AJ210" i="4"/>
  <c r="AK210" i="4" s="1"/>
  <c r="AL210" i="4" s="1"/>
  <c r="AJ211" i="4"/>
  <c r="AK211" i="4" s="1"/>
  <c r="AL211" i="4" s="1"/>
  <c r="AJ212" i="4"/>
  <c r="AK212" i="4" s="1"/>
  <c r="AL212" i="4" s="1"/>
  <c r="AJ213" i="4"/>
  <c r="AK213" i="4" s="1"/>
  <c r="AL213" i="4" s="1"/>
  <c r="AJ214" i="4"/>
  <c r="AK214" i="4" s="1"/>
  <c r="AL214" i="4" s="1"/>
  <c r="AJ215" i="4"/>
  <c r="AK215" i="4" s="1"/>
  <c r="AL215" i="4" s="1"/>
  <c r="AJ216" i="4"/>
  <c r="AK216" i="4" s="1"/>
  <c r="AL216" i="4" s="1"/>
  <c r="AJ217" i="4"/>
  <c r="AK217" i="4" s="1"/>
  <c r="AL217" i="4" s="1"/>
  <c r="AJ218" i="4"/>
  <c r="AK218" i="4" s="1"/>
  <c r="AL218" i="4" s="1"/>
  <c r="AJ219" i="4"/>
  <c r="AK219" i="4" s="1"/>
  <c r="AL219" i="4" s="1"/>
  <c r="AJ220" i="4"/>
  <c r="AK220" i="4" s="1"/>
  <c r="AL220" i="4" s="1"/>
  <c r="AJ221" i="4"/>
  <c r="AK221" i="4" s="1"/>
  <c r="AL221" i="4" s="1"/>
  <c r="AJ222" i="4"/>
  <c r="AK222" i="4" s="1"/>
  <c r="AL222" i="4" s="1"/>
  <c r="AJ223" i="4"/>
  <c r="AK223" i="4" s="1"/>
  <c r="AL223" i="4" s="1"/>
  <c r="AJ224" i="4"/>
  <c r="AK224" i="4"/>
  <c r="AL224" i="4" s="1"/>
  <c r="AJ225" i="4"/>
  <c r="AK225" i="4" s="1"/>
  <c r="AL225" i="4" s="1"/>
  <c r="AJ226" i="4"/>
  <c r="AK226" i="4" s="1"/>
  <c r="AL226" i="4" s="1"/>
  <c r="AJ227" i="4"/>
  <c r="AK227" i="4" s="1"/>
  <c r="AL227" i="4" s="1"/>
  <c r="AJ228" i="4"/>
  <c r="AK228" i="4" s="1"/>
  <c r="AL228" i="4" s="1"/>
  <c r="AJ229" i="4"/>
  <c r="AK229" i="4" s="1"/>
  <c r="AL229" i="4" s="1"/>
  <c r="AJ230" i="4"/>
  <c r="AK230" i="4" s="1"/>
  <c r="AL230" i="4" s="1"/>
  <c r="AJ231" i="4"/>
  <c r="AK231" i="4" s="1"/>
  <c r="AL231" i="4" s="1"/>
  <c r="AJ232" i="4"/>
  <c r="AK232" i="4" s="1"/>
  <c r="AL232" i="4" s="1"/>
  <c r="AJ233" i="4"/>
  <c r="AK233" i="4" s="1"/>
  <c r="AL233" i="4" s="1"/>
  <c r="AJ234" i="4"/>
  <c r="AK234" i="4" s="1"/>
  <c r="AL234" i="4" s="1"/>
  <c r="AJ235" i="4"/>
  <c r="AK235" i="4" s="1"/>
  <c r="AL235" i="4" s="1"/>
  <c r="AJ236" i="4"/>
  <c r="AK236" i="4" s="1"/>
  <c r="AL236" i="4" s="1"/>
  <c r="AJ237" i="4"/>
  <c r="AK237" i="4" s="1"/>
  <c r="AL237" i="4" s="1"/>
  <c r="AJ238" i="4"/>
  <c r="AK238" i="4" s="1"/>
  <c r="AL238" i="4" s="1"/>
  <c r="AJ239" i="4"/>
  <c r="AK239" i="4" s="1"/>
  <c r="AL239" i="4" s="1"/>
  <c r="AJ240" i="4"/>
  <c r="AK240" i="4" s="1"/>
  <c r="AL240" i="4" s="1"/>
  <c r="AJ241" i="4"/>
  <c r="AK241" i="4" s="1"/>
  <c r="AL241" i="4" s="1"/>
  <c r="AJ242" i="4"/>
  <c r="AK242" i="4"/>
  <c r="AL242" i="4" s="1"/>
  <c r="AJ243" i="4"/>
  <c r="AK243" i="4" s="1"/>
  <c r="AL243" i="4" s="1"/>
  <c r="AJ244" i="4"/>
  <c r="AK244" i="4" s="1"/>
  <c r="AL244" i="4" s="1"/>
  <c r="AJ245" i="4"/>
  <c r="AK245" i="4" s="1"/>
  <c r="AL245" i="4" s="1"/>
  <c r="AJ246" i="4"/>
  <c r="AK246" i="4" s="1"/>
  <c r="AL246" i="4" s="1"/>
  <c r="AJ247" i="4"/>
  <c r="AK247" i="4" s="1"/>
  <c r="AL247" i="4" s="1"/>
  <c r="AJ248" i="4"/>
  <c r="AK248" i="4" s="1"/>
  <c r="AL248" i="4" s="1"/>
  <c r="AJ249" i="4"/>
  <c r="AK249" i="4" s="1"/>
  <c r="AL249" i="4" s="1"/>
  <c r="AJ250" i="4"/>
  <c r="AK250" i="4" s="1"/>
  <c r="AL250" i="4" s="1"/>
  <c r="AJ251" i="4"/>
  <c r="AK251" i="4" s="1"/>
  <c r="AL251" i="4" s="1"/>
  <c r="AJ252" i="4"/>
  <c r="AK252" i="4" s="1"/>
  <c r="AL252" i="4" s="1"/>
  <c r="AJ253" i="4"/>
  <c r="AK253" i="4" s="1"/>
  <c r="AL253" i="4" s="1"/>
  <c r="AJ254" i="4"/>
  <c r="AK254" i="4" s="1"/>
  <c r="AL254" i="4" s="1"/>
  <c r="AJ255" i="4"/>
  <c r="AK255" i="4" s="1"/>
  <c r="AL255" i="4" s="1"/>
  <c r="AJ256" i="4"/>
  <c r="AK256" i="4" s="1"/>
  <c r="AL256" i="4" s="1"/>
  <c r="AJ257" i="4"/>
  <c r="AK257" i="4" s="1"/>
  <c r="AL257" i="4" s="1"/>
  <c r="AJ258" i="4"/>
  <c r="AK258" i="4" s="1"/>
  <c r="AL258" i="4" s="1"/>
  <c r="AJ259" i="4"/>
  <c r="AK259" i="4" s="1"/>
  <c r="AL259" i="4" s="1"/>
  <c r="AJ260" i="4"/>
  <c r="AK260" i="4" s="1"/>
  <c r="AL260" i="4" s="1"/>
  <c r="AJ261" i="4"/>
  <c r="AK261" i="4" s="1"/>
  <c r="AL261" i="4" s="1"/>
  <c r="AJ262" i="4"/>
  <c r="AK262" i="4" s="1"/>
  <c r="AL262" i="4" s="1"/>
  <c r="AJ263" i="4"/>
  <c r="AK263" i="4" s="1"/>
  <c r="AL263" i="4" s="1"/>
  <c r="AJ264" i="4"/>
  <c r="AK264" i="4" s="1"/>
  <c r="AL264" i="4" s="1"/>
  <c r="AJ265" i="4"/>
  <c r="AK265" i="4" s="1"/>
  <c r="AL265" i="4" s="1"/>
  <c r="AJ266" i="4"/>
  <c r="AK266" i="4" s="1"/>
  <c r="AL266" i="4" s="1"/>
  <c r="AJ267" i="4"/>
  <c r="AK267" i="4" s="1"/>
  <c r="AL267" i="4" s="1"/>
  <c r="AJ268" i="4"/>
  <c r="AK268" i="4" s="1"/>
  <c r="AL268" i="4" s="1"/>
  <c r="AJ269" i="4"/>
  <c r="AK269" i="4" s="1"/>
  <c r="AL269" i="4" s="1"/>
  <c r="AJ270" i="4"/>
  <c r="AK270" i="4" s="1"/>
  <c r="AL270" i="4" s="1"/>
  <c r="AJ2" i="4"/>
  <c r="AK2" i="4" s="1"/>
  <c r="AL2" i="4" s="1"/>
  <c r="AJ3" i="2"/>
  <c r="AK3" i="2" s="1"/>
  <c r="AL3" i="2" s="1"/>
  <c r="AJ4" i="2"/>
  <c r="AK4" i="2" s="1"/>
  <c r="AL4" i="2" s="1"/>
  <c r="AJ5" i="2"/>
  <c r="AK5" i="2" s="1"/>
  <c r="AL5" i="2" s="1"/>
  <c r="AJ6" i="2"/>
  <c r="AK6" i="2" s="1"/>
  <c r="AL6" i="2" s="1"/>
  <c r="AJ7" i="2"/>
  <c r="AK7" i="2" s="1"/>
  <c r="AL7" i="2" s="1"/>
  <c r="AJ8" i="2"/>
  <c r="AK8" i="2" s="1"/>
  <c r="AL8" i="2" s="1"/>
  <c r="AJ9" i="2"/>
  <c r="AK9" i="2" s="1"/>
  <c r="AL9" i="2" s="1"/>
  <c r="AJ10" i="2"/>
  <c r="AK10" i="2" s="1"/>
  <c r="AL10" i="2" s="1"/>
  <c r="AJ11" i="2"/>
  <c r="AK11" i="2" s="1"/>
  <c r="AL11" i="2" s="1"/>
  <c r="AJ12" i="2"/>
  <c r="AK12" i="2" s="1"/>
  <c r="AL12" i="2" s="1"/>
  <c r="AJ13" i="2"/>
  <c r="AK13" i="2" s="1"/>
  <c r="AL13" i="2" s="1"/>
  <c r="AJ14" i="2"/>
  <c r="AK14" i="2" s="1"/>
  <c r="AL14" i="2" s="1"/>
  <c r="AJ15" i="2"/>
  <c r="AK15" i="2" s="1"/>
  <c r="AL15" i="2" s="1"/>
  <c r="AJ16" i="2"/>
  <c r="AK16" i="2" s="1"/>
  <c r="AL16" i="2" s="1"/>
  <c r="AJ17" i="2"/>
  <c r="AK17" i="2" s="1"/>
  <c r="AL17" i="2" s="1"/>
  <c r="AJ18" i="2"/>
  <c r="AK18" i="2" s="1"/>
  <c r="AL18" i="2" s="1"/>
  <c r="AJ19" i="2"/>
  <c r="AK19" i="2" s="1"/>
  <c r="AL19" i="2" s="1"/>
  <c r="AJ20" i="2"/>
  <c r="AK20" i="2" s="1"/>
  <c r="AL20" i="2" s="1"/>
  <c r="AJ21" i="2"/>
  <c r="AK21" i="2" s="1"/>
  <c r="AL21" i="2" s="1"/>
  <c r="AJ22" i="2"/>
  <c r="AK22" i="2"/>
  <c r="AL22" i="2" s="1"/>
  <c r="AJ23" i="2"/>
  <c r="AK23" i="2"/>
  <c r="AL23" i="2" s="1"/>
  <c r="AJ24" i="2"/>
  <c r="AK24" i="2" s="1"/>
  <c r="AL24" i="2" s="1"/>
  <c r="AJ25" i="2"/>
  <c r="AK25" i="2" s="1"/>
  <c r="AL25" i="2" s="1"/>
  <c r="AJ26" i="2"/>
  <c r="AK26" i="2" s="1"/>
  <c r="AL26" i="2" s="1"/>
  <c r="AJ27" i="2"/>
  <c r="AK27" i="2" s="1"/>
  <c r="AL27" i="2" s="1"/>
  <c r="AJ28" i="2"/>
  <c r="AK28" i="2" s="1"/>
  <c r="AL28" i="2" s="1"/>
  <c r="AJ29" i="2"/>
  <c r="AK29" i="2" s="1"/>
  <c r="AL29" i="2" s="1"/>
  <c r="AJ30" i="2"/>
  <c r="AK30" i="2" s="1"/>
  <c r="AL30" i="2" s="1"/>
  <c r="AJ31" i="2"/>
  <c r="AK31" i="2" s="1"/>
  <c r="AL31" i="2" s="1"/>
  <c r="AJ32" i="2"/>
  <c r="AK32" i="2" s="1"/>
  <c r="AL32" i="2" s="1"/>
  <c r="AJ33" i="2"/>
  <c r="AK33" i="2"/>
  <c r="AL33" i="2" s="1"/>
  <c r="AJ34" i="2"/>
  <c r="AK34" i="2" s="1"/>
  <c r="AL34" i="2" s="1"/>
  <c r="AJ35" i="2"/>
  <c r="AK35" i="2" s="1"/>
  <c r="AL35" i="2" s="1"/>
  <c r="AJ36" i="2"/>
  <c r="AK36" i="2" s="1"/>
  <c r="AL36" i="2" s="1"/>
  <c r="AJ37" i="2"/>
  <c r="AK37" i="2" s="1"/>
  <c r="AL37" i="2" s="1"/>
  <c r="AJ38" i="2"/>
  <c r="AK38" i="2" s="1"/>
  <c r="AL38" i="2" s="1"/>
  <c r="AJ39" i="2"/>
  <c r="AK39" i="2" s="1"/>
  <c r="AL39" i="2" s="1"/>
  <c r="AJ40" i="2"/>
  <c r="AK40" i="2" s="1"/>
  <c r="AL40" i="2" s="1"/>
  <c r="AJ41" i="2"/>
  <c r="AK41" i="2" s="1"/>
  <c r="AL41" i="2" s="1"/>
  <c r="AJ42" i="2"/>
  <c r="AK42" i="2" s="1"/>
  <c r="AL42" i="2" s="1"/>
  <c r="AJ43" i="2"/>
  <c r="AK43" i="2" s="1"/>
  <c r="AL43" i="2" s="1"/>
  <c r="AJ44" i="2"/>
  <c r="AK44" i="2" s="1"/>
  <c r="AL44" i="2" s="1"/>
  <c r="AJ45" i="2"/>
  <c r="AK45" i="2" s="1"/>
  <c r="AL45" i="2" s="1"/>
  <c r="AJ46" i="2"/>
  <c r="AK46" i="2" s="1"/>
  <c r="AL46" i="2" s="1"/>
  <c r="AJ47" i="2"/>
  <c r="AK47" i="2"/>
  <c r="AL47" i="2" s="1"/>
  <c r="AJ48" i="2"/>
  <c r="AK48" i="2" s="1"/>
  <c r="AL48" i="2" s="1"/>
  <c r="AJ49" i="2"/>
  <c r="AK49" i="2" s="1"/>
  <c r="AL49" i="2" s="1"/>
  <c r="AJ50" i="2"/>
  <c r="AK50" i="2" s="1"/>
  <c r="AL50" i="2" s="1"/>
  <c r="AJ51" i="2"/>
  <c r="AK51" i="2" s="1"/>
  <c r="AL51" i="2" s="1"/>
  <c r="AJ52" i="2"/>
  <c r="AK52" i="2" s="1"/>
  <c r="AL52" i="2" s="1"/>
  <c r="AJ53" i="2"/>
  <c r="AK53" i="2" s="1"/>
  <c r="AL53" i="2" s="1"/>
  <c r="AJ54" i="2"/>
  <c r="AK54" i="2" s="1"/>
  <c r="AL54" i="2" s="1"/>
  <c r="AJ55" i="2"/>
  <c r="AK55" i="2" s="1"/>
  <c r="AL55" i="2" s="1"/>
  <c r="AJ56" i="2"/>
  <c r="AK56" i="2" s="1"/>
  <c r="AL56" i="2" s="1"/>
  <c r="AJ57" i="2"/>
  <c r="AK57" i="2"/>
  <c r="AL57" i="2" s="1"/>
  <c r="AJ58" i="2"/>
  <c r="AK58" i="2" s="1"/>
  <c r="AL58" i="2" s="1"/>
  <c r="AJ59" i="2"/>
  <c r="AK59" i="2" s="1"/>
  <c r="AL59" i="2" s="1"/>
  <c r="AJ60" i="2"/>
  <c r="AK60" i="2" s="1"/>
  <c r="AL60" i="2" s="1"/>
  <c r="AJ61" i="2"/>
  <c r="AK61" i="2" s="1"/>
  <c r="AL61" i="2" s="1"/>
  <c r="AJ62" i="2"/>
  <c r="AK62" i="2" s="1"/>
  <c r="AL62" i="2" s="1"/>
  <c r="AJ63" i="2"/>
  <c r="AK63" i="2"/>
  <c r="AL63" i="2" s="1"/>
  <c r="AJ64" i="2"/>
  <c r="AK64" i="2" s="1"/>
  <c r="AL64" i="2" s="1"/>
  <c r="AJ65" i="2"/>
  <c r="AK65" i="2" s="1"/>
  <c r="AL65" i="2" s="1"/>
  <c r="AJ66" i="2"/>
  <c r="AK66" i="2" s="1"/>
  <c r="AL66" i="2" s="1"/>
  <c r="AJ67" i="2"/>
  <c r="AK67" i="2" s="1"/>
  <c r="AL67" i="2" s="1"/>
  <c r="AJ68" i="2"/>
  <c r="AK68" i="2"/>
  <c r="AL68" i="2" s="1"/>
  <c r="AJ69" i="2"/>
  <c r="AK69" i="2" s="1"/>
  <c r="AL69" i="2" s="1"/>
  <c r="AJ70" i="2"/>
  <c r="AK70" i="2" s="1"/>
  <c r="AL70" i="2" s="1"/>
  <c r="AJ71" i="2"/>
  <c r="AK71" i="2" s="1"/>
  <c r="AL71" i="2" s="1"/>
  <c r="AJ72" i="2"/>
  <c r="AK72" i="2" s="1"/>
  <c r="AL72" i="2" s="1"/>
  <c r="AJ73" i="2"/>
  <c r="AK73" i="2"/>
  <c r="AL73" i="2" s="1"/>
  <c r="AJ74" i="2"/>
  <c r="AK74" i="2" s="1"/>
  <c r="AL74" i="2" s="1"/>
  <c r="AJ75" i="2"/>
  <c r="AK75" i="2" s="1"/>
  <c r="AL75" i="2" s="1"/>
  <c r="AJ76" i="2"/>
  <c r="AK76" i="2"/>
  <c r="AL76" i="2" s="1"/>
  <c r="AJ77" i="2"/>
  <c r="AK77" i="2" s="1"/>
  <c r="AL77" i="2" s="1"/>
  <c r="AJ78" i="2"/>
  <c r="AK78" i="2" s="1"/>
  <c r="AL78" i="2" s="1"/>
  <c r="AJ79" i="2"/>
  <c r="AK79" i="2" s="1"/>
  <c r="AL79" i="2" s="1"/>
  <c r="AJ80" i="2"/>
  <c r="AK80" i="2" s="1"/>
  <c r="AL80" i="2" s="1"/>
  <c r="AJ81" i="2"/>
  <c r="AK81" i="2" s="1"/>
  <c r="AL81" i="2" s="1"/>
  <c r="AJ82" i="2"/>
  <c r="AK82" i="2" s="1"/>
  <c r="AL82" i="2" s="1"/>
  <c r="AJ83" i="2"/>
  <c r="AK83" i="2" s="1"/>
  <c r="AL83" i="2" s="1"/>
  <c r="AJ84" i="2"/>
  <c r="AK84" i="2" s="1"/>
  <c r="AL84" i="2" s="1"/>
  <c r="AJ85" i="2"/>
  <c r="AK85" i="2" s="1"/>
  <c r="AL85" i="2" s="1"/>
  <c r="AJ86" i="2"/>
  <c r="AK86" i="2" s="1"/>
  <c r="AL86" i="2" s="1"/>
  <c r="AJ87" i="2"/>
  <c r="AK87" i="2" s="1"/>
  <c r="AL87" i="2" s="1"/>
  <c r="AJ88" i="2"/>
  <c r="AK88" i="2" s="1"/>
  <c r="AL88" i="2" s="1"/>
  <c r="AJ89" i="2"/>
  <c r="AK89" i="2" s="1"/>
  <c r="AL89" i="2" s="1"/>
  <c r="AJ90" i="2"/>
  <c r="AK90" i="2" s="1"/>
  <c r="AL90" i="2" s="1"/>
  <c r="AJ91" i="2"/>
  <c r="AK91" i="2" s="1"/>
  <c r="AL91" i="2" s="1"/>
  <c r="AJ92" i="2"/>
  <c r="AK92" i="2" s="1"/>
  <c r="AL92" i="2" s="1"/>
  <c r="AJ93" i="2"/>
  <c r="AK93" i="2" s="1"/>
  <c r="AL93" i="2" s="1"/>
  <c r="AJ94" i="2"/>
  <c r="AK94" i="2" s="1"/>
  <c r="AL94" i="2" s="1"/>
  <c r="AJ95" i="2"/>
  <c r="AK95" i="2" s="1"/>
  <c r="AL95" i="2" s="1"/>
  <c r="AJ96" i="2"/>
  <c r="AK96" i="2" s="1"/>
  <c r="AL96" i="2" s="1"/>
  <c r="AJ97" i="2"/>
  <c r="AK97" i="2" s="1"/>
  <c r="AL97" i="2" s="1"/>
  <c r="AJ98" i="2"/>
  <c r="AK98" i="2" s="1"/>
  <c r="AL98" i="2" s="1"/>
  <c r="AJ99" i="2"/>
  <c r="AK99" i="2" s="1"/>
  <c r="AL99" i="2" s="1"/>
  <c r="AJ100" i="2"/>
  <c r="AK100" i="2" s="1"/>
  <c r="AL100" i="2" s="1"/>
  <c r="AJ101" i="2"/>
  <c r="AK101" i="2" s="1"/>
  <c r="AL101" i="2" s="1"/>
  <c r="AJ102" i="2"/>
  <c r="AK102" i="2" s="1"/>
  <c r="AL102" i="2" s="1"/>
  <c r="AJ103" i="2"/>
  <c r="AK103" i="2" s="1"/>
  <c r="AL103" i="2" s="1"/>
  <c r="AJ104" i="2"/>
  <c r="AK104" i="2" s="1"/>
  <c r="AL104" i="2" s="1"/>
  <c r="AJ105" i="2"/>
  <c r="AK105" i="2" s="1"/>
  <c r="AL105" i="2" s="1"/>
  <c r="AJ106" i="2"/>
  <c r="AK106" i="2" s="1"/>
  <c r="AL106" i="2" s="1"/>
  <c r="AJ107" i="2"/>
  <c r="AK107" i="2" s="1"/>
  <c r="AL107" i="2" s="1"/>
  <c r="AJ108" i="2"/>
  <c r="AK108" i="2" s="1"/>
  <c r="AL108" i="2" s="1"/>
  <c r="AJ109" i="2"/>
  <c r="AK109" i="2" s="1"/>
  <c r="AL109" i="2" s="1"/>
  <c r="AJ110" i="2"/>
  <c r="AK110" i="2"/>
  <c r="AL110" i="2" s="1"/>
  <c r="AJ111" i="2"/>
  <c r="AK111" i="2"/>
  <c r="AL111" i="2" s="1"/>
  <c r="AJ112" i="2"/>
  <c r="AK112" i="2" s="1"/>
  <c r="AL112" i="2" s="1"/>
  <c r="AJ113" i="2"/>
  <c r="AK113" i="2" s="1"/>
  <c r="AL113" i="2" s="1"/>
  <c r="AJ114" i="2"/>
  <c r="AK114" i="2" s="1"/>
  <c r="AL114" i="2" s="1"/>
  <c r="AJ115" i="2"/>
  <c r="AK115" i="2" s="1"/>
  <c r="AL115" i="2" s="1"/>
  <c r="AJ116" i="2"/>
  <c r="AK116" i="2" s="1"/>
  <c r="AL116" i="2" s="1"/>
  <c r="AJ117" i="2"/>
  <c r="AK117" i="2" s="1"/>
  <c r="AL117" i="2" s="1"/>
  <c r="AJ118" i="2"/>
  <c r="AK118" i="2" s="1"/>
  <c r="AL118" i="2" s="1"/>
  <c r="AJ119" i="2"/>
  <c r="AK119" i="2" s="1"/>
  <c r="AL119" i="2" s="1"/>
  <c r="AJ120" i="2"/>
  <c r="AK120" i="2" s="1"/>
  <c r="AL120" i="2" s="1"/>
  <c r="AJ121" i="2"/>
  <c r="AK121" i="2" s="1"/>
  <c r="AL121" i="2" s="1"/>
  <c r="AJ122" i="2"/>
  <c r="AK122" i="2" s="1"/>
  <c r="AL122" i="2" s="1"/>
  <c r="AJ123" i="2"/>
  <c r="AK123" i="2" s="1"/>
  <c r="AL123" i="2" s="1"/>
  <c r="AJ124" i="2"/>
  <c r="AK124" i="2" s="1"/>
  <c r="AL124" i="2" s="1"/>
  <c r="AJ125" i="2"/>
  <c r="AK125" i="2" s="1"/>
  <c r="AL125" i="2" s="1"/>
  <c r="AJ126" i="2"/>
  <c r="AK126" i="2" s="1"/>
  <c r="AL126" i="2" s="1"/>
  <c r="AJ127" i="2"/>
  <c r="AK127" i="2" s="1"/>
  <c r="AL127" i="2" s="1"/>
  <c r="AJ128" i="2"/>
  <c r="AK128" i="2" s="1"/>
  <c r="AL128" i="2" s="1"/>
  <c r="AJ129" i="2"/>
  <c r="AK129" i="2"/>
  <c r="AL129" i="2" s="1"/>
  <c r="AJ130" i="2"/>
  <c r="AK130" i="2" s="1"/>
  <c r="AL130" i="2" s="1"/>
  <c r="AJ131" i="2"/>
  <c r="AK131" i="2" s="1"/>
  <c r="AL131" i="2" s="1"/>
  <c r="AJ132" i="2"/>
  <c r="AK132" i="2" s="1"/>
  <c r="AL132" i="2" s="1"/>
  <c r="AJ133" i="2"/>
  <c r="AK133" i="2" s="1"/>
  <c r="AL133" i="2" s="1"/>
  <c r="AJ134" i="2"/>
  <c r="AK134" i="2" s="1"/>
  <c r="AL134" i="2" s="1"/>
  <c r="AJ135" i="2"/>
  <c r="AK135" i="2" s="1"/>
  <c r="AL135" i="2" s="1"/>
  <c r="AJ136" i="2"/>
  <c r="AK136" i="2" s="1"/>
  <c r="AL136" i="2" s="1"/>
  <c r="AJ137" i="2"/>
  <c r="AK137" i="2" s="1"/>
  <c r="AL137" i="2" s="1"/>
  <c r="AJ138" i="2"/>
  <c r="AK138" i="2" s="1"/>
  <c r="AL138" i="2" s="1"/>
  <c r="AJ139" i="2"/>
  <c r="AK139" i="2" s="1"/>
  <c r="AL139" i="2" s="1"/>
  <c r="AJ140" i="2"/>
  <c r="AK140" i="2" s="1"/>
  <c r="AL140" i="2" s="1"/>
  <c r="AJ141" i="2"/>
  <c r="AK141" i="2" s="1"/>
  <c r="AL141" i="2" s="1"/>
  <c r="AJ142" i="2"/>
  <c r="AK142" i="2" s="1"/>
  <c r="AL142" i="2" s="1"/>
  <c r="AJ143" i="2"/>
  <c r="AK143" i="2" s="1"/>
  <c r="AL143" i="2" s="1"/>
  <c r="AJ144" i="2"/>
  <c r="AK144" i="2" s="1"/>
  <c r="AL144" i="2" s="1"/>
  <c r="AJ145" i="2"/>
  <c r="AK145" i="2" s="1"/>
  <c r="AL145" i="2" s="1"/>
  <c r="AJ146" i="2"/>
  <c r="AK146" i="2" s="1"/>
  <c r="AL146" i="2" s="1"/>
  <c r="AJ147" i="2"/>
  <c r="AK147" i="2" s="1"/>
  <c r="AL147" i="2" s="1"/>
  <c r="AJ148" i="2"/>
  <c r="AK148" i="2"/>
  <c r="AL148" i="2" s="1"/>
  <c r="AJ149" i="2"/>
  <c r="AK149" i="2" s="1"/>
  <c r="AL149" i="2" s="1"/>
  <c r="AJ150" i="2"/>
  <c r="AK150" i="2" s="1"/>
  <c r="AL150" i="2" s="1"/>
  <c r="AJ151" i="2"/>
  <c r="AK151" i="2" s="1"/>
  <c r="AL151" i="2" s="1"/>
  <c r="AJ152" i="2"/>
  <c r="AK152" i="2" s="1"/>
  <c r="AL152" i="2" s="1"/>
  <c r="AJ153" i="2"/>
  <c r="AK153" i="2" s="1"/>
  <c r="AL153" i="2" s="1"/>
  <c r="AJ154" i="2"/>
  <c r="AK154" i="2" s="1"/>
  <c r="AL154" i="2" s="1"/>
  <c r="AJ155" i="2"/>
  <c r="AK155" i="2" s="1"/>
  <c r="AL155" i="2" s="1"/>
  <c r="AJ156" i="2"/>
  <c r="AK156" i="2" s="1"/>
  <c r="AL156" i="2" s="1"/>
  <c r="AJ157" i="2"/>
  <c r="AK157" i="2" s="1"/>
  <c r="AL157" i="2" s="1"/>
  <c r="AJ158" i="2"/>
  <c r="AK158" i="2" s="1"/>
  <c r="AL158" i="2" s="1"/>
  <c r="AJ159" i="2"/>
  <c r="AK159" i="2" s="1"/>
  <c r="AL159" i="2" s="1"/>
  <c r="AJ160" i="2"/>
  <c r="AK160" i="2" s="1"/>
  <c r="AL160" i="2" s="1"/>
  <c r="AJ161" i="2"/>
  <c r="AK161" i="2" s="1"/>
  <c r="AL161" i="2" s="1"/>
  <c r="AJ162" i="2"/>
  <c r="AK162" i="2" s="1"/>
  <c r="AL162" i="2" s="1"/>
  <c r="AJ163" i="2"/>
  <c r="AK163" i="2" s="1"/>
  <c r="AL163" i="2" s="1"/>
  <c r="AJ164" i="2"/>
  <c r="AK164" i="2" s="1"/>
  <c r="AL164" i="2" s="1"/>
  <c r="AJ165" i="2"/>
  <c r="AK165" i="2" s="1"/>
  <c r="AL165" i="2" s="1"/>
  <c r="AJ166" i="2"/>
  <c r="AK166" i="2" s="1"/>
  <c r="AL166" i="2" s="1"/>
  <c r="AJ167" i="2"/>
  <c r="AK167" i="2" s="1"/>
  <c r="AL167" i="2" s="1"/>
  <c r="AJ168" i="2"/>
  <c r="AK168" i="2" s="1"/>
  <c r="AL168" i="2" s="1"/>
  <c r="AJ169" i="2"/>
  <c r="AK169" i="2"/>
  <c r="AL169" i="2" s="1"/>
  <c r="AJ170" i="2"/>
  <c r="AK170" i="2" s="1"/>
  <c r="AL170" i="2" s="1"/>
  <c r="AJ171" i="2"/>
  <c r="AK171" i="2" s="1"/>
  <c r="AL171" i="2" s="1"/>
  <c r="AJ172" i="2"/>
  <c r="AK172" i="2"/>
  <c r="AL172" i="2" s="1"/>
  <c r="AJ173" i="2"/>
  <c r="AK173" i="2" s="1"/>
  <c r="AL173" i="2" s="1"/>
  <c r="AJ174" i="2"/>
  <c r="AK174" i="2" s="1"/>
  <c r="AL174" i="2" s="1"/>
  <c r="AJ175" i="2"/>
  <c r="AK175" i="2" s="1"/>
  <c r="AL175" i="2" s="1"/>
  <c r="AJ176" i="2"/>
  <c r="AK176" i="2" s="1"/>
  <c r="AL176" i="2" s="1"/>
  <c r="AJ177" i="2"/>
  <c r="AK177" i="2"/>
  <c r="AL177" i="2" s="1"/>
  <c r="AJ178" i="2"/>
  <c r="AK178" i="2" s="1"/>
  <c r="AL178" i="2" s="1"/>
  <c r="AJ179" i="2"/>
  <c r="AK179" i="2" s="1"/>
  <c r="AL179" i="2" s="1"/>
  <c r="AJ180" i="2"/>
  <c r="AK180" i="2" s="1"/>
  <c r="AL180" i="2" s="1"/>
  <c r="AJ181" i="2"/>
  <c r="AK181" i="2" s="1"/>
  <c r="AL181" i="2" s="1"/>
  <c r="AJ182" i="2"/>
  <c r="AK182" i="2" s="1"/>
  <c r="AL182" i="2" s="1"/>
  <c r="AJ183" i="2"/>
  <c r="AK183" i="2" s="1"/>
  <c r="AL183" i="2" s="1"/>
  <c r="AJ184" i="2"/>
  <c r="AK184" i="2" s="1"/>
  <c r="AL184" i="2" s="1"/>
  <c r="AJ185" i="2"/>
  <c r="AK185" i="2" s="1"/>
  <c r="AL185" i="2" s="1"/>
  <c r="AJ186" i="2"/>
  <c r="AK186" i="2" s="1"/>
  <c r="AL186" i="2" s="1"/>
  <c r="AJ187" i="2"/>
  <c r="AK187" i="2" s="1"/>
  <c r="AL187" i="2" s="1"/>
  <c r="AJ188" i="2"/>
  <c r="AK188" i="2" s="1"/>
  <c r="AL188" i="2" s="1"/>
  <c r="AJ189" i="2"/>
  <c r="AK189" i="2" s="1"/>
  <c r="AL189" i="2" s="1"/>
  <c r="AJ190" i="2"/>
  <c r="AK190" i="2" s="1"/>
  <c r="AL190" i="2" s="1"/>
  <c r="AJ191" i="2"/>
  <c r="AK191" i="2" s="1"/>
  <c r="AL191" i="2" s="1"/>
  <c r="AJ192" i="2"/>
  <c r="AK192" i="2" s="1"/>
  <c r="AL192" i="2" s="1"/>
  <c r="AJ193" i="2"/>
  <c r="AK193" i="2" s="1"/>
  <c r="AL193" i="2" s="1"/>
  <c r="AJ194" i="2"/>
  <c r="AK194" i="2" s="1"/>
  <c r="AL194" i="2" s="1"/>
  <c r="AJ195" i="2"/>
  <c r="AK195" i="2" s="1"/>
  <c r="AL195" i="2" s="1"/>
  <c r="AJ196" i="2"/>
  <c r="AK196" i="2" s="1"/>
  <c r="AL196" i="2" s="1"/>
  <c r="AJ197" i="2"/>
  <c r="AK197" i="2" s="1"/>
  <c r="AL197" i="2" s="1"/>
  <c r="AJ198" i="2"/>
  <c r="AK198" i="2" s="1"/>
  <c r="AL198" i="2" s="1"/>
  <c r="AJ199" i="2"/>
  <c r="AK199" i="2"/>
  <c r="AL199" i="2" s="1"/>
  <c r="AJ200" i="2"/>
  <c r="AK200" i="2" s="1"/>
  <c r="AL200" i="2" s="1"/>
  <c r="AJ201" i="2"/>
  <c r="AK201" i="2" s="1"/>
  <c r="AL201" i="2" s="1"/>
  <c r="AJ202" i="2"/>
  <c r="AK202" i="2" s="1"/>
  <c r="AL202" i="2" s="1"/>
  <c r="AJ203" i="2"/>
  <c r="AK203" i="2" s="1"/>
  <c r="AL203" i="2" s="1"/>
  <c r="AJ204" i="2"/>
  <c r="AK204" i="2"/>
  <c r="AL204" i="2" s="1"/>
  <c r="AJ205" i="2"/>
  <c r="AK205" i="2" s="1"/>
  <c r="AL205" i="2" s="1"/>
  <c r="AJ206" i="2"/>
  <c r="AK206" i="2" s="1"/>
  <c r="AL206" i="2" s="1"/>
  <c r="AJ207" i="2"/>
  <c r="AK207" i="2" s="1"/>
  <c r="AL207" i="2" s="1"/>
  <c r="AJ208" i="2"/>
  <c r="AK208" i="2" s="1"/>
  <c r="AL208" i="2" s="1"/>
  <c r="AJ209" i="2"/>
  <c r="AK209" i="2" s="1"/>
  <c r="AL209" i="2" s="1"/>
  <c r="AJ210" i="2"/>
  <c r="AK210" i="2" s="1"/>
  <c r="AL210" i="2" s="1"/>
  <c r="AJ211" i="2"/>
  <c r="AK211" i="2" s="1"/>
  <c r="AL211" i="2" s="1"/>
  <c r="AJ212" i="2"/>
  <c r="AK212" i="2"/>
  <c r="AL212" i="2" s="1"/>
  <c r="AJ213" i="2"/>
  <c r="AK213" i="2" s="1"/>
  <c r="AL213" i="2" s="1"/>
  <c r="AJ214" i="2"/>
  <c r="AK214" i="2" s="1"/>
  <c r="AL214" i="2" s="1"/>
  <c r="AJ215" i="2"/>
  <c r="AK215" i="2" s="1"/>
  <c r="AL215" i="2" s="1"/>
  <c r="AJ216" i="2"/>
  <c r="AK216" i="2" s="1"/>
  <c r="AL216" i="2" s="1"/>
  <c r="AJ217" i="2"/>
  <c r="AK217" i="2" s="1"/>
  <c r="AL217" i="2" s="1"/>
  <c r="AJ218" i="2"/>
  <c r="AK218" i="2" s="1"/>
  <c r="AL218" i="2" s="1"/>
  <c r="AJ219" i="2"/>
  <c r="AK219" i="2" s="1"/>
  <c r="AL219" i="2" s="1"/>
  <c r="AJ220" i="2"/>
  <c r="AK220" i="2" s="1"/>
  <c r="AL220" i="2" s="1"/>
  <c r="AJ221" i="2"/>
  <c r="AK221" i="2" s="1"/>
  <c r="AL221" i="2" s="1"/>
  <c r="AJ222" i="2"/>
  <c r="AK222" i="2" s="1"/>
  <c r="AL222" i="2" s="1"/>
  <c r="AJ223" i="2"/>
  <c r="AK223" i="2" s="1"/>
  <c r="AL223" i="2" s="1"/>
  <c r="AJ224" i="2"/>
  <c r="AK224" i="2" s="1"/>
  <c r="AL224" i="2" s="1"/>
  <c r="AJ225" i="2"/>
  <c r="AK225" i="2" s="1"/>
  <c r="AL225" i="2" s="1"/>
  <c r="AJ226" i="2"/>
  <c r="AK226" i="2" s="1"/>
  <c r="AL226" i="2" s="1"/>
  <c r="AJ227" i="2"/>
  <c r="AK227" i="2" s="1"/>
  <c r="AL227" i="2" s="1"/>
  <c r="AJ228" i="2"/>
  <c r="AK228" i="2" s="1"/>
  <c r="AL228" i="2" s="1"/>
  <c r="AJ229" i="2"/>
  <c r="AK229" i="2" s="1"/>
  <c r="AL229" i="2" s="1"/>
  <c r="AJ230" i="2"/>
  <c r="AK230" i="2" s="1"/>
  <c r="AL230" i="2" s="1"/>
  <c r="AJ231" i="2"/>
  <c r="AK231" i="2" s="1"/>
  <c r="AL231" i="2" s="1"/>
  <c r="AJ232" i="2"/>
  <c r="AK232" i="2" s="1"/>
  <c r="AL232" i="2" s="1"/>
  <c r="AJ233" i="2"/>
  <c r="AK233" i="2" s="1"/>
  <c r="AL233" i="2" s="1"/>
  <c r="AJ234" i="2"/>
  <c r="AK234" i="2" s="1"/>
  <c r="AL234" i="2" s="1"/>
  <c r="AJ235" i="2"/>
  <c r="AK235" i="2" s="1"/>
  <c r="AL235" i="2" s="1"/>
  <c r="AJ236" i="2"/>
  <c r="AK236" i="2" s="1"/>
  <c r="AL236" i="2" s="1"/>
  <c r="AJ237" i="2"/>
  <c r="AK237" i="2" s="1"/>
  <c r="AL237" i="2" s="1"/>
  <c r="AJ238" i="2"/>
  <c r="AK238" i="2" s="1"/>
  <c r="AL238" i="2" s="1"/>
  <c r="AJ239" i="2"/>
  <c r="AK239" i="2" s="1"/>
  <c r="AL239" i="2" s="1"/>
  <c r="AJ240" i="2"/>
  <c r="AK240" i="2" s="1"/>
  <c r="AL240" i="2" s="1"/>
  <c r="AJ241" i="2"/>
  <c r="AK241" i="2"/>
  <c r="AL241" i="2" s="1"/>
  <c r="AJ242" i="2"/>
  <c r="AK242" i="2" s="1"/>
  <c r="AL242" i="2" s="1"/>
  <c r="AJ243" i="2"/>
  <c r="AK243" i="2" s="1"/>
  <c r="AL243" i="2" s="1"/>
  <c r="AJ244" i="2"/>
  <c r="AK244" i="2" s="1"/>
  <c r="AL244" i="2" s="1"/>
  <c r="AJ245" i="2"/>
  <c r="AK245" i="2" s="1"/>
  <c r="AL245" i="2" s="1"/>
  <c r="AJ246" i="2"/>
  <c r="AK246" i="2" s="1"/>
  <c r="AL246" i="2" s="1"/>
  <c r="AJ247" i="2"/>
  <c r="AK247" i="2" s="1"/>
  <c r="AL247" i="2" s="1"/>
  <c r="AJ248" i="2"/>
  <c r="AK248" i="2" s="1"/>
  <c r="AL248" i="2" s="1"/>
  <c r="AJ249" i="2"/>
  <c r="AK249" i="2"/>
  <c r="AL249" i="2" s="1"/>
  <c r="AJ250" i="2"/>
  <c r="AK250" i="2" s="1"/>
  <c r="AL250" i="2" s="1"/>
  <c r="AJ251" i="2"/>
  <c r="AK251" i="2" s="1"/>
  <c r="AL251" i="2" s="1"/>
  <c r="AJ252" i="2"/>
  <c r="AK252" i="2" s="1"/>
  <c r="AL252" i="2" s="1"/>
  <c r="AJ253" i="2"/>
  <c r="AK253" i="2" s="1"/>
  <c r="AL253" i="2" s="1"/>
  <c r="AJ254" i="2"/>
  <c r="AK254" i="2" s="1"/>
  <c r="AL254" i="2" s="1"/>
  <c r="AJ255" i="2"/>
  <c r="AK255" i="2" s="1"/>
  <c r="AL255" i="2" s="1"/>
  <c r="AJ256" i="2"/>
  <c r="AK256" i="2" s="1"/>
  <c r="AL256" i="2" s="1"/>
  <c r="AJ257" i="2"/>
  <c r="AK257" i="2" s="1"/>
  <c r="AL257" i="2" s="1"/>
  <c r="AJ258" i="2"/>
  <c r="AK258" i="2" s="1"/>
  <c r="AL258" i="2" s="1"/>
  <c r="AJ259" i="2"/>
  <c r="AK259" i="2" s="1"/>
  <c r="AL259" i="2" s="1"/>
  <c r="AJ260" i="2"/>
  <c r="AK260" i="2" s="1"/>
  <c r="AL260" i="2" s="1"/>
  <c r="AJ261" i="2"/>
  <c r="AK261" i="2" s="1"/>
  <c r="AL261" i="2" s="1"/>
  <c r="AJ262" i="2"/>
  <c r="AK262" i="2" s="1"/>
  <c r="AL262" i="2" s="1"/>
  <c r="AJ263" i="2"/>
  <c r="AK263" i="2" s="1"/>
  <c r="AL263" i="2" s="1"/>
  <c r="AJ264" i="2"/>
  <c r="AK264" i="2" s="1"/>
  <c r="AL264" i="2" s="1"/>
  <c r="AJ265" i="2"/>
  <c r="AK265" i="2" s="1"/>
  <c r="AL265" i="2" s="1"/>
  <c r="AJ266" i="2"/>
  <c r="AK266" i="2" s="1"/>
  <c r="AL266" i="2" s="1"/>
  <c r="AJ267" i="2"/>
  <c r="AK267" i="2" s="1"/>
  <c r="AL267" i="2" s="1"/>
  <c r="AJ268" i="2"/>
  <c r="AK268" i="2" s="1"/>
  <c r="AL268" i="2" s="1"/>
  <c r="AJ269" i="2"/>
  <c r="AK269" i="2" s="1"/>
  <c r="AL269" i="2" s="1"/>
  <c r="AJ270" i="2"/>
  <c r="AK270" i="2" s="1"/>
  <c r="AL270" i="2" s="1"/>
  <c r="AJ2" i="2"/>
  <c r="AK2" i="2" s="1"/>
  <c r="AJ3" i="1"/>
  <c r="AK3" i="1" s="1"/>
  <c r="AL3" i="1" s="1"/>
  <c r="AJ4" i="1"/>
  <c r="AK4" i="1"/>
  <c r="AL4" i="1"/>
  <c r="AJ5" i="1"/>
  <c r="AK5" i="1"/>
  <c r="AL5" i="1" s="1"/>
  <c r="AJ6" i="1"/>
  <c r="AK6" i="1"/>
  <c r="AL6" i="1" s="1"/>
  <c r="AJ7" i="1"/>
  <c r="AK7" i="1"/>
  <c r="AL7" i="1"/>
  <c r="AJ8" i="1"/>
  <c r="AK8" i="1" s="1"/>
  <c r="AL8" i="1" s="1"/>
  <c r="AJ9" i="1"/>
  <c r="AK9" i="1" s="1"/>
  <c r="AL9" i="1"/>
  <c r="AJ10" i="1"/>
  <c r="AK10" i="1"/>
  <c r="AL10" i="1" s="1"/>
  <c r="AJ11" i="1"/>
  <c r="AK11" i="1" s="1"/>
  <c r="AL11" i="1" s="1"/>
  <c r="AJ12" i="1"/>
  <c r="AK12" i="1"/>
  <c r="AL12" i="1"/>
  <c r="AJ13" i="1"/>
  <c r="AK13" i="1"/>
  <c r="AL13" i="1" s="1"/>
  <c r="AJ14" i="1"/>
  <c r="AK14" i="1"/>
  <c r="AL14" i="1" s="1"/>
  <c r="AJ15" i="1"/>
  <c r="AK15" i="1"/>
  <c r="AL15" i="1"/>
  <c r="AJ16" i="1"/>
  <c r="AK16" i="1" s="1"/>
  <c r="AL16" i="1" s="1"/>
  <c r="AJ17" i="1"/>
  <c r="AK17" i="1" s="1"/>
  <c r="AL17" i="1"/>
  <c r="AJ18" i="1"/>
  <c r="AK18" i="1" s="1"/>
  <c r="AL18" i="1" s="1"/>
  <c r="AJ19" i="1"/>
  <c r="AK19" i="1" s="1"/>
  <c r="AL19" i="1" s="1"/>
  <c r="AJ20" i="1"/>
  <c r="AK20" i="1"/>
  <c r="AL20" i="1"/>
  <c r="AJ21" i="1"/>
  <c r="AK21" i="1" s="1"/>
  <c r="AL21" i="1" s="1"/>
  <c r="AJ22" i="1"/>
  <c r="AK22" i="1"/>
  <c r="AL22" i="1" s="1"/>
  <c r="AJ23" i="1"/>
  <c r="AK23" i="1"/>
  <c r="AL23" i="1"/>
  <c r="AJ24" i="1"/>
  <c r="AK24" i="1" s="1"/>
  <c r="AL24" i="1" s="1"/>
  <c r="AJ25" i="1"/>
  <c r="AK25" i="1" s="1"/>
  <c r="AL25" i="1" s="1"/>
  <c r="AJ26" i="1"/>
  <c r="AK26" i="1"/>
  <c r="AL26" i="1" s="1"/>
  <c r="AJ27" i="1"/>
  <c r="AK27" i="1" s="1"/>
  <c r="AL27" i="1"/>
  <c r="AJ28" i="1"/>
  <c r="AK28" i="1"/>
  <c r="AL28" i="1" s="1"/>
  <c r="AJ29" i="1"/>
  <c r="AK29" i="1"/>
  <c r="AL29" i="1" s="1"/>
  <c r="AJ30" i="1"/>
  <c r="AK30" i="1"/>
  <c r="AL30" i="1" s="1"/>
  <c r="AJ31" i="1"/>
  <c r="AK31" i="1"/>
  <c r="AL31" i="1"/>
  <c r="AJ32" i="1"/>
  <c r="AK32" i="1" s="1"/>
  <c r="AL32" i="1" s="1"/>
  <c r="AJ33" i="1"/>
  <c r="AK33" i="1" s="1"/>
  <c r="AL33" i="1"/>
  <c r="AJ34" i="1"/>
  <c r="AK34" i="1"/>
  <c r="AL34" i="1"/>
  <c r="AJ35" i="1"/>
  <c r="AK35" i="1" s="1"/>
  <c r="AL35" i="1"/>
  <c r="AJ36" i="1"/>
  <c r="AK36" i="1"/>
  <c r="AL36" i="1"/>
  <c r="AJ37" i="1"/>
  <c r="AK37" i="1"/>
  <c r="AL37" i="1" s="1"/>
  <c r="AJ38" i="1"/>
  <c r="AK38" i="1"/>
  <c r="AL38" i="1" s="1"/>
  <c r="AJ39" i="1"/>
  <c r="AK39" i="1" s="1"/>
  <c r="AL39" i="1" s="1"/>
  <c r="AJ40" i="1"/>
  <c r="AK40" i="1" s="1"/>
  <c r="AL40" i="1" s="1"/>
  <c r="AJ41" i="1"/>
  <c r="AK41" i="1" s="1"/>
  <c r="AL41" i="1"/>
  <c r="AJ42" i="1"/>
  <c r="AK42" i="1"/>
  <c r="AL42" i="1"/>
  <c r="AJ43" i="1"/>
  <c r="AK43" i="1" s="1"/>
  <c r="AL43" i="1"/>
  <c r="AJ44" i="1"/>
  <c r="AK44" i="1"/>
  <c r="AL44" i="1"/>
  <c r="AJ45" i="1"/>
  <c r="AK45" i="1"/>
  <c r="AL45" i="1" s="1"/>
  <c r="AJ46" i="1"/>
  <c r="AK46" i="1"/>
  <c r="AL46" i="1" s="1"/>
  <c r="AJ47" i="1"/>
  <c r="AK47" i="1"/>
  <c r="AL47" i="1" s="1"/>
  <c r="AJ48" i="1"/>
  <c r="AK48" i="1" s="1"/>
  <c r="AL48" i="1" s="1"/>
  <c r="AJ49" i="1"/>
  <c r="AK49" i="1" s="1"/>
  <c r="AL49" i="1"/>
  <c r="AJ50" i="1"/>
  <c r="AK50" i="1" s="1"/>
  <c r="AL50" i="1" s="1"/>
  <c r="AJ51" i="1"/>
  <c r="AK51" i="1" s="1"/>
  <c r="AL51" i="1" s="1"/>
  <c r="AJ52" i="1"/>
  <c r="AK52" i="1"/>
  <c r="AL52" i="1"/>
  <c r="AJ53" i="1"/>
  <c r="AK53" i="1" s="1"/>
  <c r="AL53" i="1" s="1"/>
  <c r="AJ54" i="1"/>
  <c r="AK54" i="1"/>
  <c r="AL54" i="1" s="1"/>
  <c r="AJ55" i="1"/>
  <c r="AK55" i="1"/>
  <c r="AL55" i="1"/>
  <c r="AJ56" i="1"/>
  <c r="AK56" i="1" s="1"/>
  <c r="AL56" i="1" s="1"/>
  <c r="AJ57" i="1"/>
  <c r="AK57" i="1" s="1"/>
  <c r="AL57" i="1" s="1"/>
  <c r="AJ58" i="1"/>
  <c r="AK58" i="1"/>
  <c r="AL58" i="1" s="1"/>
  <c r="AJ59" i="1"/>
  <c r="AK59" i="1" s="1"/>
  <c r="AL59" i="1"/>
  <c r="AJ60" i="1"/>
  <c r="AK60" i="1"/>
  <c r="AL60" i="1" s="1"/>
  <c r="AJ61" i="1"/>
  <c r="AK61" i="1"/>
  <c r="AL61" i="1" s="1"/>
  <c r="AJ62" i="1"/>
  <c r="AK62" i="1"/>
  <c r="AL62" i="1" s="1"/>
  <c r="AJ63" i="1"/>
  <c r="AK63" i="1"/>
  <c r="AL63" i="1"/>
  <c r="AJ64" i="1"/>
  <c r="AK64" i="1" s="1"/>
  <c r="AL64" i="1" s="1"/>
  <c r="AJ65" i="1"/>
  <c r="AK65" i="1" s="1"/>
  <c r="AL65" i="1"/>
  <c r="AJ66" i="1"/>
  <c r="AK66" i="1"/>
  <c r="AL66" i="1"/>
  <c r="AJ67" i="1"/>
  <c r="AK67" i="1" s="1"/>
  <c r="AL67" i="1"/>
  <c r="AJ68" i="1"/>
  <c r="AK68" i="1"/>
  <c r="AL68" i="1"/>
  <c r="AJ69" i="1"/>
  <c r="AK69" i="1"/>
  <c r="AL69" i="1" s="1"/>
  <c r="AJ70" i="1"/>
  <c r="AK70" i="1"/>
  <c r="AL70" i="1" s="1"/>
  <c r="AJ71" i="1"/>
  <c r="AK71" i="1" s="1"/>
  <c r="AL71" i="1" s="1"/>
  <c r="AJ72" i="1"/>
  <c r="AK72" i="1" s="1"/>
  <c r="AL72" i="1" s="1"/>
  <c r="AJ73" i="1"/>
  <c r="AK73" i="1" s="1"/>
  <c r="AL73" i="1"/>
  <c r="AJ74" i="1"/>
  <c r="AK74" i="1"/>
  <c r="AL74" i="1"/>
  <c r="AJ75" i="1"/>
  <c r="AK75" i="1" s="1"/>
  <c r="AL75" i="1"/>
  <c r="AJ76" i="1"/>
  <c r="AK76" i="1"/>
  <c r="AL76" i="1"/>
  <c r="AJ77" i="1"/>
  <c r="AK77" i="1"/>
  <c r="AL77" i="1" s="1"/>
  <c r="AJ78" i="1"/>
  <c r="AK78" i="1"/>
  <c r="AL78" i="1" s="1"/>
  <c r="AJ79" i="1"/>
  <c r="AK79" i="1"/>
  <c r="AL79" i="1" s="1"/>
  <c r="AJ80" i="1"/>
  <c r="AK80" i="1" s="1"/>
  <c r="AL80" i="1" s="1"/>
  <c r="AJ81" i="1"/>
  <c r="AK81" i="1" s="1"/>
  <c r="AL81" i="1"/>
  <c r="AJ82" i="1"/>
  <c r="AK82" i="1" s="1"/>
  <c r="AL82" i="1" s="1"/>
  <c r="AJ83" i="1"/>
  <c r="AK83" i="1" s="1"/>
  <c r="AL83" i="1" s="1"/>
  <c r="AJ84" i="1"/>
  <c r="AK84" i="1"/>
  <c r="AL84" i="1"/>
  <c r="AJ85" i="1"/>
  <c r="AK85" i="1" s="1"/>
  <c r="AL85" i="1" s="1"/>
  <c r="AJ86" i="1"/>
  <c r="AK86" i="1"/>
  <c r="AL86" i="1" s="1"/>
  <c r="AJ87" i="1"/>
  <c r="AK87" i="1"/>
  <c r="AL87" i="1"/>
  <c r="AJ88" i="1"/>
  <c r="AK88" i="1" s="1"/>
  <c r="AL88" i="1" s="1"/>
  <c r="AJ89" i="1"/>
  <c r="AK89" i="1" s="1"/>
  <c r="AL89" i="1" s="1"/>
  <c r="AJ90" i="1"/>
  <c r="AK90" i="1"/>
  <c r="AL90" i="1" s="1"/>
  <c r="AJ91" i="1"/>
  <c r="AK91" i="1" s="1"/>
  <c r="AL91" i="1"/>
  <c r="AJ92" i="1"/>
  <c r="AK92" i="1"/>
  <c r="AL92" i="1" s="1"/>
  <c r="AJ93" i="1"/>
  <c r="AK93" i="1"/>
  <c r="AL93" i="1" s="1"/>
  <c r="AJ94" i="1"/>
  <c r="AK94" i="1"/>
  <c r="AL94" i="1" s="1"/>
  <c r="AJ95" i="1"/>
  <c r="AK95" i="1"/>
  <c r="AL95" i="1"/>
  <c r="AJ96" i="1"/>
  <c r="AK96" i="1" s="1"/>
  <c r="AL96" i="1" s="1"/>
  <c r="AJ97" i="1"/>
  <c r="AK97" i="1" s="1"/>
  <c r="AL97" i="1"/>
  <c r="AJ98" i="1"/>
  <c r="AK98" i="1"/>
  <c r="AL98" i="1"/>
  <c r="AJ99" i="1"/>
  <c r="AK99" i="1" s="1"/>
  <c r="AL99" i="1"/>
  <c r="AJ100" i="1"/>
  <c r="AK100" i="1"/>
  <c r="AL100" i="1"/>
  <c r="AJ101" i="1"/>
  <c r="AK101" i="1"/>
  <c r="AL101" i="1" s="1"/>
  <c r="AJ102" i="1"/>
  <c r="AK102" i="1"/>
  <c r="AL102" i="1" s="1"/>
  <c r="AJ103" i="1"/>
  <c r="AK103" i="1" s="1"/>
  <c r="AL103" i="1" s="1"/>
  <c r="AJ104" i="1"/>
  <c r="AK104" i="1" s="1"/>
  <c r="AL104" i="1" s="1"/>
  <c r="AJ105" i="1"/>
  <c r="AK105" i="1" s="1"/>
  <c r="AL105" i="1"/>
  <c r="AJ106" i="1"/>
  <c r="AK106" i="1"/>
  <c r="AL106" i="1"/>
  <c r="AJ107" i="1"/>
  <c r="AK107" i="1" s="1"/>
  <c r="AL107" i="1"/>
  <c r="AJ108" i="1"/>
  <c r="AK108" i="1"/>
  <c r="AL108" i="1"/>
  <c r="AJ109" i="1"/>
  <c r="AK109" i="1"/>
  <c r="AL109" i="1" s="1"/>
  <c r="AJ110" i="1"/>
  <c r="AK110" i="1"/>
  <c r="AL110" i="1" s="1"/>
  <c r="AJ111" i="1"/>
  <c r="AK111" i="1"/>
  <c r="AL111" i="1" s="1"/>
  <c r="AJ112" i="1"/>
  <c r="AK112" i="1" s="1"/>
  <c r="AL112" i="1" s="1"/>
  <c r="AJ113" i="1"/>
  <c r="AK113" i="1" s="1"/>
  <c r="AL113" i="1"/>
  <c r="AJ114" i="1"/>
  <c r="AK114" i="1" s="1"/>
  <c r="AL114" i="1" s="1"/>
  <c r="AJ115" i="1"/>
  <c r="AK115" i="1" s="1"/>
  <c r="AL115" i="1" s="1"/>
  <c r="AJ116" i="1"/>
  <c r="AK116" i="1"/>
  <c r="AL116" i="1"/>
  <c r="AJ117" i="1"/>
  <c r="AK117" i="1" s="1"/>
  <c r="AL117" i="1" s="1"/>
  <c r="AJ118" i="1"/>
  <c r="AK118" i="1"/>
  <c r="AL118" i="1" s="1"/>
  <c r="AJ119" i="1"/>
  <c r="AK119" i="1"/>
  <c r="AL119" i="1"/>
  <c r="AJ120" i="1"/>
  <c r="AK120" i="1" s="1"/>
  <c r="AL120" i="1" s="1"/>
  <c r="AJ121" i="1"/>
  <c r="AK121" i="1" s="1"/>
  <c r="AL121" i="1" s="1"/>
  <c r="AJ122" i="1"/>
  <c r="AK122" i="1"/>
  <c r="AL122" i="1" s="1"/>
  <c r="AJ123" i="1"/>
  <c r="AK123" i="1" s="1"/>
  <c r="AL123" i="1"/>
  <c r="AJ124" i="1"/>
  <c r="AK124" i="1"/>
  <c r="AL124" i="1" s="1"/>
  <c r="AJ125" i="1"/>
  <c r="AK125" i="1"/>
  <c r="AL125" i="1" s="1"/>
  <c r="AJ126" i="1"/>
  <c r="AK126" i="1"/>
  <c r="AL126" i="1" s="1"/>
  <c r="AJ127" i="1"/>
  <c r="AK127" i="1"/>
  <c r="AL127" i="1"/>
  <c r="AJ128" i="1"/>
  <c r="AK128" i="1" s="1"/>
  <c r="AL128" i="1" s="1"/>
  <c r="AJ129" i="1"/>
  <c r="AK129" i="1" s="1"/>
  <c r="AL129" i="1"/>
  <c r="AJ130" i="1"/>
  <c r="AK130" i="1"/>
  <c r="AL130" i="1"/>
  <c r="AJ131" i="1"/>
  <c r="AK131" i="1" s="1"/>
  <c r="AL131" i="1"/>
  <c r="AJ132" i="1"/>
  <c r="AK132" i="1"/>
  <c r="AL132" i="1"/>
  <c r="AJ133" i="1"/>
  <c r="AK133" i="1"/>
  <c r="AL133" i="1" s="1"/>
  <c r="AJ134" i="1"/>
  <c r="AK134" i="1"/>
  <c r="AL134" i="1" s="1"/>
  <c r="AJ135" i="1"/>
  <c r="AK135" i="1" s="1"/>
  <c r="AL135" i="1" s="1"/>
  <c r="AJ136" i="1"/>
  <c r="AK136" i="1" s="1"/>
  <c r="AL136" i="1" s="1"/>
  <c r="AJ137" i="1"/>
  <c r="AK137" i="1" s="1"/>
  <c r="AL137" i="1"/>
  <c r="AJ138" i="1"/>
  <c r="AK138" i="1"/>
  <c r="AL138" i="1"/>
  <c r="AJ139" i="1"/>
  <c r="AK139" i="1" s="1"/>
  <c r="AL139" i="1"/>
  <c r="AJ140" i="1"/>
  <c r="AK140" i="1"/>
  <c r="AL140" i="1"/>
  <c r="AJ141" i="1"/>
  <c r="AK141" i="1"/>
  <c r="AL141" i="1" s="1"/>
  <c r="AJ142" i="1"/>
  <c r="AK142" i="1"/>
  <c r="AL142" i="1" s="1"/>
  <c r="AJ143" i="1"/>
  <c r="AK143" i="1"/>
  <c r="AL143" i="1" s="1"/>
  <c r="AJ144" i="1"/>
  <c r="AK144" i="1" s="1"/>
  <c r="AL144" i="1" s="1"/>
  <c r="AJ145" i="1"/>
  <c r="AK145" i="1" s="1"/>
  <c r="AL145" i="1"/>
  <c r="AJ146" i="1"/>
  <c r="AK146" i="1" s="1"/>
  <c r="AL146" i="1" s="1"/>
  <c r="AJ147" i="1"/>
  <c r="AK147" i="1" s="1"/>
  <c r="AL147" i="1" s="1"/>
  <c r="AJ148" i="1"/>
  <c r="AK148" i="1"/>
  <c r="AL148" i="1"/>
  <c r="AJ149" i="1"/>
  <c r="AK149" i="1" s="1"/>
  <c r="AL149" i="1" s="1"/>
  <c r="AJ150" i="1"/>
  <c r="AK150" i="1"/>
  <c r="AL150" i="1" s="1"/>
  <c r="AJ151" i="1"/>
  <c r="AK151" i="1"/>
  <c r="AL151" i="1"/>
  <c r="AJ152" i="1"/>
  <c r="AK152" i="1" s="1"/>
  <c r="AL152" i="1" s="1"/>
  <c r="AJ153" i="1"/>
  <c r="AK153" i="1" s="1"/>
  <c r="AL153" i="1" s="1"/>
  <c r="AJ154" i="1"/>
  <c r="AK154" i="1"/>
  <c r="AL154" i="1" s="1"/>
  <c r="AJ155" i="1"/>
  <c r="AK155" i="1"/>
  <c r="AL155" i="1"/>
  <c r="AJ156" i="1"/>
  <c r="AK156" i="1"/>
  <c r="AL156" i="1"/>
  <c r="AJ157" i="1"/>
  <c r="AK157" i="1" s="1"/>
  <c r="AL157" i="1" s="1"/>
  <c r="AJ158" i="1"/>
  <c r="AK158" i="1"/>
  <c r="AL158" i="1" s="1"/>
  <c r="AJ159" i="1"/>
  <c r="AK159" i="1"/>
  <c r="AL159" i="1" s="1"/>
  <c r="AJ160" i="1"/>
  <c r="AK160" i="1" s="1"/>
  <c r="AL160" i="1" s="1"/>
  <c r="AJ161" i="1"/>
  <c r="AK161" i="1" s="1"/>
  <c r="AL161" i="1" s="1"/>
  <c r="AJ162" i="1"/>
  <c r="AK162" i="1"/>
  <c r="AL162" i="1"/>
  <c r="AJ163" i="1"/>
  <c r="AK163" i="1" s="1"/>
  <c r="AL163" i="1" s="1"/>
  <c r="AJ164" i="1"/>
  <c r="AK164" i="1"/>
  <c r="AL164" i="1" s="1"/>
  <c r="AJ165" i="1"/>
  <c r="AK165" i="1"/>
  <c r="AL165" i="1" s="1"/>
  <c r="AJ166" i="1"/>
  <c r="AK166" i="1"/>
  <c r="AL166" i="1" s="1"/>
  <c r="AJ167" i="1"/>
  <c r="AK167" i="1"/>
  <c r="AL167" i="1"/>
  <c r="AJ168" i="1"/>
  <c r="AK168" i="1" s="1"/>
  <c r="AL168" i="1" s="1"/>
  <c r="AJ169" i="1"/>
  <c r="AK169" i="1" s="1"/>
  <c r="AL169" i="1"/>
  <c r="AJ170" i="1"/>
  <c r="AK170" i="1"/>
  <c r="AL170" i="1" s="1"/>
  <c r="AJ171" i="1"/>
  <c r="AK171" i="1"/>
  <c r="AL171" i="1"/>
  <c r="AJ172" i="1"/>
  <c r="AK172" i="1"/>
  <c r="AL172" i="1"/>
  <c r="AJ173" i="1"/>
  <c r="AK173" i="1" s="1"/>
  <c r="AL173" i="1" s="1"/>
  <c r="AJ174" i="1"/>
  <c r="AK174" i="1"/>
  <c r="AL174" i="1" s="1"/>
  <c r="AJ175" i="1"/>
  <c r="AK175" i="1"/>
  <c r="AL175" i="1"/>
  <c r="AJ176" i="1"/>
  <c r="AK176" i="1" s="1"/>
  <c r="AL176" i="1" s="1"/>
  <c r="AJ177" i="1"/>
  <c r="AK177" i="1" s="1"/>
  <c r="AL177" i="1" s="1"/>
  <c r="AJ178" i="1"/>
  <c r="AK178" i="1"/>
  <c r="AL178" i="1" s="1"/>
  <c r="AJ179" i="1"/>
  <c r="AK179" i="1"/>
  <c r="AL179" i="1"/>
  <c r="AJ180" i="1"/>
  <c r="AK180" i="1"/>
  <c r="AL180" i="1"/>
  <c r="AJ181" i="1"/>
  <c r="AK181" i="1" s="1"/>
  <c r="AL181" i="1" s="1"/>
  <c r="AJ182" i="1"/>
  <c r="AK182" i="1"/>
  <c r="AL182" i="1" s="1"/>
  <c r="AJ183" i="1"/>
  <c r="AK183" i="1"/>
  <c r="AL183" i="1" s="1"/>
  <c r="AJ184" i="1"/>
  <c r="AK184" i="1" s="1"/>
  <c r="AL184" i="1" s="1"/>
  <c r="AJ185" i="1"/>
  <c r="AK185" i="1" s="1"/>
  <c r="AL185" i="1" s="1"/>
  <c r="AJ186" i="1"/>
  <c r="AK186" i="1"/>
  <c r="AL186" i="1"/>
  <c r="AJ187" i="1"/>
  <c r="AK187" i="1"/>
  <c r="AL187" i="1"/>
  <c r="AJ188" i="1"/>
  <c r="AK188" i="1"/>
  <c r="AL188" i="1"/>
  <c r="AJ189" i="1"/>
  <c r="AK189" i="1"/>
  <c r="AL189" i="1" s="1"/>
  <c r="AJ190" i="1"/>
  <c r="AK190" i="1"/>
  <c r="AL190" i="1" s="1"/>
  <c r="AJ191" i="1"/>
  <c r="AK191" i="1"/>
  <c r="AL191" i="1" s="1"/>
  <c r="AJ192" i="1"/>
  <c r="AK192" i="1" s="1"/>
  <c r="AL192" i="1" s="1"/>
  <c r="AJ193" i="1"/>
  <c r="AK193" i="1" s="1"/>
  <c r="AL193" i="1"/>
  <c r="AJ194" i="1"/>
  <c r="AK194" i="1" s="1"/>
  <c r="AL194" i="1" s="1"/>
  <c r="AJ195" i="1"/>
  <c r="AK195" i="1" s="1"/>
  <c r="AL195" i="1" s="1"/>
  <c r="AJ196" i="1"/>
  <c r="AK196" i="1"/>
  <c r="AL196" i="1"/>
  <c r="AJ197" i="1"/>
  <c r="AK197" i="1" s="1"/>
  <c r="AL197" i="1" s="1"/>
  <c r="AJ198" i="1"/>
  <c r="AK198" i="1"/>
  <c r="AL198" i="1" s="1"/>
  <c r="AJ199" i="1"/>
  <c r="AK199" i="1"/>
  <c r="AL199" i="1"/>
  <c r="AJ200" i="1"/>
  <c r="AK200" i="1" s="1"/>
  <c r="AL200" i="1" s="1"/>
  <c r="AJ201" i="1"/>
  <c r="AK201" i="1" s="1"/>
  <c r="AL201" i="1" s="1"/>
  <c r="AJ202" i="1"/>
  <c r="AK202" i="1"/>
  <c r="AL202" i="1" s="1"/>
  <c r="AJ203" i="1"/>
  <c r="AK203" i="1"/>
  <c r="AL203" i="1"/>
  <c r="AJ204" i="1"/>
  <c r="AK204" i="1"/>
  <c r="AL204" i="1" s="1"/>
  <c r="AJ205" i="1"/>
  <c r="AK205" i="1" s="1"/>
  <c r="AL205" i="1" s="1"/>
  <c r="AJ206" i="1"/>
  <c r="AK206" i="1"/>
  <c r="AL206" i="1" s="1"/>
  <c r="AJ207" i="1"/>
  <c r="AK207" i="1"/>
  <c r="AL207" i="1" s="1"/>
  <c r="AJ208" i="1"/>
  <c r="AK208" i="1" s="1"/>
  <c r="AL208" i="1" s="1"/>
  <c r="AJ209" i="1"/>
  <c r="AK209" i="1" s="1"/>
  <c r="AL209" i="1" s="1"/>
  <c r="AJ210" i="1"/>
  <c r="AK210" i="1"/>
  <c r="AL210" i="1"/>
  <c r="AJ211" i="1"/>
  <c r="AK211" i="1"/>
  <c r="AL211" i="1"/>
  <c r="AJ212" i="1"/>
  <c r="AK212" i="1"/>
  <c r="AL212" i="1"/>
  <c r="AJ213" i="1"/>
  <c r="AK213" i="1"/>
  <c r="AL213" i="1" s="1"/>
  <c r="AJ214" i="1"/>
  <c r="AK214" i="1"/>
  <c r="AL214" i="1" s="1"/>
  <c r="AJ215" i="1"/>
  <c r="AK215" i="1"/>
  <c r="AL215" i="1" s="1"/>
  <c r="AJ216" i="1"/>
  <c r="AK216" i="1" s="1"/>
  <c r="AL216" i="1" s="1"/>
  <c r="AJ217" i="1"/>
  <c r="AK217" i="1" s="1"/>
  <c r="AL217" i="1"/>
  <c r="AJ218" i="1"/>
  <c r="AK218" i="1" s="1"/>
  <c r="AL218" i="1" s="1"/>
  <c r="AJ219" i="1"/>
  <c r="AK219" i="1" s="1"/>
  <c r="AL219" i="1" s="1"/>
  <c r="AJ220" i="1"/>
  <c r="AK220" i="1"/>
  <c r="AL220" i="1"/>
  <c r="AJ221" i="1"/>
  <c r="AK221" i="1" s="1"/>
  <c r="AL221" i="1" s="1"/>
  <c r="AJ222" i="1"/>
  <c r="AK222" i="1"/>
  <c r="AL222" i="1" s="1"/>
  <c r="AJ223" i="1"/>
  <c r="AK223" i="1"/>
  <c r="AL223" i="1"/>
  <c r="AJ224" i="1"/>
  <c r="AK224" i="1" s="1"/>
  <c r="AL224" i="1" s="1"/>
  <c r="AJ225" i="1"/>
  <c r="AK225" i="1" s="1"/>
  <c r="AL225" i="1" s="1"/>
  <c r="AJ226" i="1"/>
  <c r="AK226" i="1"/>
  <c r="AL226" i="1" s="1"/>
  <c r="AJ227" i="1"/>
  <c r="AK227" i="1" s="1"/>
  <c r="AL227" i="1"/>
  <c r="AJ228" i="1"/>
  <c r="AK228" i="1"/>
  <c r="AL228" i="1" s="1"/>
  <c r="AJ229" i="1"/>
  <c r="AK229" i="1"/>
  <c r="AL229" i="1" s="1"/>
  <c r="AJ230" i="1"/>
  <c r="AK230" i="1"/>
  <c r="AL230" i="1" s="1"/>
  <c r="AJ231" i="1"/>
  <c r="AK231" i="1"/>
  <c r="AL231" i="1"/>
  <c r="AJ232" i="1"/>
  <c r="AK232" i="1" s="1"/>
  <c r="AL232" i="1" s="1"/>
  <c r="AJ233" i="1"/>
  <c r="AK233" i="1" s="1"/>
  <c r="AL233" i="1"/>
  <c r="AJ234" i="1"/>
  <c r="AK234" i="1"/>
  <c r="AL234" i="1"/>
  <c r="AJ235" i="1"/>
  <c r="AK235" i="1" s="1"/>
  <c r="AL235" i="1"/>
  <c r="AJ236" i="1"/>
  <c r="AK236" i="1"/>
  <c r="AL236" i="1"/>
  <c r="AJ237" i="1"/>
  <c r="AK237" i="1"/>
  <c r="AL237" i="1" s="1"/>
  <c r="AJ238" i="1"/>
  <c r="AK238" i="1"/>
  <c r="AL238" i="1" s="1"/>
  <c r="AJ239" i="1"/>
  <c r="AK239" i="1" s="1"/>
  <c r="AL239" i="1" s="1"/>
  <c r="AJ240" i="1"/>
  <c r="AK240" i="1" s="1"/>
  <c r="AL240" i="1" s="1"/>
  <c r="AJ241" i="1"/>
  <c r="AK241" i="1" s="1"/>
  <c r="AL241" i="1"/>
  <c r="AJ242" i="1"/>
  <c r="AK242" i="1"/>
  <c r="AL242" i="1"/>
  <c r="AJ243" i="1"/>
  <c r="AK243" i="1" s="1"/>
  <c r="AL243" i="1"/>
  <c r="AJ244" i="1"/>
  <c r="AK244" i="1"/>
  <c r="AL244" i="1"/>
  <c r="AJ245" i="1"/>
  <c r="AK245" i="1"/>
  <c r="AL245" i="1" s="1"/>
  <c r="AJ246" i="1"/>
  <c r="AK246" i="1"/>
  <c r="AL246" i="1" s="1"/>
  <c r="AJ247" i="1"/>
  <c r="AK247" i="1"/>
  <c r="AL247" i="1" s="1"/>
  <c r="AJ248" i="1"/>
  <c r="AK248" i="1" s="1"/>
  <c r="AL248" i="1" s="1"/>
  <c r="AJ249" i="1"/>
  <c r="AK249" i="1" s="1"/>
  <c r="AL249" i="1"/>
  <c r="AJ250" i="1"/>
  <c r="AK250" i="1" s="1"/>
  <c r="AL250" i="1" s="1"/>
  <c r="AJ251" i="1"/>
  <c r="AK251" i="1"/>
  <c r="AL251" i="1"/>
  <c r="AJ252" i="1"/>
  <c r="AK252" i="1"/>
  <c r="AL252" i="1"/>
  <c r="AJ253" i="1"/>
  <c r="AK253" i="1"/>
  <c r="AL253" i="1" s="1"/>
  <c r="AJ254" i="1"/>
  <c r="AK254" i="1"/>
  <c r="AL254" i="1" s="1"/>
  <c r="AJ255" i="1"/>
  <c r="AK255" i="1"/>
  <c r="AL255" i="1"/>
  <c r="AJ256" i="1"/>
  <c r="AK256" i="1" s="1"/>
  <c r="AL256" i="1" s="1"/>
  <c r="AJ257" i="1"/>
  <c r="AK257" i="1" s="1"/>
  <c r="AL257" i="1"/>
  <c r="AJ258" i="1"/>
  <c r="AK258" i="1" s="1"/>
  <c r="AL258" i="1" s="1"/>
  <c r="AJ259" i="1"/>
  <c r="AK259" i="1"/>
  <c r="AL259" i="1"/>
  <c r="AJ260" i="1"/>
  <c r="AK260" i="1"/>
  <c r="AL260" i="1"/>
  <c r="AJ261" i="1"/>
  <c r="AK261" i="1"/>
  <c r="AL261" i="1" s="1"/>
  <c r="AJ262" i="1"/>
  <c r="AK262" i="1"/>
  <c r="AL262" i="1" s="1"/>
  <c r="AJ263" i="1"/>
  <c r="AK263" i="1" s="1"/>
  <c r="AL263" i="1" s="1"/>
  <c r="AJ264" i="1"/>
  <c r="AK264" i="1" s="1"/>
  <c r="AL264" i="1" s="1"/>
  <c r="AJ265" i="1"/>
  <c r="AK265" i="1" s="1"/>
  <c r="AL265" i="1"/>
  <c r="AJ266" i="1"/>
  <c r="AK266" i="1"/>
  <c r="AL266" i="1"/>
  <c r="AJ267" i="1"/>
  <c r="AK267" i="1" s="1"/>
  <c r="AL267" i="1" s="1"/>
  <c r="AJ268" i="1"/>
  <c r="AK268" i="1"/>
  <c r="AL268" i="1"/>
  <c r="AJ269" i="1"/>
  <c r="AK269" i="1"/>
  <c r="AL269" i="1" s="1"/>
  <c r="AJ270" i="1"/>
  <c r="AK270" i="1"/>
  <c r="AL270" i="1" s="1"/>
  <c r="AJ271" i="1"/>
  <c r="AK271" i="1"/>
  <c r="AL271" i="1" s="1"/>
  <c r="AJ272" i="1"/>
  <c r="AK272" i="1" s="1"/>
  <c r="AL272" i="1" s="1"/>
  <c r="AJ273" i="1"/>
  <c r="AK273" i="1" s="1"/>
  <c r="AL273" i="1"/>
  <c r="AJ274" i="1"/>
  <c r="AK274" i="1" s="1"/>
  <c r="AL274" i="1" s="1"/>
  <c r="AJ275" i="1"/>
  <c r="AK275" i="1" s="1"/>
  <c r="AL275" i="1" s="1"/>
  <c r="AJ276" i="1"/>
  <c r="AK276" i="1"/>
  <c r="AL276" i="1"/>
  <c r="AJ277" i="1"/>
  <c r="AK277" i="1" s="1"/>
  <c r="AL277" i="1" s="1"/>
  <c r="AJ278" i="1"/>
  <c r="AK278" i="1"/>
  <c r="AL278" i="1" s="1"/>
  <c r="AJ279" i="1"/>
  <c r="AK279" i="1"/>
  <c r="AL279" i="1"/>
  <c r="AJ280" i="1"/>
  <c r="AK280" i="1" s="1"/>
  <c r="AL280" i="1" s="1"/>
  <c r="AJ281" i="1"/>
  <c r="AK281" i="1" s="1"/>
  <c r="AL281" i="1" s="1"/>
  <c r="AJ282" i="1"/>
  <c r="AK282" i="1"/>
  <c r="AL282" i="1" s="1"/>
  <c r="AJ283" i="1"/>
  <c r="AK283" i="1"/>
  <c r="AL283" i="1"/>
  <c r="AJ284" i="1"/>
  <c r="AK284" i="1"/>
  <c r="AL284" i="1" s="1"/>
  <c r="AJ285" i="1"/>
  <c r="AK285" i="1" s="1"/>
  <c r="AL285" i="1" s="1"/>
  <c r="AJ286" i="1"/>
  <c r="AK286" i="1"/>
  <c r="AL286" i="1" s="1"/>
  <c r="AJ287" i="1"/>
  <c r="AK287" i="1"/>
  <c r="AL287" i="1" s="1"/>
  <c r="AJ288" i="1"/>
  <c r="AK288" i="1" s="1"/>
  <c r="AL288" i="1" s="1"/>
  <c r="AJ289" i="1"/>
  <c r="AK289" i="1" s="1"/>
  <c r="AL289" i="1" s="1"/>
  <c r="AJ290" i="1"/>
  <c r="AK290" i="1"/>
  <c r="AL290" i="1"/>
  <c r="AJ291" i="1"/>
  <c r="AK291" i="1" s="1"/>
  <c r="AL291" i="1" s="1"/>
  <c r="AJ292" i="1"/>
  <c r="AK292" i="1"/>
  <c r="AL292" i="1" s="1"/>
  <c r="AJ293" i="1"/>
  <c r="AK293" i="1"/>
  <c r="AL293" i="1" s="1"/>
  <c r="AJ294" i="1"/>
  <c r="AK294" i="1"/>
  <c r="AL294" i="1" s="1"/>
  <c r="AJ295" i="1"/>
  <c r="AK295" i="1"/>
  <c r="AL295" i="1"/>
  <c r="AJ296" i="1"/>
  <c r="AK296" i="1" s="1"/>
  <c r="AL296" i="1" s="1"/>
  <c r="AJ297" i="1"/>
  <c r="AK297" i="1" s="1"/>
  <c r="AL297" i="1"/>
  <c r="AJ298" i="1"/>
  <c r="AK298" i="1"/>
  <c r="AL298" i="1" s="1"/>
  <c r="AJ299" i="1"/>
  <c r="AK299" i="1"/>
  <c r="AL299" i="1"/>
  <c r="AJ300" i="1"/>
  <c r="AK300" i="1"/>
  <c r="AL300" i="1"/>
  <c r="AJ301" i="1"/>
  <c r="AK301" i="1" s="1"/>
  <c r="AL301" i="1" s="1"/>
  <c r="AJ302" i="1"/>
  <c r="AK302" i="1"/>
  <c r="AL302" i="1" s="1"/>
  <c r="AJ303" i="1"/>
  <c r="AK303" i="1"/>
  <c r="AL303" i="1"/>
  <c r="AJ304" i="1"/>
  <c r="AK304" i="1" s="1"/>
  <c r="AL304" i="1" s="1"/>
  <c r="AJ305" i="1"/>
  <c r="AK305" i="1" s="1"/>
  <c r="AL305" i="1" s="1"/>
  <c r="AJ306" i="1"/>
  <c r="AK306" i="1"/>
  <c r="AL306" i="1" s="1"/>
  <c r="AJ307" i="1"/>
  <c r="AK307" i="1"/>
  <c r="AL307" i="1"/>
  <c r="AJ308" i="1"/>
  <c r="AK308" i="1"/>
  <c r="AL308" i="1" s="1"/>
  <c r="AJ309" i="1"/>
  <c r="AK309" i="1" s="1"/>
  <c r="AL309" i="1" s="1"/>
  <c r="AJ310" i="1"/>
  <c r="AK310" i="1"/>
  <c r="AL310" i="1" s="1"/>
  <c r="AJ311" i="1"/>
  <c r="AK311" i="1"/>
  <c r="AL311" i="1" s="1"/>
  <c r="AJ312" i="1"/>
  <c r="AK312" i="1" s="1"/>
  <c r="AL312" i="1" s="1"/>
  <c r="AJ313" i="1"/>
  <c r="AK313" i="1" s="1"/>
  <c r="AL313" i="1" s="1"/>
  <c r="AJ314" i="1"/>
  <c r="AK314" i="1"/>
  <c r="AL314" i="1"/>
  <c r="AJ315" i="1"/>
  <c r="AK315" i="1"/>
  <c r="AL315" i="1"/>
  <c r="AJ316" i="1"/>
  <c r="AK316" i="1"/>
  <c r="AL316" i="1"/>
  <c r="AJ317" i="1"/>
  <c r="AK317" i="1"/>
  <c r="AL317" i="1" s="1"/>
  <c r="AJ318" i="1"/>
  <c r="AK318" i="1"/>
  <c r="AL318" i="1" s="1"/>
  <c r="AJ319" i="1"/>
  <c r="AK319" i="1"/>
  <c r="AL319" i="1" s="1"/>
  <c r="AJ320" i="1"/>
  <c r="AK320" i="1" s="1"/>
  <c r="AL320" i="1" s="1"/>
  <c r="AJ321" i="1"/>
  <c r="AK321" i="1" s="1"/>
  <c r="AL321" i="1"/>
  <c r="AJ322" i="1"/>
  <c r="AK322" i="1" s="1"/>
  <c r="AL322" i="1" s="1"/>
  <c r="AJ323" i="1"/>
  <c r="AK323" i="1"/>
  <c r="AL323" i="1"/>
  <c r="AJ324" i="1"/>
  <c r="AK324" i="1"/>
  <c r="AL324" i="1"/>
  <c r="AJ325" i="1"/>
  <c r="AK325" i="1" s="1"/>
  <c r="AL325" i="1" s="1"/>
  <c r="AJ326" i="1"/>
  <c r="AK326" i="1"/>
  <c r="AL326" i="1" s="1"/>
  <c r="AJ327" i="1"/>
  <c r="AK327" i="1"/>
  <c r="AL327" i="1"/>
  <c r="AJ328" i="1"/>
  <c r="AK328" i="1" s="1"/>
  <c r="AL328" i="1" s="1"/>
  <c r="AJ329" i="1"/>
  <c r="AK329" i="1" s="1"/>
  <c r="AL329" i="1" s="1"/>
  <c r="AJ330" i="1"/>
  <c r="AK330" i="1" s="1"/>
  <c r="AL330" i="1" s="1"/>
  <c r="AJ331" i="1"/>
  <c r="AK331" i="1"/>
  <c r="AL331" i="1"/>
  <c r="AJ332" i="1"/>
  <c r="AK332" i="1"/>
  <c r="AL332" i="1"/>
  <c r="AJ333" i="1"/>
  <c r="AK333" i="1"/>
  <c r="AL333" i="1" s="1"/>
  <c r="AJ334" i="1"/>
  <c r="AK334" i="1"/>
  <c r="AL334" i="1" s="1"/>
  <c r="AJ335" i="1"/>
  <c r="AK335" i="1" s="1"/>
  <c r="AL335" i="1" s="1"/>
  <c r="AJ336" i="1"/>
  <c r="AK336" i="1" s="1"/>
  <c r="AL336" i="1" s="1"/>
  <c r="AJ337" i="1"/>
  <c r="AK337" i="1" s="1"/>
  <c r="AL337" i="1"/>
  <c r="AJ338" i="1"/>
  <c r="AK338" i="1"/>
  <c r="AL338" i="1"/>
  <c r="AJ339" i="1"/>
  <c r="AK339" i="1" s="1"/>
  <c r="AL339" i="1" s="1"/>
  <c r="AJ340" i="1"/>
  <c r="AK340" i="1"/>
  <c r="AL340" i="1"/>
  <c r="AL2" i="1"/>
  <c r="AK2" i="1"/>
  <c r="AJ2" i="1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BK3" i="4"/>
  <c r="BL3" i="4"/>
  <c r="BM3" i="4"/>
  <c r="BN3" i="4"/>
  <c r="BO3" i="4"/>
  <c r="BP3" i="4"/>
  <c r="BQ3" i="4"/>
  <c r="AM3" i="4"/>
  <c r="M54" i="5"/>
  <c r="K55" i="5"/>
  <c r="L68" i="5"/>
  <c r="O68" i="5" s="1"/>
  <c r="M68" i="5"/>
  <c r="J68" i="5"/>
  <c r="L55" i="5"/>
  <c r="L69" i="5" s="1"/>
  <c r="M55" i="5"/>
  <c r="M69" i="5" s="1"/>
  <c r="L54" i="5"/>
  <c r="P46" i="5"/>
  <c r="P42" i="5"/>
  <c r="P41" i="5"/>
  <c r="P40" i="5"/>
  <c r="P33" i="5"/>
  <c r="P32" i="5"/>
  <c r="P30" i="5"/>
  <c r="J55" i="5"/>
  <c r="N55" i="5" s="1"/>
  <c r="Q58" i="5" l="1"/>
  <c r="Q60" i="5"/>
  <c r="O60" i="5"/>
  <c r="O58" i="5"/>
  <c r="J69" i="5"/>
  <c r="BB35" i="3"/>
  <c r="BG35" i="3" s="1"/>
  <c r="BB27" i="3"/>
  <c r="BG27" i="3" s="1"/>
  <c r="BB19" i="3"/>
  <c r="BG19" i="3" s="1"/>
  <c r="BB11" i="3"/>
  <c r="BG11" i="3" s="1"/>
  <c r="BB3" i="3"/>
  <c r="BG3" i="3" s="1"/>
  <c r="AY74" i="3"/>
  <c r="BD74" i="3" s="1"/>
  <c r="AY66" i="3"/>
  <c r="BD66" i="3" s="1"/>
  <c r="AY58" i="3"/>
  <c r="BD58" i="3" s="1"/>
  <c r="AY50" i="3"/>
  <c r="BD50" i="3" s="1"/>
  <c r="AY42" i="3"/>
  <c r="BD42" i="3" s="1"/>
  <c r="AY34" i="3"/>
  <c r="BD34" i="3" s="1"/>
  <c r="AY26" i="3"/>
  <c r="BD26" i="3" s="1"/>
  <c r="AY18" i="3"/>
  <c r="BD18" i="3" s="1"/>
  <c r="AY10" i="3"/>
  <c r="BD10" i="3" s="1"/>
  <c r="AZ164" i="3"/>
  <c r="BE164" i="3" s="1"/>
  <c r="AZ156" i="3"/>
  <c r="BE156" i="3" s="1"/>
  <c r="AZ148" i="3"/>
  <c r="BE148" i="3" s="1"/>
  <c r="AZ140" i="3"/>
  <c r="BE140" i="3" s="1"/>
  <c r="AZ132" i="3"/>
  <c r="BE132" i="3" s="1"/>
  <c r="AZ124" i="3"/>
  <c r="BE124" i="3" s="1"/>
  <c r="AZ116" i="3"/>
  <c r="BE116" i="3" s="1"/>
  <c r="AZ108" i="3"/>
  <c r="BE108" i="3" s="1"/>
  <c r="AZ100" i="3"/>
  <c r="BE100" i="3" s="1"/>
  <c r="AZ92" i="3"/>
  <c r="BE92" i="3" s="1"/>
  <c r="AZ84" i="3"/>
  <c r="BE84" i="3" s="1"/>
  <c r="AZ76" i="3"/>
  <c r="BE76" i="3" s="1"/>
  <c r="AZ68" i="3"/>
  <c r="BE68" i="3" s="1"/>
  <c r="AZ60" i="3"/>
  <c r="BE60" i="3" s="1"/>
  <c r="AZ52" i="3"/>
  <c r="BE52" i="3" s="1"/>
  <c r="AZ44" i="3"/>
  <c r="BE44" i="3" s="1"/>
  <c r="AZ36" i="3"/>
  <c r="BE36" i="3" s="1"/>
  <c r="AZ28" i="3"/>
  <c r="BE28" i="3" s="1"/>
  <c r="AZ20" i="3"/>
  <c r="BE20" i="3" s="1"/>
  <c r="AZ12" i="3"/>
  <c r="BE12" i="3" s="1"/>
  <c r="AZ4" i="3"/>
  <c r="BE4" i="3" s="1"/>
  <c r="BA166" i="3"/>
  <c r="BF166" i="3" s="1"/>
  <c r="BA158" i="3"/>
  <c r="BF158" i="3" s="1"/>
  <c r="BA150" i="3"/>
  <c r="BF150" i="3" s="1"/>
  <c r="BA142" i="3"/>
  <c r="BF142" i="3" s="1"/>
  <c r="BA134" i="3"/>
  <c r="BF134" i="3" s="1"/>
  <c r="BA126" i="3"/>
  <c r="BF126" i="3" s="1"/>
  <c r="BA118" i="3"/>
  <c r="BF118" i="3" s="1"/>
  <c r="BA110" i="3"/>
  <c r="BF110" i="3" s="1"/>
  <c r="BA102" i="3"/>
  <c r="BF102" i="3" s="1"/>
  <c r="BA94" i="3"/>
  <c r="BF94" i="3" s="1"/>
  <c r="BA86" i="3"/>
  <c r="BF86" i="3" s="1"/>
  <c r="BA78" i="3"/>
  <c r="BF78" i="3" s="1"/>
  <c r="O69" i="5"/>
  <c r="Q55" i="5"/>
  <c r="P58" i="5"/>
  <c r="K69" i="5"/>
  <c r="O55" i="5"/>
  <c r="P55" i="5"/>
  <c r="AY169" i="3"/>
  <c r="BD169" i="3" s="1"/>
  <c r="AY161" i="3"/>
  <c r="BD161" i="3" s="1"/>
  <c r="AY153" i="3"/>
  <c r="BD153" i="3" s="1"/>
  <c r="AY145" i="3"/>
  <c r="BD145" i="3" s="1"/>
  <c r="AY137" i="3"/>
  <c r="BD137" i="3" s="1"/>
  <c r="AY129" i="3"/>
  <c r="BD129" i="3" s="1"/>
  <c r="AY121" i="3"/>
  <c r="BD121" i="3" s="1"/>
  <c r="AY113" i="3"/>
  <c r="BD113" i="3" s="1"/>
  <c r="AY105" i="3"/>
  <c r="BD105" i="3" s="1"/>
  <c r="AY97" i="3"/>
  <c r="BD97" i="3" s="1"/>
  <c r="AY89" i="3"/>
  <c r="BD89" i="3" s="1"/>
  <c r="AY81" i="3"/>
  <c r="BD81" i="3" s="1"/>
  <c r="AY73" i="3"/>
  <c r="BD73" i="3" s="1"/>
  <c r="AY65" i="3"/>
  <c r="BD65" i="3" s="1"/>
  <c r="AY57" i="3"/>
  <c r="BD57" i="3" s="1"/>
  <c r="AY49" i="3"/>
  <c r="BD49" i="3" s="1"/>
  <c r="AY41" i="3"/>
  <c r="BD41" i="3" s="1"/>
  <c r="AY33" i="3"/>
  <c r="BD33" i="3" s="1"/>
  <c r="AY25" i="3"/>
  <c r="BD25" i="3" s="1"/>
  <c r="AY17" i="3"/>
  <c r="BD17" i="3" s="1"/>
  <c r="AY9" i="3"/>
  <c r="BD9" i="3" s="1"/>
  <c r="AZ171" i="3"/>
  <c r="BE171" i="3" s="1"/>
  <c r="AZ163" i="3"/>
  <c r="BE163" i="3" s="1"/>
  <c r="AZ155" i="3"/>
  <c r="BE155" i="3" s="1"/>
  <c r="AZ147" i="3"/>
  <c r="BE147" i="3" s="1"/>
  <c r="AZ139" i="3"/>
  <c r="BE139" i="3" s="1"/>
  <c r="AZ131" i="3"/>
  <c r="BE131" i="3" s="1"/>
  <c r="AZ123" i="3"/>
  <c r="BE123" i="3" s="1"/>
  <c r="AZ115" i="3"/>
  <c r="BE115" i="3" s="1"/>
  <c r="AZ107" i="3"/>
  <c r="BE107" i="3" s="1"/>
  <c r="AZ99" i="3"/>
  <c r="BE99" i="3" s="1"/>
  <c r="AZ91" i="3"/>
  <c r="BE91" i="3" s="1"/>
  <c r="AZ83" i="3"/>
  <c r="BE83" i="3" s="1"/>
  <c r="AZ75" i="3"/>
  <c r="BE75" i="3" s="1"/>
  <c r="AZ67" i="3"/>
  <c r="BE67" i="3" s="1"/>
  <c r="AZ59" i="3"/>
  <c r="BE59" i="3" s="1"/>
  <c r="AZ51" i="3"/>
  <c r="BE51" i="3" s="1"/>
  <c r="AZ43" i="3"/>
  <c r="BE43" i="3" s="1"/>
  <c r="AZ35" i="3"/>
  <c r="BE35" i="3" s="1"/>
  <c r="AZ27" i="3"/>
  <c r="BE27" i="3" s="1"/>
  <c r="AZ19" i="3"/>
  <c r="BE19" i="3" s="1"/>
  <c r="AZ11" i="3"/>
  <c r="BE11" i="3" s="1"/>
  <c r="AZ3" i="3"/>
  <c r="BE3" i="3" s="1"/>
  <c r="BA165" i="3"/>
  <c r="BF165" i="3" s="1"/>
  <c r="BA157" i="3"/>
  <c r="BF157" i="3" s="1"/>
  <c r="BA149" i="3"/>
  <c r="BF149" i="3" s="1"/>
  <c r="BA141" i="3"/>
  <c r="BF141" i="3" s="1"/>
  <c r="BA133" i="3"/>
  <c r="BF133" i="3" s="1"/>
  <c r="BA125" i="3"/>
  <c r="BF125" i="3" s="1"/>
  <c r="BA117" i="3"/>
  <c r="BF117" i="3" s="1"/>
  <c r="BA109" i="3"/>
  <c r="BF109" i="3" s="1"/>
  <c r="BB151" i="3"/>
  <c r="BG151" i="3" s="1"/>
  <c r="BB143" i="3"/>
  <c r="BG143" i="3" s="1"/>
  <c r="BB135" i="3"/>
  <c r="BG135" i="3" s="1"/>
  <c r="BB111" i="3"/>
  <c r="BG111" i="3" s="1"/>
  <c r="BB103" i="3"/>
  <c r="BG103" i="3" s="1"/>
  <c r="BB95" i="3"/>
  <c r="BG95" i="3" s="1"/>
  <c r="BB87" i="3"/>
  <c r="BG87" i="3" s="1"/>
  <c r="BB79" i="3"/>
  <c r="BG79" i="3" s="1"/>
  <c r="BB71" i="3"/>
  <c r="BG71" i="3" s="1"/>
  <c r="BB52" i="3"/>
  <c r="BG52" i="3" s="1"/>
  <c r="BB44" i="3"/>
  <c r="BG44" i="3" s="1"/>
  <c r="BB36" i="3"/>
  <c r="BG36" i="3" s="1"/>
  <c r="BB28" i="3"/>
  <c r="BG28" i="3" s="1"/>
  <c r="BB20" i="3"/>
  <c r="BG20" i="3" s="1"/>
  <c r="BB12" i="3"/>
  <c r="BG12" i="3" s="1"/>
  <c r="BA70" i="3"/>
  <c r="BF70" i="3" s="1"/>
  <c r="BA101" i="3"/>
  <c r="BF101" i="3" s="1"/>
  <c r="BA93" i="3"/>
  <c r="BF93" i="3" s="1"/>
  <c r="BA85" i="3"/>
  <c r="BF85" i="3" s="1"/>
  <c r="BA77" i="3"/>
  <c r="BF77" i="3" s="1"/>
  <c r="BA69" i="3"/>
  <c r="BF69" i="3" s="1"/>
  <c r="BA61" i="3"/>
  <c r="BF61" i="3" s="1"/>
  <c r="BA53" i="3"/>
  <c r="BF53" i="3" s="1"/>
  <c r="BA45" i="3"/>
  <c r="BF45" i="3" s="1"/>
  <c r="BA37" i="3"/>
  <c r="BF37" i="3" s="1"/>
  <c r="BA29" i="3"/>
  <c r="BF29" i="3" s="1"/>
  <c r="BA21" i="3"/>
  <c r="BF21" i="3" s="1"/>
  <c r="BA13" i="3"/>
  <c r="BF13" i="3" s="1"/>
  <c r="BA5" i="3"/>
  <c r="BF5" i="3" s="1"/>
  <c r="BB167" i="3"/>
  <c r="BG167" i="3" s="1"/>
  <c r="BB159" i="3"/>
  <c r="BG159" i="3" s="1"/>
  <c r="BB4" i="3"/>
  <c r="BG4" i="3" s="1"/>
  <c r="BB9" i="3"/>
  <c r="BG9" i="3" s="1"/>
  <c r="AY154" i="3"/>
  <c r="BD154" i="3" s="1"/>
  <c r="AY146" i="3"/>
  <c r="BD146" i="3" s="1"/>
  <c r="AY138" i="3"/>
  <c r="BD138" i="3" s="1"/>
  <c r="AY130" i="3"/>
  <c r="BD130" i="3" s="1"/>
  <c r="AY122" i="3"/>
  <c r="BD122" i="3" s="1"/>
  <c r="AZ112" i="3"/>
  <c r="BE112" i="3" s="1"/>
  <c r="AZ104" i="3"/>
  <c r="BE104" i="3" s="1"/>
  <c r="AZ96" i="3"/>
  <c r="BE96" i="3" s="1"/>
  <c r="AZ88" i="3"/>
  <c r="BE88" i="3" s="1"/>
  <c r="AZ80" i="3"/>
  <c r="BE80" i="3" s="1"/>
  <c r="AZ72" i="3"/>
  <c r="BE72" i="3" s="1"/>
  <c r="AZ64" i="3"/>
  <c r="BE64" i="3" s="1"/>
  <c r="AZ56" i="3"/>
  <c r="BE56" i="3" s="1"/>
  <c r="AZ48" i="3"/>
  <c r="BE48" i="3" s="1"/>
  <c r="AZ40" i="3"/>
  <c r="BE40" i="3" s="1"/>
  <c r="AZ32" i="3"/>
  <c r="BE32" i="3" s="1"/>
  <c r="AZ24" i="3"/>
  <c r="BE24" i="3" s="1"/>
  <c r="AZ16" i="3"/>
  <c r="BE16" i="3" s="1"/>
  <c r="AZ8" i="3"/>
  <c r="BE8" i="3" s="1"/>
  <c r="BA2" i="3"/>
  <c r="BF2" i="3" s="1"/>
  <c r="BA170" i="3"/>
  <c r="BF170" i="3" s="1"/>
  <c r="BA162" i="3"/>
  <c r="BF162" i="3" s="1"/>
  <c r="BA154" i="3"/>
  <c r="BF154" i="3" s="1"/>
  <c r="BA146" i="3"/>
  <c r="BF146" i="3" s="1"/>
  <c r="BA138" i="3"/>
  <c r="BF138" i="3" s="1"/>
  <c r="BA130" i="3"/>
  <c r="BF130" i="3" s="1"/>
  <c r="BA122" i="3"/>
  <c r="BF122" i="3" s="1"/>
  <c r="BA114" i="3"/>
  <c r="BF114" i="3" s="1"/>
  <c r="BA106" i="3"/>
  <c r="BF106" i="3" s="1"/>
  <c r="BA98" i="3"/>
  <c r="BF98" i="3" s="1"/>
  <c r="BA90" i="3"/>
  <c r="BF90" i="3" s="1"/>
  <c r="BA82" i="3"/>
  <c r="BF82" i="3" s="1"/>
  <c r="BA74" i="3"/>
  <c r="BF74" i="3" s="1"/>
  <c r="BA66" i="3"/>
  <c r="BF66" i="3" s="1"/>
  <c r="BA58" i="3"/>
  <c r="BF58" i="3" s="1"/>
  <c r="BA50" i="3"/>
  <c r="BF50" i="3" s="1"/>
  <c r="BA42" i="3"/>
  <c r="BF42" i="3" s="1"/>
  <c r="BA34" i="3"/>
  <c r="BF34" i="3" s="1"/>
  <c r="BA26" i="3"/>
  <c r="BF26" i="3" s="1"/>
  <c r="BA18" i="3"/>
  <c r="BF18" i="3" s="1"/>
  <c r="BA10" i="3"/>
  <c r="BF10" i="3" s="1"/>
  <c r="BB164" i="3"/>
  <c r="BG164" i="3" s="1"/>
  <c r="BB156" i="3"/>
  <c r="BG156" i="3" s="1"/>
  <c r="BB148" i="3"/>
  <c r="BG148" i="3" s="1"/>
  <c r="BB140" i="3"/>
  <c r="BG140" i="3" s="1"/>
  <c r="BB132" i="3"/>
  <c r="BG132" i="3" s="1"/>
  <c r="BB124" i="3"/>
  <c r="BG124" i="3" s="1"/>
  <c r="BB116" i="3"/>
  <c r="BG116" i="3" s="1"/>
  <c r="BB108" i="3"/>
  <c r="BG108" i="3" s="1"/>
  <c r="BB100" i="3"/>
  <c r="BG100" i="3" s="1"/>
  <c r="BB92" i="3"/>
  <c r="BG92" i="3" s="1"/>
  <c r="BB84" i="3"/>
  <c r="BG84" i="3" s="1"/>
  <c r="BB76" i="3"/>
  <c r="BG76" i="3" s="1"/>
  <c r="BB68" i="3"/>
  <c r="BG68" i="3" s="1"/>
  <c r="BB60" i="3"/>
  <c r="BG60" i="3" s="1"/>
  <c r="AY106" i="3"/>
  <c r="BD106" i="3" s="1"/>
  <c r="AY98" i="3"/>
  <c r="BD98" i="3" s="1"/>
  <c r="AY82" i="3"/>
  <c r="BD82" i="3" s="1"/>
  <c r="BA62" i="3"/>
  <c r="BF62" i="3" s="1"/>
  <c r="BA54" i="3"/>
  <c r="BF54" i="3" s="1"/>
  <c r="BA46" i="3"/>
  <c r="BF46" i="3" s="1"/>
  <c r="BA38" i="3"/>
  <c r="BF38" i="3" s="1"/>
  <c r="BA30" i="3"/>
  <c r="BF30" i="3" s="1"/>
  <c r="BA22" i="3"/>
  <c r="BF22" i="3" s="1"/>
  <c r="AY162" i="3"/>
  <c r="BD162" i="3" s="1"/>
  <c r="AY114" i="3"/>
  <c r="BD114" i="3" s="1"/>
  <c r="AY90" i="3"/>
  <c r="BD90" i="3" s="1"/>
  <c r="AY119" i="3"/>
  <c r="BD119" i="3" s="1"/>
  <c r="AY95" i="3"/>
  <c r="BD95" i="3" s="1"/>
  <c r="AY87" i="3"/>
  <c r="BD87" i="3" s="1"/>
  <c r="AY79" i="3"/>
  <c r="BD79" i="3" s="1"/>
  <c r="AZ169" i="3"/>
  <c r="BE169" i="3" s="1"/>
  <c r="AZ161" i="3"/>
  <c r="BE161" i="3" s="1"/>
  <c r="AZ153" i="3"/>
  <c r="BE153" i="3" s="1"/>
  <c r="AZ129" i="3"/>
  <c r="BE129" i="3" s="1"/>
  <c r="AZ121" i="3"/>
  <c r="BE121" i="3" s="1"/>
  <c r="AZ105" i="3"/>
  <c r="BE105" i="3" s="1"/>
  <c r="BA131" i="3"/>
  <c r="BF131" i="3" s="1"/>
  <c r="BA51" i="3"/>
  <c r="BF51" i="3" s="1"/>
  <c r="BA43" i="3"/>
  <c r="BF43" i="3" s="1"/>
  <c r="BA35" i="3"/>
  <c r="BF35" i="3" s="1"/>
  <c r="BA27" i="3"/>
  <c r="BF27" i="3" s="1"/>
  <c r="BA19" i="3"/>
  <c r="BF19" i="3" s="1"/>
  <c r="BA11" i="3"/>
  <c r="BF11" i="3" s="1"/>
  <c r="BA3" i="3"/>
  <c r="BF3" i="3" s="1"/>
  <c r="BB157" i="3"/>
  <c r="BG157" i="3" s="1"/>
  <c r="BB141" i="3"/>
  <c r="BG141" i="3" s="1"/>
  <c r="BB133" i="3"/>
  <c r="BG133" i="3" s="1"/>
  <c r="BB125" i="3"/>
  <c r="BG125" i="3" s="1"/>
  <c r="BB117" i="3"/>
  <c r="BG117" i="3" s="1"/>
  <c r="BB109" i="3"/>
  <c r="BG109" i="3" s="1"/>
  <c r="BB101" i="3"/>
  <c r="BG101" i="3" s="1"/>
  <c r="BB93" i="3"/>
  <c r="BG93" i="3" s="1"/>
  <c r="BB85" i="3"/>
  <c r="BG85" i="3" s="1"/>
  <c r="BB77" i="3"/>
  <c r="BG77" i="3" s="1"/>
  <c r="BB69" i="3"/>
  <c r="BG69" i="3" s="1"/>
  <c r="BB61" i="3"/>
  <c r="BG61" i="3" s="1"/>
  <c r="BB53" i="3"/>
  <c r="BG53" i="3" s="1"/>
  <c r="BB45" i="3"/>
  <c r="BG45" i="3" s="1"/>
  <c r="BB37" i="3"/>
  <c r="BG37" i="3" s="1"/>
  <c r="BB29" i="3"/>
  <c r="BG29" i="3" s="1"/>
  <c r="BB21" i="3"/>
  <c r="BG21" i="3" s="1"/>
  <c r="BB13" i="3"/>
  <c r="BG13" i="3" s="1"/>
  <c r="BB5" i="3"/>
  <c r="BG5" i="3" s="1"/>
  <c r="BB34" i="3"/>
  <c r="BG34" i="3" s="1"/>
  <c r="BB26" i="3"/>
  <c r="BG26" i="3" s="1"/>
  <c r="BB18" i="3"/>
  <c r="BG18" i="3" s="1"/>
  <c r="BB10" i="3"/>
  <c r="BG10" i="3" s="1"/>
  <c r="AY170" i="3"/>
  <c r="BD170" i="3" s="1"/>
  <c r="BB127" i="3"/>
  <c r="BG127" i="3" s="1"/>
  <c r="BB119" i="3"/>
  <c r="BG119" i="3" s="1"/>
  <c r="BB63" i="3"/>
  <c r="BG63" i="3" s="1"/>
  <c r="BB55" i="3"/>
  <c r="BG55" i="3" s="1"/>
  <c r="BB47" i="3"/>
  <c r="BG47" i="3" s="1"/>
  <c r="BB39" i="3"/>
  <c r="BG39" i="3" s="1"/>
  <c r="BB31" i="3"/>
  <c r="BG31" i="3" s="1"/>
  <c r="BB23" i="3"/>
  <c r="BG23" i="3" s="1"/>
  <c r="BB15" i="3"/>
  <c r="BG15" i="3" s="1"/>
  <c r="BB7" i="3"/>
  <c r="BG7" i="3" s="1"/>
  <c r="AY167" i="3"/>
  <c r="BD167" i="3" s="1"/>
  <c r="AY159" i="3"/>
  <c r="BD159" i="3" s="1"/>
  <c r="AY151" i="3"/>
  <c r="BD151" i="3" s="1"/>
  <c r="AY143" i="3"/>
  <c r="BD143" i="3" s="1"/>
  <c r="AY135" i="3"/>
  <c r="BD135" i="3" s="1"/>
  <c r="AY127" i="3"/>
  <c r="BD127" i="3" s="1"/>
  <c r="AY134" i="3"/>
  <c r="BD134" i="3" s="1"/>
  <c r="AY126" i="3"/>
  <c r="AY110" i="3"/>
  <c r="BD110" i="3" s="1"/>
  <c r="AY102" i="3"/>
  <c r="AY94" i="3"/>
  <c r="BD94" i="3" s="1"/>
  <c r="AY86" i="3"/>
  <c r="BD86" i="3" s="1"/>
  <c r="AY78" i="3"/>
  <c r="BD78" i="3" s="1"/>
  <c r="AY70" i="3"/>
  <c r="BD70" i="3" s="1"/>
  <c r="AY62" i="3"/>
  <c r="BD62" i="3" s="1"/>
  <c r="AY54" i="3"/>
  <c r="AY46" i="3"/>
  <c r="BD46" i="3" s="1"/>
  <c r="AY38" i="3"/>
  <c r="AY30" i="3"/>
  <c r="BD30" i="3" s="1"/>
  <c r="AY22" i="3"/>
  <c r="BD22" i="3" s="1"/>
  <c r="AY142" i="3"/>
  <c r="BD142" i="3" s="1"/>
  <c r="AY118" i="3"/>
  <c r="BD118" i="3" s="1"/>
  <c r="AY166" i="3"/>
  <c r="BD166" i="3" s="1"/>
  <c r="AY158" i="3"/>
  <c r="BD158" i="3" s="1"/>
  <c r="AY150" i="3"/>
  <c r="BD150" i="3" s="1"/>
  <c r="BA14" i="3"/>
  <c r="BF14" i="3" s="1"/>
  <c r="BA6" i="3"/>
  <c r="BF6" i="3" s="1"/>
  <c r="BB168" i="3"/>
  <c r="BG168" i="3" s="1"/>
  <c r="BB160" i="3"/>
  <c r="BG160" i="3" s="1"/>
  <c r="BB152" i="3"/>
  <c r="BG152" i="3" s="1"/>
  <c r="BB144" i="3"/>
  <c r="BG144" i="3" s="1"/>
  <c r="BB136" i="3"/>
  <c r="BG136" i="3" s="1"/>
  <c r="AY111" i="3"/>
  <c r="BD111" i="3" s="1"/>
  <c r="AY103" i="3"/>
  <c r="BD103" i="3" s="1"/>
  <c r="AY71" i="3"/>
  <c r="BD71" i="3" s="1"/>
  <c r="AY63" i="3"/>
  <c r="BD63" i="3" s="1"/>
  <c r="AY55" i="3"/>
  <c r="BD55" i="3" s="1"/>
  <c r="AY47" i="3"/>
  <c r="BD47" i="3" s="1"/>
  <c r="AY39" i="3"/>
  <c r="BD39" i="3" s="1"/>
  <c r="AY31" i="3"/>
  <c r="BD31" i="3" s="1"/>
  <c r="AY23" i="3"/>
  <c r="BD23" i="3" s="1"/>
  <c r="AY15" i="3"/>
  <c r="BD15" i="3" s="1"/>
  <c r="AY7" i="3"/>
  <c r="BD7" i="3" s="1"/>
  <c r="AZ145" i="3"/>
  <c r="AZ137" i="3"/>
  <c r="AZ113" i="3"/>
  <c r="BE113" i="3" s="1"/>
  <c r="AZ97" i="3"/>
  <c r="AZ89" i="3"/>
  <c r="AZ81" i="3"/>
  <c r="AZ73" i="3"/>
  <c r="AZ65" i="3"/>
  <c r="AZ57" i="3"/>
  <c r="AZ49" i="3"/>
  <c r="BE49" i="3" s="1"/>
  <c r="AZ41" i="3"/>
  <c r="BE41" i="3" s="1"/>
  <c r="AZ33" i="3"/>
  <c r="AZ25" i="3"/>
  <c r="AZ17" i="3"/>
  <c r="AZ9" i="3"/>
  <c r="BE9" i="3" s="1"/>
  <c r="BA171" i="3"/>
  <c r="BF171" i="3" s="1"/>
  <c r="BA163" i="3"/>
  <c r="BF163" i="3" s="1"/>
  <c r="BA155" i="3"/>
  <c r="BF155" i="3" s="1"/>
  <c r="BA147" i="3"/>
  <c r="BF147" i="3" s="1"/>
  <c r="BA139" i="3"/>
  <c r="BF139" i="3" s="1"/>
  <c r="BA123" i="3"/>
  <c r="BF123" i="3" s="1"/>
  <c r="BA115" i="3"/>
  <c r="BF115" i="3" s="1"/>
  <c r="BA107" i="3"/>
  <c r="BF107" i="3" s="1"/>
  <c r="BA99" i="3"/>
  <c r="BF99" i="3" s="1"/>
  <c r="BA91" i="3"/>
  <c r="BF91" i="3" s="1"/>
  <c r="BA83" i="3"/>
  <c r="BF83" i="3" s="1"/>
  <c r="BA75" i="3"/>
  <c r="BF75" i="3" s="1"/>
  <c r="BA67" i="3"/>
  <c r="BF67" i="3" s="1"/>
  <c r="BA59" i="3"/>
  <c r="BF59" i="3" s="1"/>
  <c r="BB165" i="3"/>
  <c r="BG165" i="3" s="1"/>
  <c r="BB149" i="3"/>
  <c r="BG149" i="3" s="1"/>
  <c r="AY164" i="3"/>
  <c r="BD164" i="3" s="1"/>
  <c r="AY156" i="3"/>
  <c r="BD156" i="3" s="1"/>
  <c r="AY148" i="3"/>
  <c r="BD148" i="3" s="1"/>
  <c r="AY140" i="3"/>
  <c r="BD140" i="3" s="1"/>
  <c r="AY132" i="3"/>
  <c r="BD132" i="3" s="1"/>
  <c r="AY124" i="3"/>
  <c r="BD124" i="3" s="1"/>
  <c r="AY116" i="3"/>
  <c r="BD116" i="3" s="1"/>
  <c r="AY108" i="3"/>
  <c r="BD108" i="3" s="1"/>
  <c r="AY100" i="3"/>
  <c r="BD100" i="3" s="1"/>
  <c r="AY92" i="3"/>
  <c r="BD92" i="3" s="1"/>
  <c r="AY84" i="3"/>
  <c r="BD84" i="3" s="1"/>
  <c r="AY76" i="3"/>
  <c r="BD76" i="3" s="1"/>
  <c r="AY68" i="3"/>
  <c r="BD68" i="3" s="1"/>
  <c r="AY60" i="3"/>
  <c r="BD60" i="3" s="1"/>
  <c r="AY52" i="3"/>
  <c r="BD52" i="3" s="1"/>
  <c r="AY44" i="3"/>
  <c r="BD44" i="3" s="1"/>
  <c r="AY36" i="3"/>
  <c r="BD36" i="3" s="1"/>
  <c r="AY28" i="3"/>
  <c r="BD28" i="3" s="1"/>
  <c r="AY20" i="3"/>
  <c r="BD20" i="3" s="1"/>
  <c r="AY12" i="3"/>
  <c r="BD12" i="3" s="1"/>
  <c r="AY4" i="3"/>
  <c r="BD4" i="3" s="1"/>
  <c r="AZ166" i="3"/>
  <c r="BE166" i="3" s="1"/>
  <c r="AZ158" i="3"/>
  <c r="BE158" i="3" s="1"/>
  <c r="AZ150" i="3"/>
  <c r="BE150" i="3" s="1"/>
  <c r="AZ142" i="3"/>
  <c r="BE142" i="3" s="1"/>
  <c r="AZ134" i="3"/>
  <c r="BE134" i="3" s="1"/>
  <c r="AZ126" i="3"/>
  <c r="BE126" i="3" s="1"/>
  <c r="AZ118" i="3"/>
  <c r="BE118" i="3" s="1"/>
  <c r="AZ110" i="3"/>
  <c r="BE110" i="3" s="1"/>
  <c r="AZ102" i="3"/>
  <c r="BE102" i="3" s="1"/>
  <c r="AZ94" i="3"/>
  <c r="BE94" i="3" s="1"/>
  <c r="AZ86" i="3"/>
  <c r="BE86" i="3" s="1"/>
  <c r="AZ78" i="3"/>
  <c r="BE78" i="3" s="1"/>
  <c r="AZ70" i="3"/>
  <c r="BE70" i="3" s="1"/>
  <c r="AZ62" i="3"/>
  <c r="BE62" i="3" s="1"/>
  <c r="AZ54" i="3"/>
  <c r="BE54" i="3" s="1"/>
  <c r="AZ46" i="3"/>
  <c r="BE46" i="3" s="1"/>
  <c r="AZ38" i="3"/>
  <c r="BE38" i="3" s="1"/>
  <c r="AZ30" i="3"/>
  <c r="BE30" i="3" s="1"/>
  <c r="AZ22" i="3"/>
  <c r="BE22" i="3" s="1"/>
  <c r="AZ14" i="3"/>
  <c r="BE14" i="3" s="1"/>
  <c r="AZ6" i="3"/>
  <c r="BE6" i="3" s="1"/>
  <c r="BA168" i="3"/>
  <c r="BF168" i="3" s="1"/>
  <c r="BA160" i="3"/>
  <c r="BF160" i="3" s="1"/>
  <c r="BA152" i="3"/>
  <c r="BF152" i="3" s="1"/>
  <c r="BA144" i="3"/>
  <c r="BF144" i="3" s="1"/>
  <c r="BA136" i="3"/>
  <c r="BF136" i="3" s="1"/>
  <c r="BA128" i="3"/>
  <c r="BF128" i="3" s="1"/>
  <c r="BA120" i="3"/>
  <c r="BF120" i="3" s="1"/>
  <c r="BA112" i="3"/>
  <c r="BF112" i="3" s="1"/>
  <c r="BA104" i="3"/>
  <c r="BF104" i="3" s="1"/>
  <c r="BA96" i="3"/>
  <c r="BF96" i="3" s="1"/>
  <c r="BA88" i="3"/>
  <c r="BF88" i="3" s="1"/>
  <c r="BA80" i="3"/>
  <c r="BF80" i="3" s="1"/>
  <c r="BA72" i="3"/>
  <c r="BF72" i="3" s="1"/>
  <c r="BA64" i="3"/>
  <c r="BF64" i="3" s="1"/>
  <c r="BA56" i="3"/>
  <c r="BF56" i="3" s="1"/>
  <c r="BA48" i="3"/>
  <c r="BF48" i="3" s="1"/>
  <c r="BA40" i="3"/>
  <c r="BF40" i="3" s="1"/>
  <c r="BA32" i="3"/>
  <c r="BF32" i="3" s="1"/>
  <c r="BA24" i="3"/>
  <c r="BF24" i="3" s="1"/>
  <c r="BA16" i="3"/>
  <c r="BF16" i="3" s="1"/>
  <c r="BA8" i="3"/>
  <c r="BF8" i="3" s="1"/>
  <c r="BB2" i="3"/>
  <c r="BG2" i="3" s="1"/>
  <c r="BB170" i="3"/>
  <c r="BG170" i="3" s="1"/>
  <c r="BB162" i="3"/>
  <c r="BG162" i="3" s="1"/>
  <c r="BB154" i="3"/>
  <c r="BG154" i="3" s="1"/>
  <c r="BB146" i="3"/>
  <c r="BG146" i="3" s="1"/>
  <c r="BB138" i="3"/>
  <c r="BG138" i="3" s="1"/>
  <c r="BB130" i="3"/>
  <c r="BG130" i="3" s="1"/>
  <c r="AY14" i="3"/>
  <c r="BD14" i="3" s="1"/>
  <c r="AY6" i="3"/>
  <c r="AZ168" i="3"/>
  <c r="BE168" i="3" s="1"/>
  <c r="AZ160" i="3"/>
  <c r="BE160" i="3" s="1"/>
  <c r="AZ152" i="3"/>
  <c r="BE152" i="3" s="1"/>
  <c r="AZ144" i="3"/>
  <c r="BE144" i="3" s="1"/>
  <c r="AZ136" i="3"/>
  <c r="BE136" i="3" s="1"/>
  <c r="AZ128" i="3"/>
  <c r="BE128" i="3" s="1"/>
  <c r="AZ120" i="3"/>
  <c r="BE120" i="3" s="1"/>
  <c r="AY2" i="3"/>
  <c r="AY171" i="3"/>
  <c r="BD171" i="3" s="1"/>
  <c r="AY163" i="3"/>
  <c r="BD163" i="3" s="1"/>
  <c r="AY155" i="3"/>
  <c r="BD155" i="3" s="1"/>
  <c r="AY147" i="3"/>
  <c r="BD147" i="3" s="1"/>
  <c r="AY139" i="3"/>
  <c r="BD139" i="3" s="1"/>
  <c r="AY131" i="3"/>
  <c r="AY123" i="3"/>
  <c r="AY115" i="3"/>
  <c r="BD115" i="3" s="1"/>
  <c r="AY107" i="3"/>
  <c r="BD107" i="3" s="1"/>
  <c r="AY99" i="3"/>
  <c r="BD99" i="3" s="1"/>
  <c r="AY91" i="3"/>
  <c r="BD91" i="3" s="1"/>
  <c r="AY83" i="3"/>
  <c r="BD83" i="3" s="1"/>
  <c r="AY75" i="3"/>
  <c r="BD75" i="3" s="1"/>
  <c r="AY67" i="3"/>
  <c r="AY59" i="3"/>
  <c r="AY51" i="3"/>
  <c r="BD51" i="3" s="1"/>
  <c r="AY43" i="3"/>
  <c r="BD43" i="3" s="1"/>
  <c r="AY35" i="3"/>
  <c r="AY27" i="3"/>
  <c r="AY19" i="3"/>
  <c r="AY11" i="3"/>
  <c r="AY3" i="3"/>
  <c r="AZ165" i="3"/>
  <c r="BE165" i="3" s="1"/>
  <c r="AZ157" i="3"/>
  <c r="BE157" i="3" s="1"/>
  <c r="AZ149" i="3"/>
  <c r="BE149" i="3" s="1"/>
  <c r="AZ141" i="3"/>
  <c r="BE141" i="3" s="1"/>
  <c r="AZ133" i="3"/>
  <c r="BE133" i="3" s="1"/>
  <c r="AZ125" i="3"/>
  <c r="BE125" i="3" s="1"/>
  <c r="AZ117" i="3"/>
  <c r="BE117" i="3" s="1"/>
  <c r="AZ109" i="3"/>
  <c r="BE109" i="3" s="1"/>
  <c r="AZ101" i="3"/>
  <c r="BE101" i="3" s="1"/>
  <c r="AZ93" i="3"/>
  <c r="BE93" i="3" s="1"/>
  <c r="AZ85" i="3"/>
  <c r="BE85" i="3" s="1"/>
  <c r="AZ77" i="3"/>
  <c r="BE77" i="3" s="1"/>
  <c r="AZ69" i="3"/>
  <c r="BE69" i="3" s="1"/>
  <c r="AZ61" i="3"/>
  <c r="BE61" i="3" s="1"/>
  <c r="AZ53" i="3"/>
  <c r="BE53" i="3" s="1"/>
  <c r="AZ45" i="3"/>
  <c r="BE45" i="3" s="1"/>
  <c r="AZ37" i="3"/>
  <c r="BE37" i="3" s="1"/>
  <c r="AZ29" i="3"/>
  <c r="BE29" i="3" s="1"/>
  <c r="AZ21" i="3"/>
  <c r="BE21" i="3" s="1"/>
  <c r="AZ13" i="3"/>
  <c r="BE13" i="3" s="1"/>
  <c r="AZ5" i="3"/>
  <c r="BE5" i="3" s="1"/>
  <c r="BA167" i="3"/>
  <c r="BF167" i="3" s="1"/>
  <c r="BA159" i="3"/>
  <c r="BF159" i="3" s="1"/>
  <c r="BA151" i="3"/>
  <c r="BF151" i="3" s="1"/>
  <c r="BA143" i="3"/>
  <c r="BF143" i="3" s="1"/>
  <c r="BA135" i="3"/>
  <c r="BF135" i="3" s="1"/>
  <c r="BA127" i="3"/>
  <c r="BF127" i="3" s="1"/>
  <c r="BA119" i="3"/>
  <c r="BF119" i="3" s="1"/>
  <c r="BA111" i="3"/>
  <c r="BF111" i="3" s="1"/>
  <c r="BA103" i="3"/>
  <c r="BF103" i="3" s="1"/>
  <c r="BA95" i="3"/>
  <c r="BF95" i="3" s="1"/>
  <c r="BA87" i="3"/>
  <c r="BA79" i="3"/>
  <c r="BF79" i="3" s="1"/>
  <c r="BA71" i="3"/>
  <c r="BF71" i="3" s="1"/>
  <c r="BA63" i="3"/>
  <c r="BF63" i="3" s="1"/>
  <c r="BA55" i="3"/>
  <c r="BF55" i="3" s="1"/>
  <c r="BA47" i="3"/>
  <c r="BF47" i="3" s="1"/>
  <c r="BA39" i="3"/>
  <c r="BF39" i="3" s="1"/>
  <c r="BA31" i="3"/>
  <c r="BF31" i="3" s="1"/>
  <c r="BA23" i="3"/>
  <c r="BF23" i="3" s="1"/>
  <c r="BA15" i="3"/>
  <c r="BF15" i="3" s="1"/>
  <c r="BA7" i="3"/>
  <c r="BF7" i="3" s="1"/>
  <c r="BB169" i="3"/>
  <c r="BG169" i="3" s="1"/>
  <c r="BB161" i="3"/>
  <c r="BG161" i="3" s="1"/>
  <c r="BB153" i="3"/>
  <c r="BG153" i="3" s="1"/>
  <c r="BB145" i="3"/>
  <c r="BG145" i="3" s="1"/>
  <c r="BB137" i="3"/>
  <c r="BG137" i="3" s="1"/>
  <c r="BB129" i="3"/>
  <c r="BB121" i="3"/>
  <c r="BG121" i="3" s="1"/>
  <c r="BB113" i="3"/>
  <c r="BG113" i="3" s="1"/>
  <c r="BB105" i="3"/>
  <c r="BG105" i="3" s="1"/>
  <c r="BB97" i="3"/>
  <c r="BG97" i="3" s="1"/>
  <c r="BB89" i="3"/>
  <c r="BG89" i="3" s="1"/>
  <c r="BB81" i="3"/>
  <c r="BG81" i="3" s="1"/>
  <c r="BB73" i="3"/>
  <c r="BG73" i="3" s="1"/>
  <c r="BB65" i="3"/>
  <c r="BG65" i="3" s="1"/>
  <c r="BB57" i="3"/>
  <c r="BG57" i="3" s="1"/>
  <c r="BB49" i="3"/>
  <c r="BG49" i="3" s="1"/>
  <c r="BB41" i="3"/>
  <c r="BG41" i="3" s="1"/>
  <c r="BB33" i="3"/>
  <c r="BG33" i="3" s="1"/>
  <c r="BB25" i="3"/>
  <c r="BG25" i="3" s="1"/>
  <c r="BB17" i="3"/>
  <c r="BG17" i="3" s="1"/>
  <c r="AY168" i="3"/>
  <c r="BD168" i="3" s="1"/>
  <c r="AY160" i="3"/>
  <c r="AY152" i="3"/>
  <c r="AY144" i="3"/>
  <c r="AY136" i="3"/>
  <c r="BD136" i="3" s="1"/>
  <c r="AY128" i="3"/>
  <c r="BD128" i="3" s="1"/>
  <c r="AY120" i="3"/>
  <c r="BD120" i="3" s="1"/>
  <c r="AY112" i="3"/>
  <c r="BD112" i="3" s="1"/>
  <c r="AY104" i="3"/>
  <c r="BD104" i="3" s="1"/>
  <c r="AY96" i="3"/>
  <c r="BD96" i="3" s="1"/>
  <c r="AY88" i="3"/>
  <c r="BD88" i="3" s="1"/>
  <c r="AY80" i="3"/>
  <c r="BD80" i="3" s="1"/>
  <c r="AY72" i="3"/>
  <c r="BD72" i="3" s="1"/>
  <c r="AY64" i="3"/>
  <c r="BD64" i="3" s="1"/>
  <c r="AY56" i="3"/>
  <c r="BD56" i="3" s="1"/>
  <c r="AY48" i="3"/>
  <c r="BD48" i="3" s="1"/>
  <c r="AY40" i="3"/>
  <c r="BD40" i="3" s="1"/>
  <c r="AY32" i="3"/>
  <c r="BD32" i="3" s="1"/>
  <c r="AY24" i="3"/>
  <c r="BD24" i="3" s="1"/>
  <c r="AY16" i="3"/>
  <c r="BD16" i="3" s="1"/>
  <c r="AY8" i="3"/>
  <c r="BD8" i="3" s="1"/>
  <c r="AZ2" i="3"/>
  <c r="BE2" i="3" s="1"/>
  <c r="AZ170" i="3"/>
  <c r="AZ162" i="3"/>
  <c r="AZ154" i="3"/>
  <c r="AZ146" i="3"/>
  <c r="AZ138" i="3"/>
  <c r="AZ130" i="3"/>
  <c r="AZ122" i="3"/>
  <c r="BE122" i="3" s="1"/>
  <c r="AZ114" i="3"/>
  <c r="BE114" i="3" s="1"/>
  <c r="AZ106" i="3"/>
  <c r="BE106" i="3" s="1"/>
  <c r="AZ98" i="3"/>
  <c r="AZ90" i="3"/>
  <c r="AZ82" i="3"/>
  <c r="AZ74" i="3"/>
  <c r="AZ66" i="3"/>
  <c r="AZ58" i="3"/>
  <c r="AZ50" i="3"/>
  <c r="BE50" i="3" s="1"/>
  <c r="AZ42" i="3"/>
  <c r="BE42" i="3" s="1"/>
  <c r="AZ34" i="3"/>
  <c r="AZ26" i="3"/>
  <c r="AZ18" i="3"/>
  <c r="AZ10" i="3"/>
  <c r="BA164" i="3"/>
  <c r="BF164" i="3" s="1"/>
  <c r="BA156" i="3"/>
  <c r="BF156" i="3" s="1"/>
  <c r="BA148" i="3"/>
  <c r="BF148" i="3" s="1"/>
  <c r="BA140" i="3"/>
  <c r="BF140" i="3" s="1"/>
  <c r="BA132" i="3"/>
  <c r="BF132" i="3" s="1"/>
  <c r="BA124" i="3"/>
  <c r="BF124" i="3" s="1"/>
  <c r="BA116" i="3"/>
  <c r="BF116" i="3" s="1"/>
  <c r="BA108" i="3"/>
  <c r="BF108" i="3" s="1"/>
  <c r="BA100" i="3"/>
  <c r="BF100" i="3" s="1"/>
  <c r="BA92" i="3"/>
  <c r="BF92" i="3" s="1"/>
  <c r="BA84" i="3"/>
  <c r="BF84" i="3" s="1"/>
  <c r="BA76" i="3"/>
  <c r="BF76" i="3" s="1"/>
  <c r="BA68" i="3"/>
  <c r="BF68" i="3" s="1"/>
  <c r="BA60" i="3"/>
  <c r="BF60" i="3" s="1"/>
  <c r="BA52" i="3"/>
  <c r="BF52" i="3" s="1"/>
  <c r="BA44" i="3"/>
  <c r="BF44" i="3" s="1"/>
  <c r="BA36" i="3"/>
  <c r="BF36" i="3" s="1"/>
  <c r="BA28" i="3"/>
  <c r="BF28" i="3" s="1"/>
  <c r="BA20" i="3"/>
  <c r="BF20" i="3" s="1"/>
  <c r="BA12" i="3"/>
  <c r="BF12" i="3" s="1"/>
  <c r="BA4" i="3"/>
  <c r="BF4" i="3" s="1"/>
  <c r="BB166" i="3"/>
  <c r="BG166" i="3" s="1"/>
  <c r="BB158" i="3"/>
  <c r="BG158" i="3" s="1"/>
  <c r="BB150" i="3"/>
  <c r="BG150" i="3" s="1"/>
  <c r="BB142" i="3"/>
  <c r="BG142" i="3" s="1"/>
  <c r="BB134" i="3"/>
  <c r="BG134" i="3" s="1"/>
  <c r="BB126" i="3"/>
  <c r="BG126" i="3" s="1"/>
  <c r="BB118" i="3"/>
  <c r="BG118" i="3" s="1"/>
  <c r="BB110" i="3"/>
  <c r="BG110" i="3" s="1"/>
  <c r="BB102" i="3"/>
  <c r="BG102" i="3" s="1"/>
  <c r="BB94" i="3"/>
  <c r="BG94" i="3" s="1"/>
  <c r="BB86" i="3"/>
  <c r="BG86" i="3" s="1"/>
  <c r="BB78" i="3"/>
  <c r="BG78" i="3" s="1"/>
  <c r="BB70" i="3"/>
  <c r="BG70" i="3" s="1"/>
  <c r="BB62" i="3"/>
  <c r="BG62" i="3" s="1"/>
  <c r="BB54" i="3"/>
  <c r="BG54" i="3" s="1"/>
  <c r="BB46" i="3"/>
  <c r="BG46" i="3" s="1"/>
  <c r="BB38" i="3"/>
  <c r="BG38" i="3" s="1"/>
  <c r="AY165" i="3"/>
  <c r="AY157" i="3"/>
  <c r="AY149" i="3"/>
  <c r="AY141" i="3"/>
  <c r="AY133" i="3"/>
  <c r="AY125" i="3"/>
  <c r="BD125" i="3" s="1"/>
  <c r="AY117" i="3"/>
  <c r="AY109" i="3"/>
  <c r="BD109" i="3" s="1"/>
  <c r="AY101" i="3"/>
  <c r="AY93" i="3"/>
  <c r="AY85" i="3"/>
  <c r="AY77" i="3"/>
  <c r="AY69" i="3"/>
  <c r="AY61" i="3"/>
  <c r="BD61" i="3" s="1"/>
  <c r="AY53" i="3"/>
  <c r="AY45" i="3"/>
  <c r="BD45" i="3" s="1"/>
  <c r="AY37" i="3"/>
  <c r="AY29" i="3"/>
  <c r="AY21" i="3"/>
  <c r="AY13" i="3"/>
  <c r="AY5" i="3"/>
  <c r="AZ167" i="3"/>
  <c r="BE167" i="3" s="1"/>
  <c r="AZ159" i="3"/>
  <c r="BE159" i="3" s="1"/>
  <c r="AZ151" i="3"/>
  <c r="BE151" i="3" s="1"/>
  <c r="AZ143" i="3"/>
  <c r="BE143" i="3" s="1"/>
  <c r="AZ135" i="3"/>
  <c r="BE135" i="3" s="1"/>
  <c r="AZ127" i="3"/>
  <c r="BE127" i="3" s="1"/>
  <c r="AZ119" i="3"/>
  <c r="BE119" i="3" s="1"/>
  <c r="AZ111" i="3"/>
  <c r="BE111" i="3" s="1"/>
  <c r="AZ103" i="3"/>
  <c r="BE103" i="3" s="1"/>
  <c r="AZ95" i="3"/>
  <c r="AZ87" i="3"/>
  <c r="BE87" i="3" s="1"/>
  <c r="AZ79" i="3"/>
  <c r="AZ71" i="3"/>
  <c r="BE71" i="3" s="1"/>
  <c r="AZ63" i="3"/>
  <c r="BE63" i="3" s="1"/>
  <c r="AZ55" i="3"/>
  <c r="BE55" i="3" s="1"/>
  <c r="AZ47" i="3"/>
  <c r="BE47" i="3" s="1"/>
  <c r="AZ39" i="3"/>
  <c r="BE39" i="3" s="1"/>
  <c r="AZ31" i="3"/>
  <c r="BE31" i="3" s="1"/>
  <c r="AZ23" i="3"/>
  <c r="BE23" i="3" s="1"/>
  <c r="AZ15" i="3"/>
  <c r="BE15" i="3" s="1"/>
  <c r="AZ7" i="3"/>
  <c r="BE7" i="3" s="1"/>
  <c r="BA169" i="3"/>
  <c r="BA161" i="3"/>
  <c r="BF161" i="3" s="1"/>
  <c r="BA153" i="3"/>
  <c r="BA145" i="3"/>
  <c r="BF145" i="3" s="1"/>
  <c r="BA137" i="3"/>
  <c r="BF137" i="3" s="1"/>
  <c r="BA129" i="3"/>
  <c r="BF129" i="3" s="1"/>
  <c r="BA121" i="3"/>
  <c r="BA113" i="3"/>
  <c r="BA105" i="3"/>
  <c r="BA97" i="3"/>
  <c r="BF97" i="3" s="1"/>
  <c r="BA89" i="3"/>
  <c r="BF89" i="3" s="1"/>
  <c r="BA81" i="3"/>
  <c r="BF81" i="3" s="1"/>
  <c r="BA73" i="3"/>
  <c r="BF73" i="3" s="1"/>
  <c r="BA65" i="3"/>
  <c r="BF65" i="3" s="1"/>
  <c r="BA57" i="3"/>
  <c r="BF57" i="3" s="1"/>
  <c r="BA49" i="3"/>
  <c r="BA41" i="3"/>
  <c r="BA33" i="3"/>
  <c r="BF33" i="3" s="1"/>
  <c r="BA25" i="3"/>
  <c r="BF25" i="3" s="1"/>
  <c r="BA17" i="3"/>
  <c r="BF17" i="3" s="1"/>
  <c r="BA9" i="3"/>
  <c r="BB171" i="3"/>
  <c r="BG171" i="3" s="1"/>
  <c r="BB163" i="3"/>
  <c r="BG163" i="3" s="1"/>
  <c r="BB155" i="3"/>
  <c r="BG155" i="3" s="1"/>
  <c r="BB147" i="3"/>
  <c r="BG147" i="3" s="1"/>
  <c r="BB139" i="3"/>
  <c r="BG139" i="3" s="1"/>
  <c r="BB131" i="3"/>
  <c r="BG131" i="3" s="1"/>
  <c r="BB123" i="3"/>
  <c r="BG123" i="3" s="1"/>
  <c r="BB115" i="3"/>
  <c r="BG115" i="3" s="1"/>
  <c r="BB107" i="3"/>
  <c r="BG107" i="3" s="1"/>
  <c r="BB99" i="3"/>
  <c r="BG99" i="3" s="1"/>
  <c r="BB91" i="3"/>
  <c r="BG91" i="3" s="1"/>
  <c r="BB83" i="3"/>
  <c r="BG83" i="3" s="1"/>
  <c r="BB75" i="3"/>
  <c r="BG75" i="3" s="1"/>
  <c r="BB67" i="3"/>
  <c r="BG67" i="3" s="1"/>
  <c r="BB59" i="3"/>
  <c r="BG59" i="3" s="1"/>
  <c r="BB51" i="3"/>
  <c r="BG51" i="3" s="1"/>
  <c r="BB43" i="3"/>
  <c r="BG43" i="3" s="1"/>
  <c r="BB30" i="3"/>
  <c r="BG30" i="3" s="1"/>
  <c r="BB22" i="3"/>
  <c r="BG22" i="3" s="1"/>
  <c r="BB14" i="3"/>
  <c r="BG14" i="3" s="1"/>
  <c r="BB6" i="3"/>
  <c r="BG6" i="3" s="1"/>
  <c r="BB128" i="3"/>
  <c r="BG128" i="3" s="1"/>
  <c r="BB120" i="3"/>
  <c r="BG120" i="3" s="1"/>
  <c r="BB112" i="3"/>
  <c r="BG112" i="3" s="1"/>
  <c r="BB104" i="3"/>
  <c r="BG104" i="3" s="1"/>
  <c r="BB96" i="3"/>
  <c r="BG96" i="3" s="1"/>
  <c r="BB88" i="3"/>
  <c r="BG88" i="3" s="1"/>
  <c r="BB80" i="3"/>
  <c r="BG80" i="3" s="1"/>
  <c r="BB72" i="3"/>
  <c r="BG72" i="3" s="1"/>
  <c r="BB64" i="3"/>
  <c r="BG64" i="3" s="1"/>
  <c r="BB56" i="3"/>
  <c r="BG56" i="3" s="1"/>
  <c r="BB48" i="3"/>
  <c r="BG48" i="3" s="1"/>
  <c r="BB40" i="3"/>
  <c r="BG40" i="3" s="1"/>
  <c r="BB32" i="3"/>
  <c r="BG32" i="3" s="1"/>
  <c r="BB24" i="3"/>
  <c r="BG24" i="3" s="1"/>
  <c r="BB16" i="3"/>
  <c r="BG16" i="3" s="1"/>
  <c r="BB8" i="3"/>
  <c r="BG8" i="3" s="1"/>
  <c r="BB122" i="3"/>
  <c r="BG122" i="3" s="1"/>
  <c r="BB114" i="3"/>
  <c r="BG114" i="3" s="1"/>
  <c r="BB106" i="3"/>
  <c r="BB98" i="3"/>
  <c r="BG98" i="3" s="1"/>
  <c r="BB90" i="3"/>
  <c r="BG90" i="3" s="1"/>
  <c r="BB82" i="3"/>
  <c r="BG82" i="3" s="1"/>
  <c r="BB74" i="3"/>
  <c r="BG74" i="3" s="1"/>
  <c r="BB66" i="3"/>
  <c r="BG66" i="3" s="1"/>
  <c r="BB58" i="3"/>
  <c r="BG58" i="3" s="1"/>
  <c r="BB50" i="3"/>
  <c r="BG50" i="3" s="1"/>
  <c r="BB42" i="3"/>
  <c r="AK80" i="4"/>
  <c r="AL80" i="4" s="1"/>
  <c r="AX80" i="4"/>
  <c r="AM45" i="4"/>
  <c r="BK45" i="4"/>
  <c r="BC45" i="4"/>
  <c r="AU45" i="4"/>
  <c r="BP44" i="4"/>
  <c r="BH44" i="4"/>
  <c r="AZ44" i="4"/>
  <c r="AR44" i="4"/>
  <c r="BM43" i="4"/>
  <c r="BE43" i="4"/>
  <c r="AW43" i="4"/>
  <c r="AO43" i="4"/>
  <c r="BJ42" i="4"/>
  <c r="BB42" i="4"/>
  <c r="AT42" i="4"/>
  <c r="BL36" i="4"/>
  <c r="BK75" i="4"/>
  <c r="AM44" i="4"/>
  <c r="BJ45" i="4"/>
  <c r="BB45" i="4"/>
  <c r="AT45" i="4"/>
  <c r="BO44" i="4"/>
  <c r="BG44" i="4"/>
  <c r="AY44" i="4"/>
  <c r="AQ44" i="4"/>
  <c r="BL43" i="4"/>
  <c r="BD43" i="4"/>
  <c r="AV43" i="4"/>
  <c r="AN43" i="4"/>
  <c r="BI42" i="4"/>
  <c r="BA42" i="4"/>
  <c r="AS42" i="4"/>
  <c r="AM43" i="4"/>
  <c r="BI45" i="4"/>
  <c r="BA45" i="4"/>
  <c r="AS45" i="4"/>
  <c r="BN44" i="4"/>
  <c r="BF44" i="4"/>
  <c r="AX44" i="4"/>
  <c r="AP44" i="4"/>
  <c r="BK43" i="4"/>
  <c r="BC43" i="4"/>
  <c r="AU43" i="4"/>
  <c r="BP42" i="4"/>
  <c r="BH42" i="4"/>
  <c r="AZ42" i="4"/>
  <c r="AR42" i="4"/>
  <c r="BP45" i="4"/>
  <c r="BH45" i="4"/>
  <c r="AZ45" i="4"/>
  <c r="AR45" i="4"/>
  <c r="BM44" i="4"/>
  <c r="BE44" i="4"/>
  <c r="AW44" i="4"/>
  <c r="AO44" i="4"/>
  <c r="BJ43" i="4"/>
  <c r="BB43" i="4"/>
  <c r="AT43" i="4"/>
  <c r="BO42" i="4"/>
  <c r="BG42" i="4"/>
  <c r="AY42" i="4"/>
  <c r="AQ42" i="4"/>
  <c r="BE67" i="4"/>
  <c r="AM37" i="4"/>
  <c r="BO45" i="4"/>
  <c r="BG45" i="4"/>
  <c r="AY45" i="4"/>
  <c r="AQ45" i="4"/>
  <c r="BL44" i="4"/>
  <c r="BD44" i="4"/>
  <c r="AV44" i="4"/>
  <c r="AN44" i="4"/>
  <c r="BI43" i="4"/>
  <c r="BA43" i="4"/>
  <c r="AS43" i="4"/>
  <c r="BN42" i="4"/>
  <c r="BF42" i="4"/>
  <c r="AX42" i="4"/>
  <c r="AP42" i="4"/>
  <c r="AT66" i="4"/>
  <c r="AM36" i="4"/>
  <c r="BN45" i="4"/>
  <c r="BF45" i="4"/>
  <c r="AX45" i="4"/>
  <c r="AP45" i="4"/>
  <c r="BK44" i="4"/>
  <c r="BC44" i="4"/>
  <c r="AU44" i="4"/>
  <c r="BP43" i="4"/>
  <c r="BH43" i="4"/>
  <c r="AZ43" i="4"/>
  <c r="AR43" i="4"/>
  <c r="BM42" i="4"/>
  <c r="BE42" i="4"/>
  <c r="AW42" i="4"/>
  <c r="AO42" i="4"/>
  <c r="BG60" i="4"/>
  <c r="AM38" i="4"/>
  <c r="BM45" i="4"/>
  <c r="BE45" i="4"/>
  <c r="AW45" i="4"/>
  <c r="AO45" i="4"/>
  <c r="BJ44" i="4"/>
  <c r="BB44" i="4"/>
  <c r="AT44" i="4"/>
  <c r="BO43" i="4"/>
  <c r="BG43" i="4"/>
  <c r="AY43" i="4"/>
  <c r="AQ43" i="4"/>
  <c r="BL42" i="4"/>
  <c r="BD42" i="4"/>
  <c r="AV42" i="4"/>
  <c r="AN42" i="4"/>
  <c r="AW81" i="4"/>
  <c r="AM42" i="4"/>
  <c r="BL45" i="4"/>
  <c r="BD45" i="4"/>
  <c r="AV45" i="4"/>
  <c r="AN45" i="4"/>
  <c r="BI44" i="4"/>
  <c r="BA44" i="4"/>
  <c r="AS44" i="4"/>
  <c r="BN43" i="4"/>
  <c r="BF43" i="4"/>
  <c r="AX43" i="4"/>
  <c r="AP43" i="4"/>
  <c r="BK42" i="4"/>
  <c r="BC42" i="4"/>
  <c r="AU42" i="4"/>
  <c r="AM50" i="4"/>
  <c r="BN36" i="4"/>
  <c r="BB36" i="4"/>
  <c r="AN36" i="4"/>
  <c r="BB47" i="4"/>
  <c r="BN68" i="4"/>
  <c r="AQ68" i="4"/>
  <c r="AV66" i="4"/>
  <c r="BB62" i="4"/>
  <c r="BH60" i="4"/>
  <c r="AM76" i="4"/>
  <c r="AT82" i="4"/>
  <c r="AX81" i="4"/>
  <c r="BE80" i="4"/>
  <c r="BF76" i="4"/>
  <c r="BL75" i="4"/>
  <c r="AM103" i="4"/>
  <c r="AY103" i="4"/>
  <c r="BA47" i="4"/>
  <c r="BM68" i="4"/>
  <c r="BA62" i="4"/>
  <c r="BP82" i="4"/>
  <c r="AS82" i="4"/>
  <c r="BD76" i="4"/>
  <c r="AM102" i="4"/>
  <c r="AT103" i="4"/>
  <c r="AK117" i="4"/>
  <c r="AL117" i="4" s="1"/>
  <c r="BK36" i="4"/>
  <c r="AX36" i="4"/>
  <c r="BQ47" i="4"/>
  <c r="AV47" i="4"/>
  <c r="BH68" i="4"/>
  <c r="AS66" i="4"/>
  <c r="AV62" i="4"/>
  <c r="AZ60" i="4"/>
  <c r="BO82" i="4"/>
  <c r="BP81" i="4"/>
  <c r="AR81" i="4"/>
  <c r="AV80" i="4"/>
  <c r="BC76" i="4"/>
  <c r="BD75" i="4"/>
  <c r="BP103" i="4"/>
  <c r="AS103" i="4"/>
  <c r="BJ36" i="4"/>
  <c r="AV36" i="4"/>
  <c r="BP47" i="4"/>
  <c r="AS47" i="4"/>
  <c r="BG68" i="4"/>
  <c r="BL66" i="4"/>
  <c r="AN66" i="4"/>
  <c r="AU62" i="4"/>
  <c r="AX60" i="4"/>
  <c r="BJ82" i="4"/>
  <c r="BN81" i="4"/>
  <c r="AQ81" i="4"/>
  <c r="AU80" i="4"/>
  <c r="AX76" i="4"/>
  <c r="BB75" i="4"/>
  <c r="BO103" i="4"/>
  <c r="BG102" i="4"/>
  <c r="BI36" i="4"/>
  <c r="AU36" i="4"/>
  <c r="BO47" i="4"/>
  <c r="AR47" i="4"/>
  <c r="AZ68" i="4"/>
  <c r="BJ66" i="4"/>
  <c r="BQ62" i="4"/>
  <c r="AN62" i="4"/>
  <c r="AW60" i="4"/>
  <c r="BI82" i="4"/>
  <c r="BM81" i="4"/>
  <c r="BN80" i="4"/>
  <c r="AP80" i="4"/>
  <c r="AW76" i="4"/>
  <c r="BA75" i="4"/>
  <c r="BJ103" i="4"/>
  <c r="AQ102" i="4"/>
  <c r="BF36" i="4"/>
  <c r="AT36" i="4"/>
  <c r="BI47" i="4"/>
  <c r="AQ47" i="4"/>
  <c r="AX68" i="4"/>
  <c r="BI66" i="4"/>
  <c r="BL62" i="4"/>
  <c r="BP60" i="4"/>
  <c r="AR60" i="4"/>
  <c r="BB82" i="4"/>
  <c r="BH81" i="4"/>
  <c r="BL80" i="4"/>
  <c r="AO80" i="4"/>
  <c r="AP76" i="4"/>
  <c r="AV75" i="4"/>
  <c r="BI103" i="4"/>
  <c r="BC100" i="4"/>
  <c r="BD36" i="4"/>
  <c r="AS36" i="4"/>
  <c r="BG47" i="4"/>
  <c r="AN47" i="4"/>
  <c r="AW68" i="4"/>
  <c r="BD66" i="4"/>
  <c r="BK62" i="4"/>
  <c r="BN60" i="4"/>
  <c r="AQ60" i="4"/>
  <c r="AZ82" i="4"/>
  <c r="BG81" i="4"/>
  <c r="BK80" i="4"/>
  <c r="BN76" i="4"/>
  <c r="AN76" i="4"/>
  <c r="AU75" i="4"/>
  <c r="BB103" i="4"/>
  <c r="AK127" i="4"/>
  <c r="AL127" i="4" s="1"/>
  <c r="AK47" i="4"/>
  <c r="AL47" i="4" s="1"/>
  <c r="BC36" i="4"/>
  <c r="AP36" i="4"/>
  <c r="BP68" i="4"/>
  <c r="AR68" i="4"/>
  <c r="BD62" i="4"/>
  <c r="AM75" i="4"/>
  <c r="AY82" i="4"/>
  <c r="AZ81" i="4"/>
  <c r="BM76" i="4"/>
  <c r="BQ75" i="4"/>
  <c r="AN75" i="4"/>
  <c r="AZ103" i="4"/>
  <c r="AK162" i="4"/>
  <c r="AL162" i="4" s="1"/>
  <c r="AS162" i="4"/>
  <c r="BA162" i="4"/>
  <c r="BI162" i="4"/>
  <c r="BQ162" i="4"/>
  <c r="AO162" i="4"/>
  <c r="AW162" i="4"/>
  <c r="BE162" i="4"/>
  <c r="BM162" i="4"/>
  <c r="AQ162" i="4"/>
  <c r="AY162" i="4"/>
  <c r="BG162" i="4"/>
  <c r="BO162" i="4"/>
  <c r="AR162" i="4"/>
  <c r="AZ162" i="4"/>
  <c r="BH162" i="4"/>
  <c r="BP162" i="4"/>
  <c r="AX162" i="4"/>
  <c r="BN162" i="4"/>
  <c r="BB162" i="4"/>
  <c r="AM162" i="4"/>
  <c r="BC162" i="4"/>
  <c r="AV162" i="4"/>
  <c r="BL162" i="4"/>
  <c r="AU162" i="4"/>
  <c r="BD162" i="4"/>
  <c r="BF162" i="4"/>
  <c r="BJ162" i="4"/>
  <c r="BK162" i="4"/>
  <c r="AT162" i="4"/>
  <c r="AN162" i="4"/>
  <c r="AP162" i="4"/>
  <c r="AK137" i="4"/>
  <c r="AL137" i="4" s="1"/>
  <c r="AO137" i="4"/>
  <c r="AW137" i="4"/>
  <c r="BE137" i="4"/>
  <c r="BM137" i="4"/>
  <c r="AP137" i="4"/>
  <c r="AX137" i="4"/>
  <c r="BF137" i="4"/>
  <c r="BN137" i="4"/>
  <c r="AN137" i="4"/>
  <c r="AV137" i="4"/>
  <c r="BD137" i="4"/>
  <c r="BL137" i="4"/>
  <c r="AY137" i="4"/>
  <c r="BJ137" i="4"/>
  <c r="AZ137" i="4"/>
  <c r="BK137" i="4"/>
  <c r="AM137" i="4"/>
  <c r="BA137" i="4"/>
  <c r="BO137" i="4"/>
  <c r="AU137" i="4"/>
  <c r="BI137" i="4"/>
  <c r="BG137" i="4"/>
  <c r="BH137" i="4"/>
  <c r="AQ137" i="4"/>
  <c r="BP137" i="4"/>
  <c r="AR137" i="4"/>
  <c r="BQ137" i="4"/>
  <c r="AS137" i="4"/>
  <c r="BB137" i="4"/>
  <c r="AT137" i="4"/>
  <c r="BC137" i="4"/>
  <c r="AK89" i="4"/>
  <c r="AL89" i="4" s="1"/>
  <c r="AN89" i="4"/>
  <c r="AV89" i="4"/>
  <c r="BD89" i="4"/>
  <c r="BL89" i="4"/>
  <c r="AO89" i="4"/>
  <c r="AW89" i="4"/>
  <c r="BE89" i="4"/>
  <c r="BM89" i="4"/>
  <c r="AP89" i="4"/>
  <c r="AX89" i="4"/>
  <c r="BF89" i="4"/>
  <c r="BN89" i="4"/>
  <c r="AT89" i="4"/>
  <c r="BB89" i="4"/>
  <c r="BJ89" i="4"/>
  <c r="AZ89" i="4"/>
  <c r="BP89" i="4"/>
  <c r="BA89" i="4"/>
  <c r="BQ89" i="4"/>
  <c r="BC89" i="4"/>
  <c r="AY89" i="4"/>
  <c r="BO89" i="4"/>
  <c r="AK166" i="4"/>
  <c r="AL166" i="4" s="1"/>
  <c r="AS166" i="4"/>
  <c r="BA166" i="4"/>
  <c r="BI166" i="4"/>
  <c r="BQ166" i="4"/>
  <c r="AO166" i="4"/>
  <c r="AW166" i="4"/>
  <c r="BE166" i="4"/>
  <c r="BM166" i="4"/>
  <c r="AQ166" i="4"/>
  <c r="AY166" i="4"/>
  <c r="BG166" i="4"/>
  <c r="BO166" i="4"/>
  <c r="AR166" i="4"/>
  <c r="BD166" i="4"/>
  <c r="AT166" i="4"/>
  <c r="BF166" i="4"/>
  <c r="AU166" i="4"/>
  <c r="BH166" i="4"/>
  <c r="AP166" i="4"/>
  <c r="BC166" i="4"/>
  <c r="BP166" i="4"/>
  <c r="AN166" i="4"/>
  <c r="BN166" i="4"/>
  <c r="AV166" i="4"/>
  <c r="AM166" i="4"/>
  <c r="AX166" i="4"/>
  <c r="AZ166" i="4"/>
  <c r="BB166" i="4"/>
  <c r="BL166" i="4"/>
  <c r="BJ166" i="4"/>
  <c r="BK166" i="4"/>
  <c r="AO160" i="4"/>
  <c r="AW160" i="4"/>
  <c r="BE160" i="4"/>
  <c r="BM160" i="4"/>
  <c r="AS160" i="4"/>
  <c r="BA160" i="4"/>
  <c r="BI160" i="4"/>
  <c r="BQ160" i="4"/>
  <c r="AU160" i="4"/>
  <c r="BC160" i="4"/>
  <c r="BK160" i="4"/>
  <c r="AN160" i="4"/>
  <c r="AV160" i="4"/>
  <c r="BD160" i="4"/>
  <c r="BL160" i="4"/>
  <c r="AT160" i="4"/>
  <c r="BJ160" i="4"/>
  <c r="AX160" i="4"/>
  <c r="BN160" i="4"/>
  <c r="AY160" i="4"/>
  <c r="BO160" i="4"/>
  <c r="AR160" i="4"/>
  <c r="BH160" i="4"/>
  <c r="AM160" i="4"/>
  <c r="AQ160" i="4"/>
  <c r="AZ160" i="4"/>
  <c r="BB160" i="4"/>
  <c r="BF160" i="4"/>
  <c r="BG160" i="4"/>
  <c r="AP160" i="4"/>
  <c r="BP160" i="4"/>
  <c r="AS135" i="4"/>
  <c r="BA135" i="4"/>
  <c r="BI135" i="4"/>
  <c r="BQ135" i="4"/>
  <c r="AT135" i="4"/>
  <c r="BB135" i="4"/>
  <c r="BJ135" i="4"/>
  <c r="AU135" i="4"/>
  <c r="AR135" i="4"/>
  <c r="AZ135" i="4"/>
  <c r="BH135" i="4"/>
  <c r="BP135" i="4"/>
  <c r="AQ135" i="4"/>
  <c r="BF135" i="4"/>
  <c r="AV135" i="4"/>
  <c r="BG135" i="4"/>
  <c r="AW135" i="4"/>
  <c r="BK135" i="4"/>
  <c r="AP135" i="4"/>
  <c r="BE135" i="4"/>
  <c r="AM135" i="4"/>
  <c r="AN135" i="4"/>
  <c r="BN135" i="4"/>
  <c r="AO135" i="4"/>
  <c r="BO135" i="4"/>
  <c r="AX135" i="4"/>
  <c r="AY135" i="4"/>
  <c r="BC135" i="4"/>
  <c r="BL135" i="4"/>
  <c r="BD135" i="4"/>
  <c r="BM135" i="4"/>
  <c r="AK122" i="4"/>
  <c r="AL122" i="4" s="1"/>
  <c r="AT122" i="4"/>
  <c r="BB122" i="4"/>
  <c r="BJ122" i="4"/>
  <c r="AM122" i="4"/>
  <c r="AU122" i="4"/>
  <c r="BC122" i="4"/>
  <c r="BK122" i="4"/>
  <c r="AN122" i="4"/>
  <c r="AV122" i="4"/>
  <c r="BD122" i="4"/>
  <c r="BL122" i="4"/>
  <c r="AR122" i="4"/>
  <c r="AZ122" i="4"/>
  <c r="BH122" i="4"/>
  <c r="BP122" i="4"/>
  <c r="AX122" i="4"/>
  <c r="BN122" i="4"/>
  <c r="AY122" i="4"/>
  <c r="BO122" i="4"/>
  <c r="BA122" i="4"/>
  <c r="BQ122" i="4"/>
  <c r="AP122" i="4"/>
  <c r="BF122" i="4"/>
  <c r="AQ122" i="4"/>
  <c r="BG122" i="4"/>
  <c r="AS122" i="4"/>
  <c r="BI122" i="4"/>
  <c r="AW122" i="4"/>
  <c r="BM122" i="4"/>
  <c r="AK115" i="4"/>
  <c r="AL115" i="4" s="1"/>
  <c r="AU115" i="4"/>
  <c r="BC115" i="4"/>
  <c r="BK115" i="4"/>
  <c r="AN115" i="4"/>
  <c r="AV115" i="4"/>
  <c r="BE115" i="4"/>
  <c r="BN115" i="4"/>
  <c r="AW115" i="4"/>
  <c r="BF115" i="4"/>
  <c r="BO115" i="4"/>
  <c r="AM115" i="4"/>
  <c r="AO115" i="4"/>
  <c r="AX115" i="4"/>
  <c r="BG115" i="4"/>
  <c r="BP115" i="4"/>
  <c r="AS115" i="4"/>
  <c r="BB115" i="4"/>
  <c r="BL115" i="4"/>
  <c r="AZ115" i="4"/>
  <c r="BA115" i="4"/>
  <c r="BD115" i="4"/>
  <c r="AQ115" i="4"/>
  <c r="BI115" i="4"/>
  <c r="AR115" i="4"/>
  <c r="BJ115" i="4"/>
  <c r="AT115" i="4"/>
  <c r="BM115" i="4"/>
  <c r="AY115" i="4"/>
  <c r="BQ115" i="4"/>
  <c r="AQ109" i="4"/>
  <c r="AY109" i="4"/>
  <c r="BG109" i="4"/>
  <c r="BO109" i="4"/>
  <c r="AR109" i="4"/>
  <c r="AZ109" i="4"/>
  <c r="BH109" i="4"/>
  <c r="BP109" i="4"/>
  <c r="AS109" i="4"/>
  <c r="BA109" i="4"/>
  <c r="BI109" i="4"/>
  <c r="BQ109" i="4"/>
  <c r="AP109" i="4"/>
  <c r="AX109" i="4"/>
  <c r="BF109" i="4"/>
  <c r="BN109" i="4"/>
  <c r="AN109" i="4"/>
  <c r="BD109" i="4"/>
  <c r="AO109" i="4"/>
  <c r="BE109" i="4"/>
  <c r="AT109" i="4"/>
  <c r="BJ109" i="4"/>
  <c r="AU109" i="4"/>
  <c r="BK109" i="4"/>
  <c r="AV109" i="4"/>
  <c r="BL109" i="4"/>
  <c r="BB109" i="4"/>
  <c r="BM109" i="4"/>
  <c r="AW109" i="4"/>
  <c r="BC109" i="4"/>
  <c r="AK101" i="4"/>
  <c r="AL101" i="4" s="1"/>
  <c r="AR101" i="4"/>
  <c r="AZ101" i="4"/>
  <c r="BH101" i="4"/>
  <c r="BP101" i="4"/>
  <c r="AS101" i="4"/>
  <c r="BA101" i="4"/>
  <c r="BI101" i="4"/>
  <c r="BQ101" i="4"/>
  <c r="AT101" i="4"/>
  <c r="BB101" i="4"/>
  <c r="BJ101" i="4"/>
  <c r="AM101" i="4"/>
  <c r="AQ101" i="4"/>
  <c r="AY101" i="4"/>
  <c r="BG101" i="4"/>
  <c r="BO101" i="4"/>
  <c r="AK67" i="4"/>
  <c r="AL67" i="4" s="1"/>
  <c r="AR67" i="4"/>
  <c r="AZ67" i="4"/>
  <c r="BH67" i="4"/>
  <c r="BP67" i="4"/>
  <c r="AM67" i="4"/>
  <c r="AS67" i="4"/>
  <c r="BA67" i="4"/>
  <c r="BI67" i="4"/>
  <c r="BQ67" i="4"/>
  <c r="AT67" i="4"/>
  <c r="BB67" i="4"/>
  <c r="BJ67" i="4"/>
  <c r="AQ67" i="4"/>
  <c r="AY67" i="4"/>
  <c r="BG67" i="4"/>
  <c r="BO67" i="4"/>
  <c r="AN61" i="4"/>
  <c r="AV61" i="4"/>
  <c r="BD61" i="4"/>
  <c r="BL61" i="4"/>
  <c r="AO61" i="4"/>
  <c r="AW61" i="4"/>
  <c r="BE61" i="4"/>
  <c r="BM61" i="4"/>
  <c r="AP61" i="4"/>
  <c r="AX61" i="4"/>
  <c r="BF61" i="4"/>
  <c r="BN61" i="4"/>
  <c r="AM61" i="4"/>
  <c r="AU61" i="4"/>
  <c r="BC61" i="4"/>
  <c r="BK61" i="4"/>
  <c r="BO39" i="4"/>
  <c r="BG39" i="4"/>
  <c r="AY39" i="4"/>
  <c r="BQ38" i="4"/>
  <c r="BC38" i="4"/>
  <c r="AR38" i="4"/>
  <c r="BP52" i="4"/>
  <c r="BB52" i="4"/>
  <c r="AQ52" i="4"/>
  <c r="BG51" i="4"/>
  <c r="AR51" i="4"/>
  <c r="BN67" i="4"/>
  <c r="AX67" i="4"/>
  <c r="BJ65" i="4"/>
  <c r="AT65" i="4"/>
  <c r="BH64" i="4"/>
  <c r="AR64" i="4"/>
  <c r="BF63" i="4"/>
  <c r="AP63" i="4"/>
  <c r="BB61" i="4"/>
  <c r="BN59" i="4"/>
  <c r="AX59" i="4"/>
  <c r="BL58" i="4"/>
  <c r="AV58" i="4"/>
  <c r="BL79" i="4"/>
  <c r="AV79" i="4"/>
  <c r="BJ78" i="4"/>
  <c r="AT78" i="4"/>
  <c r="BH77" i="4"/>
  <c r="AM89" i="4"/>
  <c r="BP102" i="4"/>
  <c r="AZ102" i="4"/>
  <c r="BN101" i="4"/>
  <c r="AX101" i="4"/>
  <c r="BL100" i="4"/>
  <c r="BJ99" i="4"/>
  <c r="AT99" i="4"/>
  <c r="BH98" i="4"/>
  <c r="AR98" i="4"/>
  <c r="BF97" i="4"/>
  <c r="AP97" i="4"/>
  <c r="BD96" i="4"/>
  <c r="BB95" i="4"/>
  <c r="BP94" i="4"/>
  <c r="AZ94" i="4"/>
  <c r="BN93" i="4"/>
  <c r="BL92" i="4"/>
  <c r="BO91" i="4"/>
  <c r="BM90" i="4"/>
  <c r="BK89" i="4"/>
  <c r="BI88" i="4"/>
  <c r="AM109" i="4"/>
  <c r="BJ118" i="4"/>
  <c r="AK144" i="4"/>
  <c r="AL144" i="4" s="1"/>
  <c r="AS144" i="4"/>
  <c r="BA144" i="4"/>
  <c r="BI144" i="4"/>
  <c r="BQ144" i="4"/>
  <c r="AO144" i="4"/>
  <c r="AW144" i="4"/>
  <c r="BE144" i="4"/>
  <c r="BM144" i="4"/>
  <c r="AQ144" i="4"/>
  <c r="AY144" i="4"/>
  <c r="BG144" i="4"/>
  <c r="BO144" i="4"/>
  <c r="AR144" i="4"/>
  <c r="BD144" i="4"/>
  <c r="AT144" i="4"/>
  <c r="BF144" i="4"/>
  <c r="AU144" i="4"/>
  <c r="BH144" i="4"/>
  <c r="AP144" i="4"/>
  <c r="BC144" i="4"/>
  <c r="BP144" i="4"/>
  <c r="AN144" i="4"/>
  <c r="BN144" i="4"/>
  <c r="AV144" i="4"/>
  <c r="AX144" i="4"/>
  <c r="AZ144" i="4"/>
  <c r="BL144" i="4"/>
  <c r="BB144" i="4"/>
  <c r="BK144" i="4"/>
  <c r="AM144" i="4"/>
  <c r="BJ144" i="4"/>
  <c r="AK96" i="4"/>
  <c r="AL96" i="4" s="1"/>
  <c r="AP96" i="4"/>
  <c r="AX96" i="4"/>
  <c r="BF96" i="4"/>
  <c r="BN96" i="4"/>
  <c r="AQ96" i="4"/>
  <c r="AY96" i="4"/>
  <c r="BG96" i="4"/>
  <c r="BO96" i="4"/>
  <c r="AR96" i="4"/>
  <c r="AZ96" i="4"/>
  <c r="BH96" i="4"/>
  <c r="BP96" i="4"/>
  <c r="AO96" i="4"/>
  <c r="AW96" i="4"/>
  <c r="BE96" i="4"/>
  <c r="BM96" i="4"/>
  <c r="AK77" i="4"/>
  <c r="AL77" i="4" s="1"/>
  <c r="AT77" i="4"/>
  <c r="BB77" i="4"/>
  <c r="BJ77" i="4"/>
  <c r="AU77" i="4"/>
  <c r="BC77" i="4"/>
  <c r="BK77" i="4"/>
  <c r="AN77" i="4"/>
  <c r="AV77" i="4"/>
  <c r="BD77" i="4"/>
  <c r="BL77" i="4"/>
  <c r="AS77" i="4"/>
  <c r="BA77" i="4"/>
  <c r="BI77" i="4"/>
  <c r="BQ77" i="4"/>
  <c r="AM77" i="4"/>
  <c r="AK149" i="4"/>
  <c r="AL149" i="4" s="1"/>
  <c r="AQ149" i="4"/>
  <c r="AY149" i="4"/>
  <c r="BG149" i="4"/>
  <c r="BO149" i="4"/>
  <c r="AR149" i="4"/>
  <c r="AZ149" i="4"/>
  <c r="BH149" i="4"/>
  <c r="BP149" i="4"/>
  <c r="AS149" i="4"/>
  <c r="BA149" i="4"/>
  <c r="BI149" i="4"/>
  <c r="BQ149" i="4"/>
  <c r="AM149" i="4"/>
  <c r="AP149" i="4"/>
  <c r="AX149" i="4"/>
  <c r="BF149" i="4"/>
  <c r="BN149" i="4"/>
  <c r="AO149" i="4"/>
  <c r="BE149" i="4"/>
  <c r="AT149" i="4"/>
  <c r="BJ149" i="4"/>
  <c r="AU149" i="4"/>
  <c r="BK149" i="4"/>
  <c r="AN149" i="4"/>
  <c r="BD149" i="4"/>
  <c r="AV149" i="4"/>
  <c r="AW149" i="4"/>
  <c r="BB149" i="4"/>
  <c r="BL149" i="4"/>
  <c r="BC149" i="4"/>
  <c r="BM149" i="4"/>
  <c r="AK154" i="4"/>
  <c r="AL154" i="4" s="1"/>
  <c r="AK148" i="4"/>
  <c r="AL148" i="4" s="1"/>
  <c r="AS148" i="4"/>
  <c r="BA148" i="4"/>
  <c r="BI148" i="4"/>
  <c r="AO148" i="4"/>
  <c r="AW148" i="4"/>
  <c r="BE148" i="4"/>
  <c r="BM148" i="4"/>
  <c r="AQ148" i="4"/>
  <c r="AY148" i="4"/>
  <c r="BG148" i="4"/>
  <c r="AZ148" i="4"/>
  <c r="BL148" i="4"/>
  <c r="AN148" i="4"/>
  <c r="BB148" i="4"/>
  <c r="BN148" i="4"/>
  <c r="AM148" i="4"/>
  <c r="AP148" i="4"/>
  <c r="BC148" i="4"/>
  <c r="BO148" i="4"/>
  <c r="AX148" i="4"/>
  <c r="BK148" i="4"/>
  <c r="AV148" i="4"/>
  <c r="BD148" i="4"/>
  <c r="BF148" i="4"/>
  <c r="AU148" i="4"/>
  <c r="BP148" i="4"/>
  <c r="BQ148" i="4"/>
  <c r="AR148" i="4"/>
  <c r="BH148" i="4"/>
  <c r="AT148" i="4"/>
  <c r="BJ148" i="4"/>
  <c r="AK134" i="4"/>
  <c r="AL134" i="4" s="1"/>
  <c r="AQ134" i="4"/>
  <c r="AY134" i="4"/>
  <c r="BG134" i="4"/>
  <c r="BO134" i="4"/>
  <c r="AR134" i="4"/>
  <c r="AZ134" i="4"/>
  <c r="BH134" i="4"/>
  <c r="BP134" i="4"/>
  <c r="AS134" i="4"/>
  <c r="BA134" i="4"/>
  <c r="BI134" i="4"/>
  <c r="BQ134" i="4"/>
  <c r="AP134" i="4"/>
  <c r="AX134" i="4"/>
  <c r="BF134" i="4"/>
  <c r="BN134" i="4"/>
  <c r="AO134" i="4"/>
  <c r="BE134" i="4"/>
  <c r="AT134" i="4"/>
  <c r="BJ134" i="4"/>
  <c r="AU134" i="4"/>
  <c r="BK134" i="4"/>
  <c r="AN134" i="4"/>
  <c r="BD134" i="4"/>
  <c r="AM134" i="4"/>
  <c r="AV134" i="4"/>
  <c r="AW134" i="4"/>
  <c r="BB134" i="4"/>
  <c r="BL134" i="4"/>
  <c r="BC134" i="4"/>
  <c r="BM134" i="4"/>
  <c r="AK121" i="4"/>
  <c r="AL121" i="4" s="1"/>
  <c r="AR121" i="4"/>
  <c r="AZ121" i="4"/>
  <c r="BH121" i="4"/>
  <c r="BP121" i="4"/>
  <c r="AS121" i="4"/>
  <c r="BA121" i="4"/>
  <c r="BI121" i="4"/>
  <c r="BQ121" i="4"/>
  <c r="AT121" i="4"/>
  <c r="BB121" i="4"/>
  <c r="BJ121" i="4"/>
  <c r="AP121" i="4"/>
  <c r="AX121" i="4"/>
  <c r="BF121" i="4"/>
  <c r="BN121" i="4"/>
  <c r="AV121" i="4"/>
  <c r="BL121" i="4"/>
  <c r="AW121" i="4"/>
  <c r="BM121" i="4"/>
  <c r="AY121" i="4"/>
  <c r="BO121" i="4"/>
  <c r="AM121" i="4"/>
  <c r="AN121" i="4"/>
  <c r="BD121" i="4"/>
  <c r="AO121" i="4"/>
  <c r="BE121" i="4"/>
  <c r="AQ121" i="4"/>
  <c r="BG121" i="4"/>
  <c r="AU121" i="4"/>
  <c r="BK121" i="4"/>
  <c r="AK114" i="4"/>
  <c r="AL114" i="4" s="1"/>
  <c r="AS114" i="4"/>
  <c r="BA114" i="4"/>
  <c r="BI114" i="4"/>
  <c r="BQ114" i="4"/>
  <c r="AT114" i="4"/>
  <c r="BB114" i="4"/>
  <c r="BJ114" i="4"/>
  <c r="AU114" i="4"/>
  <c r="BC114" i="4"/>
  <c r="BK114" i="4"/>
  <c r="AR114" i="4"/>
  <c r="AZ114" i="4"/>
  <c r="BH114" i="4"/>
  <c r="BP114" i="4"/>
  <c r="AX114" i="4"/>
  <c r="BN114" i="4"/>
  <c r="AM114" i="4"/>
  <c r="AY114" i="4"/>
  <c r="BO114" i="4"/>
  <c r="AN114" i="4"/>
  <c r="BD114" i="4"/>
  <c r="AV114" i="4"/>
  <c r="BL114" i="4"/>
  <c r="BF114" i="4"/>
  <c r="BG114" i="4"/>
  <c r="BM114" i="4"/>
  <c r="AO114" i="4"/>
  <c r="AP114" i="4"/>
  <c r="AQ114" i="4"/>
  <c r="AW114" i="4"/>
  <c r="BE114" i="4"/>
  <c r="AK108" i="4"/>
  <c r="AL108" i="4" s="1"/>
  <c r="AO108" i="4"/>
  <c r="AW108" i="4"/>
  <c r="BE108" i="4"/>
  <c r="BM108" i="4"/>
  <c r="AP108" i="4"/>
  <c r="AX108" i="4"/>
  <c r="BF108" i="4"/>
  <c r="BN108" i="4"/>
  <c r="AQ108" i="4"/>
  <c r="AY108" i="4"/>
  <c r="BG108" i="4"/>
  <c r="BO108" i="4"/>
  <c r="AN108" i="4"/>
  <c r="AV108" i="4"/>
  <c r="BD108" i="4"/>
  <c r="BL108" i="4"/>
  <c r="BB108" i="4"/>
  <c r="BC108" i="4"/>
  <c r="AR108" i="4"/>
  <c r="BH108" i="4"/>
  <c r="AM108" i="4"/>
  <c r="AS108" i="4"/>
  <c r="BI108" i="4"/>
  <c r="AT108" i="4"/>
  <c r="BJ108" i="4"/>
  <c r="AZ108" i="4"/>
  <c r="BP108" i="4"/>
  <c r="AU108" i="4"/>
  <c r="BA108" i="4"/>
  <c r="BK108" i="4"/>
  <c r="BQ108" i="4"/>
  <c r="AK100" i="4"/>
  <c r="AL100" i="4" s="1"/>
  <c r="AP100" i="4"/>
  <c r="AX100" i="4"/>
  <c r="BF100" i="4"/>
  <c r="BN100" i="4"/>
  <c r="AQ100" i="4"/>
  <c r="AY100" i="4"/>
  <c r="BG100" i="4"/>
  <c r="BO100" i="4"/>
  <c r="AM100" i="4"/>
  <c r="AR100" i="4"/>
  <c r="AZ100" i="4"/>
  <c r="BH100" i="4"/>
  <c r="BP100" i="4"/>
  <c r="AO100" i="4"/>
  <c r="AW100" i="4"/>
  <c r="BE100" i="4"/>
  <c r="BM100" i="4"/>
  <c r="AR93" i="4"/>
  <c r="AZ93" i="4"/>
  <c r="BH93" i="4"/>
  <c r="BP93" i="4"/>
  <c r="AS93" i="4"/>
  <c r="BA93" i="4"/>
  <c r="BI93" i="4"/>
  <c r="BQ93" i="4"/>
  <c r="AT93" i="4"/>
  <c r="BB93" i="4"/>
  <c r="BJ93" i="4"/>
  <c r="AM93" i="4"/>
  <c r="AQ93" i="4"/>
  <c r="AY93" i="4"/>
  <c r="BG93" i="4"/>
  <c r="BO93" i="4"/>
  <c r="AR80" i="4"/>
  <c r="AZ80" i="4"/>
  <c r="BH80" i="4"/>
  <c r="BP80" i="4"/>
  <c r="AS80" i="4"/>
  <c r="BA80" i="4"/>
  <c r="BI80" i="4"/>
  <c r="BQ80" i="4"/>
  <c r="AT80" i="4"/>
  <c r="BB80" i="4"/>
  <c r="BJ80" i="4"/>
  <c r="AM80" i="4"/>
  <c r="AQ80" i="4"/>
  <c r="AY80" i="4"/>
  <c r="BG80" i="4"/>
  <c r="BO80" i="4"/>
  <c r="AK66" i="4"/>
  <c r="AL66" i="4" s="1"/>
  <c r="AP66" i="4"/>
  <c r="AX66" i="4"/>
  <c r="BF66" i="4"/>
  <c r="BN66" i="4"/>
  <c r="AQ66" i="4"/>
  <c r="AY66" i="4"/>
  <c r="BG66" i="4"/>
  <c r="BO66" i="4"/>
  <c r="AR66" i="4"/>
  <c r="AZ66" i="4"/>
  <c r="BH66" i="4"/>
  <c r="BP66" i="4"/>
  <c r="AO66" i="4"/>
  <c r="AW66" i="4"/>
  <c r="BE66" i="4"/>
  <c r="BM66" i="4"/>
  <c r="AM66" i="4"/>
  <c r="AK60" i="4"/>
  <c r="AL60" i="4" s="1"/>
  <c r="AT60" i="4"/>
  <c r="BB60" i="4"/>
  <c r="BJ60" i="4"/>
  <c r="AU60" i="4"/>
  <c r="BC60" i="4"/>
  <c r="BK60" i="4"/>
  <c r="AM60" i="4"/>
  <c r="AN60" i="4"/>
  <c r="AV60" i="4"/>
  <c r="BD60" i="4"/>
  <c r="BL60" i="4"/>
  <c r="AS60" i="4"/>
  <c r="BA60" i="4"/>
  <c r="BI60" i="4"/>
  <c r="BQ60" i="4"/>
  <c r="AO47" i="4"/>
  <c r="AW47" i="4"/>
  <c r="BE47" i="4"/>
  <c r="BM47" i="4"/>
  <c r="AP47" i="4"/>
  <c r="AX47" i="4"/>
  <c r="BF47" i="4"/>
  <c r="BN47" i="4"/>
  <c r="AU47" i="4"/>
  <c r="BC47" i="4"/>
  <c r="BK47" i="4"/>
  <c r="AK40" i="4"/>
  <c r="AL40" i="4" s="1"/>
  <c r="AM40" i="4"/>
  <c r="BM36" i="4"/>
  <c r="BE36" i="4"/>
  <c r="AW36" i="4"/>
  <c r="BN39" i="4"/>
  <c r="BF39" i="4"/>
  <c r="BP38" i="4"/>
  <c r="BB38" i="4"/>
  <c r="AO38" i="4"/>
  <c r="BH47" i="4"/>
  <c r="AT47" i="4"/>
  <c r="BO52" i="4"/>
  <c r="BA52" i="4"/>
  <c r="AN52" i="4"/>
  <c r="BF51" i="4"/>
  <c r="AQ51" i="4"/>
  <c r="BO68" i="4"/>
  <c r="AY68" i="4"/>
  <c r="BM67" i="4"/>
  <c r="AW67" i="4"/>
  <c r="BK66" i="4"/>
  <c r="AU66" i="4"/>
  <c r="BI65" i="4"/>
  <c r="BG64" i="4"/>
  <c r="AQ64" i="4"/>
  <c r="BE63" i="4"/>
  <c r="AO63" i="4"/>
  <c r="BQ61" i="4"/>
  <c r="BA61" i="4"/>
  <c r="BO60" i="4"/>
  <c r="AY60" i="4"/>
  <c r="BM59" i="4"/>
  <c r="BK58" i="4"/>
  <c r="AU58" i="4"/>
  <c r="BQ82" i="4"/>
  <c r="BO81" i="4"/>
  <c r="AY81" i="4"/>
  <c r="BM80" i="4"/>
  <c r="AW80" i="4"/>
  <c r="BK79" i="4"/>
  <c r="AU79" i="4"/>
  <c r="BI78" i="4"/>
  <c r="AS78" i="4"/>
  <c r="BG77" i="4"/>
  <c r="AQ77" i="4"/>
  <c r="BE76" i="4"/>
  <c r="BC75" i="4"/>
  <c r="AM88" i="4"/>
  <c r="BQ103" i="4"/>
  <c r="BO102" i="4"/>
  <c r="AY102" i="4"/>
  <c r="BM101" i="4"/>
  <c r="AW101" i="4"/>
  <c r="BK100" i="4"/>
  <c r="AU100" i="4"/>
  <c r="BI99" i="4"/>
  <c r="BG98" i="4"/>
  <c r="AQ98" i="4"/>
  <c r="BE97" i="4"/>
  <c r="AO97" i="4"/>
  <c r="BC96" i="4"/>
  <c r="BQ95" i="4"/>
  <c r="BA95" i="4"/>
  <c r="BO94" i="4"/>
  <c r="AY94" i="4"/>
  <c r="BM93" i="4"/>
  <c r="AW93" i="4"/>
  <c r="BM91" i="4"/>
  <c r="BK90" i="4"/>
  <c r="BI89" i="4"/>
  <c r="BG88" i="4"/>
  <c r="BE122" i="4"/>
  <c r="AQ165" i="4"/>
  <c r="AY165" i="4"/>
  <c r="BG165" i="4"/>
  <c r="BO165" i="4"/>
  <c r="AU165" i="4"/>
  <c r="BC165" i="4"/>
  <c r="BK165" i="4"/>
  <c r="AO165" i="4"/>
  <c r="AW165" i="4"/>
  <c r="BE165" i="4"/>
  <c r="BM165" i="4"/>
  <c r="AM165" i="4"/>
  <c r="AV165" i="4"/>
  <c r="BI165" i="4"/>
  <c r="AX165" i="4"/>
  <c r="BJ165" i="4"/>
  <c r="AZ165" i="4"/>
  <c r="BL165" i="4"/>
  <c r="AT165" i="4"/>
  <c r="BH165" i="4"/>
  <c r="AS165" i="4"/>
  <c r="BA165" i="4"/>
  <c r="BB165" i="4"/>
  <c r="BD165" i="4"/>
  <c r="BF165" i="4"/>
  <c r="AR165" i="4"/>
  <c r="BQ165" i="4"/>
  <c r="AP165" i="4"/>
  <c r="BN165" i="4"/>
  <c r="BP165" i="4"/>
  <c r="AN165" i="4"/>
  <c r="AU159" i="4"/>
  <c r="BC159" i="4"/>
  <c r="BK159" i="4"/>
  <c r="AM159" i="4"/>
  <c r="AQ159" i="4"/>
  <c r="AY159" i="4"/>
  <c r="BG159" i="4"/>
  <c r="BO159" i="4"/>
  <c r="AS159" i="4"/>
  <c r="BA159" i="4"/>
  <c r="BI159" i="4"/>
  <c r="BQ159" i="4"/>
  <c r="AT159" i="4"/>
  <c r="BB159" i="4"/>
  <c r="BJ159" i="4"/>
  <c r="AR159" i="4"/>
  <c r="BH159" i="4"/>
  <c r="AV159" i="4"/>
  <c r="BL159" i="4"/>
  <c r="AW159" i="4"/>
  <c r="BM159" i="4"/>
  <c r="AP159" i="4"/>
  <c r="BF159" i="4"/>
  <c r="AO159" i="4"/>
  <c r="AX159" i="4"/>
  <c r="AZ159" i="4"/>
  <c r="BD159" i="4"/>
  <c r="BE159" i="4"/>
  <c r="AN159" i="4"/>
  <c r="BN159" i="4"/>
  <c r="BP159" i="4"/>
  <c r="AK147" i="4"/>
  <c r="AL147" i="4" s="1"/>
  <c r="AQ147" i="4"/>
  <c r="AY147" i="4"/>
  <c r="BG147" i="4"/>
  <c r="BO147" i="4"/>
  <c r="AU147" i="4"/>
  <c r="BC147" i="4"/>
  <c r="BK147" i="4"/>
  <c r="AO147" i="4"/>
  <c r="AW147" i="4"/>
  <c r="BE147" i="4"/>
  <c r="BM147" i="4"/>
  <c r="AR147" i="4"/>
  <c r="BD147" i="4"/>
  <c r="BQ147" i="4"/>
  <c r="AM147" i="4"/>
  <c r="AS147" i="4"/>
  <c r="BF147" i="4"/>
  <c r="AT147" i="4"/>
  <c r="BH147" i="4"/>
  <c r="AP147" i="4"/>
  <c r="BB147" i="4"/>
  <c r="BP147" i="4"/>
  <c r="BA147" i="4"/>
  <c r="BI147" i="4"/>
  <c r="BJ147" i="4"/>
  <c r="AZ147" i="4"/>
  <c r="AV147" i="4"/>
  <c r="AX147" i="4"/>
  <c r="BL147" i="4"/>
  <c r="BN147" i="4"/>
  <c r="AN147" i="4"/>
  <c r="AK120" i="4"/>
  <c r="AL120" i="4" s="1"/>
  <c r="AP120" i="4"/>
  <c r="AX120" i="4"/>
  <c r="BF120" i="4"/>
  <c r="BN120" i="4"/>
  <c r="AQ120" i="4"/>
  <c r="AY120" i="4"/>
  <c r="BG120" i="4"/>
  <c r="BO120" i="4"/>
  <c r="AR120" i="4"/>
  <c r="AZ120" i="4"/>
  <c r="BH120" i="4"/>
  <c r="BP120" i="4"/>
  <c r="AN120" i="4"/>
  <c r="AV120" i="4"/>
  <c r="BD120" i="4"/>
  <c r="BL120" i="4"/>
  <c r="AM120" i="4"/>
  <c r="AT120" i="4"/>
  <c r="BJ120" i="4"/>
  <c r="AU120" i="4"/>
  <c r="BK120" i="4"/>
  <c r="AW120" i="4"/>
  <c r="BM120" i="4"/>
  <c r="BB120" i="4"/>
  <c r="BC120" i="4"/>
  <c r="AO120" i="4"/>
  <c r="BE120" i="4"/>
  <c r="AS120" i="4"/>
  <c r="BI120" i="4"/>
  <c r="AK113" i="4"/>
  <c r="AL113" i="4" s="1"/>
  <c r="AQ113" i="4"/>
  <c r="AY113" i="4"/>
  <c r="BG113" i="4"/>
  <c r="BO113" i="4"/>
  <c r="AR113" i="4"/>
  <c r="AZ113" i="4"/>
  <c r="BH113" i="4"/>
  <c r="BP113" i="4"/>
  <c r="AS113" i="4"/>
  <c r="BA113" i="4"/>
  <c r="BI113" i="4"/>
  <c r="BQ113" i="4"/>
  <c r="AP113" i="4"/>
  <c r="AX113" i="4"/>
  <c r="BF113" i="4"/>
  <c r="BN113" i="4"/>
  <c r="AV113" i="4"/>
  <c r="BL113" i="4"/>
  <c r="AW113" i="4"/>
  <c r="BM113" i="4"/>
  <c r="BB113" i="4"/>
  <c r="AT113" i="4"/>
  <c r="BJ113" i="4"/>
  <c r="BD113" i="4"/>
  <c r="BE113" i="4"/>
  <c r="BK113" i="4"/>
  <c r="AN113" i="4"/>
  <c r="AO113" i="4"/>
  <c r="AU113" i="4"/>
  <c r="BC113" i="4"/>
  <c r="AK107" i="4"/>
  <c r="AL107" i="4" s="1"/>
  <c r="AU107" i="4"/>
  <c r="BC107" i="4"/>
  <c r="BK107" i="4"/>
  <c r="AN107" i="4"/>
  <c r="AV107" i="4"/>
  <c r="BD107" i="4"/>
  <c r="BL107" i="4"/>
  <c r="AO107" i="4"/>
  <c r="AW107" i="4"/>
  <c r="BE107" i="4"/>
  <c r="BM107" i="4"/>
  <c r="AT107" i="4"/>
  <c r="BB107" i="4"/>
  <c r="BJ107" i="4"/>
  <c r="AZ107" i="4"/>
  <c r="BP107" i="4"/>
  <c r="BA107" i="4"/>
  <c r="BQ107" i="4"/>
  <c r="AM107" i="4"/>
  <c r="AP107" i="4"/>
  <c r="BF107" i="4"/>
  <c r="AQ107" i="4"/>
  <c r="BG107" i="4"/>
  <c r="AR107" i="4"/>
  <c r="BH107" i="4"/>
  <c r="AX107" i="4"/>
  <c r="BN107" i="4"/>
  <c r="BI107" i="4"/>
  <c r="BO107" i="4"/>
  <c r="AS107" i="4"/>
  <c r="AY107" i="4"/>
  <c r="AK99" i="4"/>
  <c r="AL99" i="4" s="1"/>
  <c r="AN99" i="4"/>
  <c r="AV99" i="4"/>
  <c r="BD99" i="4"/>
  <c r="BL99" i="4"/>
  <c r="AM99" i="4"/>
  <c r="AO99" i="4"/>
  <c r="AW99" i="4"/>
  <c r="BE99" i="4"/>
  <c r="BM99" i="4"/>
  <c r="AP99" i="4"/>
  <c r="AX99" i="4"/>
  <c r="BF99" i="4"/>
  <c r="BN99" i="4"/>
  <c r="AU99" i="4"/>
  <c r="BC99" i="4"/>
  <c r="BK99" i="4"/>
  <c r="AK92" i="4"/>
  <c r="AL92" i="4" s="1"/>
  <c r="AT92" i="4"/>
  <c r="BB92" i="4"/>
  <c r="AU92" i="4"/>
  <c r="BC92" i="4"/>
  <c r="AN92" i="4"/>
  <c r="AV92" i="4"/>
  <c r="BD92" i="4"/>
  <c r="AR92" i="4"/>
  <c r="AZ92" i="4"/>
  <c r="AP92" i="4"/>
  <c r="BF92" i="4"/>
  <c r="BN92" i="4"/>
  <c r="AQ92" i="4"/>
  <c r="BG92" i="4"/>
  <c r="BO92" i="4"/>
  <c r="AM92" i="4"/>
  <c r="AS92" i="4"/>
  <c r="BH92" i="4"/>
  <c r="BP92" i="4"/>
  <c r="AO92" i="4"/>
  <c r="BE92" i="4"/>
  <c r="BM92" i="4"/>
  <c r="AK65" i="4"/>
  <c r="AL65" i="4" s="1"/>
  <c r="AN65" i="4"/>
  <c r="AV65" i="4"/>
  <c r="BD65" i="4"/>
  <c r="BL65" i="4"/>
  <c r="AO65" i="4"/>
  <c r="AW65" i="4"/>
  <c r="BE65" i="4"/>
  <c r="BM65" i="4"/>
  <c r="AP65" i="4"/>
  <c r="AX65" i="4"/>
  <c r="BF65" i="4"/>
  <c r="BN65" i="4"/>
  <c r="AU65" i="4"/>
  <c r="BC65" i="4"/>
  <c r="BK65" i="4"/>
  <c r="AK59" i="4"/>
  <c r="AL59" i="4" s="1"/>
  <c r="AR59" i="4"/>
  <c r="AZ59" i="4"/>
  <c r="BH59" i="4"/>
  <c r="BP59" i="4"/>
  <c r="AM59" i="4"/>
  <c r="AS59" i="4"/>
  <c r="BA59" i="4"/>
  <c r="BI59" i="4"/>
  <c r="BQ59" i="4"/>
  <c r="AT59" i="4"/>
  <c r="BB59" i="4"/>
  <c r="BJ59" i="4"/>
  <c r="AQ59" i="4"/>
  <c r="AY59" i="4"/>
  <c r="BG59" i="4"/>
  <c r="BO59" i="4"/>
  <c r="AK39" i="4"/>
  <c r="AL39" i="4" s="1"/>
  <c r="AR39" i="4"/>
  <c r="AS39" i="4"/>
  <c r="AP39" i="4"/>
  <c r="AX39" i="4"/>
  <c r="BM39" i="4"/>
  <c r="BE39" i="4"/>
  <c r="AV39" i="4"/>
  <c r="BM38" i="4"/>
  <c r="BL52" i="4"/>
  <c r="BP51" i="4"/>
  <c r="BE51" i="4"/>
  <c r="AP51" i="4"/>
  <c r="BL67" i="4"/>
  <c r="AV67" i="4"/>
  <c r="BH65" i="4"/>
  <c r="AR65" i="4"/>
  <c r="BF64" i="4"/>
  <c r="BD63" i="4"/>
  <c r="AN63" i="4"/>
  <c r="BP61" i="4"/>
  <c r="AZ61" i="4"/>
  <c r="BL59" i="4"/>
  <c r="AV59" i="4"/>
  <c r="BJ58" i="4"/>
  <c r="BJ79" i="4"/>
  <c r="BH78" i="4"/>
  <c r="AR78" i="4"/>
  <c r="BF77" i="4"/>
  <c r="AP77" i="4"/>
  <c r="BN102" i="4"/>
  <c r="AX102" i="4"/>
  <c r="BL101" i="4"/>
  <c r="AV101" i="4"/>
  <c r="BJ100" i="4"/>
  <c r="AT100" i="4"/>
  <c r="BH99" i="4"/>
  <c r="AR99" i="4"/>
  <c r="BF98" i="4"/>
  <c r="BD97" i="4"/>
  <c r="AN97" i="4"/>
  <c r="BB96" i="4"/>
  <c r="BP95" i="4"/>
  <c r="AZ95" i="4"/>
  <c r="BN94" i="4"/>
  <c r="AX94" i="4"/>
  <c r="BL93" i="4"/>
  <c r="AV93" i="4"/>
  <c r="BJ92" i="4"/>
  <c r="BJ90" i="4"/>
  <c r="BH89" i="4"/>
  <c r="BF88" i="4"/>
  <c r="AO122" i="4"/>
  <c r="AK171" i="4"/>
  <c r="AL171" i="4" s="1"/>
  <c r="AU171" i="4"/>
  <c r="BC171" i="4"/>
  <c r="BK171" i="4"/>
  <c r="AQ171" i="4"/>
  <c r="AY171" i="4"/>
  <c r="BG171" i="4"/>
  <c r="BO171" i="4"/>
  <c r="AM171" i="4"/>
  <c r="AS171" i="4"/>
  <c r="BA171" i="4"/>
  <c r="BI171" i="4"/>
  <c r="BQ171" i="4"/>
  <c r="AV171" i="4"/>
  <c r="BH171" i="4"/>
  <c r="AW171" i="4"/>
  <c r="BJ171" i="4"/>
  <c r="AX171" i="4"/>
  <c r="BL171" i="4"/>
  <c r="AT171" i="4"/>
  <c r="BF171" i="4"/>
  <c r="AR171" i="4"/>
  <c r="AZ171" i="4"/>
  <c r="BB171" i="4"/>
  <c r="BD171" i="4"/>
  <c r="AP171" i="4"/>
  <c r="BP171" i="4"/>
  <c r="BE171" i="4"/>
  <c r="BM171" i="4"/>
  <c r="BN171" i="4"/>
  <c r="AN171" i="4"/>
  <c r="AO171" i="4"/>
  <c r="AK164" i="4"/>
  <c r="AL164" i="4" s="1"/>
  <c r="AO164" i="4"/>
  <c r="AW164" i="4"/>
  <c r="BE164" i="4"/>
  <c r="BM164" i="4"/>
  <c r="AS164" i="4"/>
  <c r="BA164" i="4"/>
  <c r="BI164" i="4"/>
  <c r="BQ164" i="4"/>
  <c r="AU164" i="4"/>
  <c r="BC164" i="4"/>
  <c r="BK164" i="4"/>
  <c r="AN164" i="4"/>
  <c r="AZ164" i="4"/>
  <c r="BN164" i="4"/>
  <c r="AP164" i="4"/>
  <c r="BB164" i="4"/>
  <c r="BO164" i="4"/>
  <c r="AQ164" i="4"/>
  <c r="BD164" i="4"/>
  <c r="BP164" i="4"/>
  <c r="AM164" i="4"/>
  <c r="AY164" i="4"/>
  <c r="BL164" i="4"/>
  <c r="AX164" i="4"/>
  <c r="BF164" i="4"/>
  <c r="BG164" i="4"/>
  <c r="BH164" i="4"/>
  <c r="BJ164" i="4"/>
  <c r="AV164" i="4"/>
  <c r="AT164" i="4"/>
  <c r="AR164" i="4"/>
  <c r="AK158" i="4"/>
  <c r="AL158" i="4" s="1"/>
  <c r="AS158" i="4"/>
  <c r="BA158" i="4"/>
  <c r="BI158" i="4"/>
  <c r="BQ158" i="4"/>
  <c r="AO158" i="4"/>
  <c r="AW158" i="4"/>
  <c r="BE158" i="4"/>
  <c r="BM158" i="4"/>
  <c r="AQ158" i="4"/>
  <c r="AY158" i="4"/>
  <c r="BG158" i="4"/>
  <c r="BO158" i="4"/>
  <c r="AR158" i="4"/>
  <c r="AZ158" i="4"/>
  <c r="BH158" i="4"/>
  <c r="BP158" i="4"/>
  <c r="AP158" i="4"/>
  <c r="BF158" i="4"/>
  <c r="AT158" i="4"/>
  <c r="BJ158" i="4"/>
  <c r="AU158" i="4"/>
  <c r="BK158" i="4"/>
  <c r="AN158" i="4"/>
  <c r="BD158" i="4"/>
  <c r="AM158" i="4"/>
  <c r="AV158" i="4"/>
  <c r="AX158" i="4"/>
  <c r="BB158" i="4"/>
  <c r="BC158" i="4"/>
  <c r="BL158" i="4"/>
  <c r="BN158" i="4"/>
  <c r="AL153" i="4"/>
  <c r="AO153" i="4"/>
  <c r="AW153" i="4"/>
  <c r="BE153" i="4"/>
  <c r="BM153" i="4"/>
  <c r="AM153" i="4"/>
  <c r="AS153" i="4"/>
  <c r="BA153" i="4"/>
  <c r="BI153" i="4"/>
  <c r="BQ153" i="4"/>
  <c r="AU153" i="4"/>
  <c r="BC153" i="4"/>
  <c r="BK153" i="4"/>
  <c r="AN153" i="4"/>
  <c r="AZ153" i="4"/>
  <c r="BN153" i="4"/>
  <c r="AP153" i="4"/>
  <c r="BB153" i="4"/>
  <c r="BO153" i="4"/>
  <c r="AQ153" i="4"/>
  <c r="BD153" i="4"/>
  <c r="BP153" i="4"/>
  <c r="AY153" i="4"/>
  <c r="BL153" i="4"/>
  <c r="AX153" i="4"/>
  <c r="BF153" i="4"/>
  <c r="BG153" i="4"/>
  <c r="BH153" i="4"/>
  <c r="AV153" i="4"/>
  <c r="AR153" i="4"/>
  <c r="BJ153" i="4"/>
  <c r="AT153" i="4"/>
  <c r="AK146" i="4"/>
  <c r="AL146" i="4" s="1"/>
  <c r="AO146" i="4"/>
  <c r="AW146" i="4"/>
  <c r="BE146" i="4"/>
  <c r="BM146" i="4"/>
  <c r="AS146" i="4"/>
  <c r="BA146" i="4"/>
  <c r="BI146" i="4"/>
  <c r="BQ146" i="4"/>
  <c r="AU146" i="4"/>
  <c r="BC146" i="4"/>
  <c r="BK146" i="4"/>
  <c r="AV146" i="4"/>
  <c r="BH146" i="4"/>
  <c r="AX146" i="4"/>
  <c r="BJ146" i="4"/>
  <c r="AY146" i="4"/>
  <c r="BL146" i="4"/>
  <c r="AT146" i="4"/>
  <c r="BG146" i="4"/>
  <c r="AM146" i="4"/>
  <c r="BF146" i="4"/>
  <c r="AN146" i="4"/>
  <c r="BN146" i="4"/>
  <c r="AP146" i="4"/>
  <c r="BO146" i="4"/>
  <c r="BD146" i="4"/>
  <c r="AQ146" i="4"/>
  <c r="AR146" i="4"/>
  <c r="AZ146" i="4"/>
  <c r="BP146" i="4"/>
  <c r="BB146" i="4"/>
  <c r="AO133" i="4"/>
  <c r="AW133" i="4"/>
  <c r="BE133" i="4"/>
  <c r="BM133" i="4"/>
  <c r="AP133" i="4"/>
  <c r="AX133" i="4"/>
  <c r="BF133" i="4"/>
  <c r="BN133" i="4"/>
  <c r="AQ133" i="4"/>
  <c r="AY133" i="4"/>
  <c r="BG133" i="4"/>
  <c r="BO133" i="4"/>
  <c r="AN133" i="4"/>
  <c r="AV133" i="4"/>
  <c r="BD133" i="4"/>
  <c r="BL133" i="4"/>
  <c r="BC133" i="4"/>
  <c r="AR133" i="4"/>
  <c r="BH133" i="4"/>
  <c r="AS133" i="4"/>
  <c r="BI133" i="4"/>
  <c r="BB133" i="4"/>
  <c r="BP133" i="4"/>
  <c r="BQ133" i="4"/>
  <c r="AT133" i="4"/>
  <c r="AM133" i="4"/>
  <c r="AU133" i="4"/>
  <c r="AZ133" i="4"/>
  <c r="BJ133" i="4"/>
  <c r="BA133" i="4"/>
  <c r="BK133" i="4"/>
  <c r="AK119" i="4"/>
  <c r="AL119" i="4" s="1"/>
  <c r="AU119" i="4"/>
  <c r="BC119" i="4"/>
  <c r="AT119" i="4"/>
  <c r="BD119" i="4"/>
  <c r="BL119" i="4"/>
  <c r="AV119" i="4"/>
  <c r="BE119" i="4"/>
  <c r="BM119" i="4"/>
  <c r="AN119" i="4"/>
  <c r="AW119" i="4"/>
  <c r="BF119" i="4"/>
  <c r="BN119" i="4"/>
  <c r="AR119" i="4"/>
  <c r="BA119" i="4"/>
  <c r="BJ119" i="4"/>
  <c r="AP119" i="4"/>
  <c r="BH119" i="4"/>
  <c r="AQ119" i="4"/>
  <c r="BI119" i="4"/>
  <c r="AM119" i="4"/>
  <c r="AS119" i="4"/>
  <c r="BK119" i="4"/>
  <c r="AY119" i="4"/>
  <c r="BP119" i="4"/>
  <c r="AZ119" i="4"/>
  <c r="BQ119" i="4"/>
  <c r="BB119" i="4"/>
  <c r="AO119" i="4"/>
  <c r="BG119" i="4"/>
  <c r="AK112" i="4"/>
  <c r="AL112" i="4" s="1"/>
  <c r="AO112" i="4"/>
  <c r="AW112" i="4"/>
  <c r="BE112" i="4"/>
  <c r="BM112" i="4"/>
  <c r="AP112" i="4"/>
  <c r="AX112" i="4"/>
  <c r="BF112" i="4"/>
  <c r="BN112" i="4"/>
  <c r="AQ112" i="4"/>
  <c r="AY112" i="4"/>
  <c r="BG112" i="4"/>
  <c r="BO112" i="4"/>
  <c r="AN112" i="4"/>
  <c r="AV112" i="4"/>
  <c r="BD112" i="4"/>
  <c r="BL112" i="4"/>
  <c r="AT112" i="4"/>
  <c r="BJ112" i="4"/>
  <c r="AU112" i="4"/>
  <c r="BK112" i="4"/>
  <c r="AZ112" i="4"/>
  <c r="BP112" i="4"/>
  <c r="AR112" i="4"/>
  <c r="BH112" i="4"/>
  <c r="AM112" i="4"/>
  <c r="BB112" i="4"/>
  <c r="BC112" i="4"/>
  <c r="BI112" i="4"/>
  <c r="BQ112" i="4"/>
  <c r="AS112" i="4"/>
  <c r="BA112" i="4"/>
  <c r="AK106" i="4"/>
  <c r="AL106" i="4" s="1"/>
  <c r="AS106" i="4"/>
  <c r="BA106" i="4"/>
  <c r="BI106" i="4"/>
  <c r="BQ106" i="4"/>
  <c r="AT106" i="4"/>
  <c r="BB106" i="4"/>
  <c r="BJ106" i="4"/>
  <c r="AU106" i="4"/>
  <c r="BC106" i="4"/>
  <c r="BK106" i="4"/>
  <c r="AR106" i="4"/>
  <c r="AZ106" i="4"/>
  <c r="BH106" i="4"/>
  <c r="BP106" i="4"/>
  <c r="AX106" i="4"/>
  <c r="BN106" i="4"/>
  <c r="AM106" i="4"/>
  <c r="AY106" i="4"/>
  <c r="BO106" i="4"/>
  <c r="AN106" i="4"/>
  <c r="BD106" i="4"/>
  <c r="AO106" i="4"/>
  <c r="BE106" i="4"/>
  <c r="AP106" i="4"/>
  <c r="BF106" i="4"/>
  <c r="AV106" i="4"/>
  <c r="BL106" i="4"/>
  <c r="AQ106" i="4"/>
  <c r="AW106" i="4"/>
  <c r="BG106" i="4"/>
  <c r="BM106" i="4"/>
  <c r="AK98" i="4"/>
  <c r="AL98" i="4" s="1"/>
  <c r="AT98" i="4"/>
  <c r="BB98" i="4"/>
  <c r="BJ98" i="4"/>
  <c r="AU98" i="4"/>
  <c r="BC98" i="4"/>
  <c r="BK98" i="4"/>
  <c r="AN98" i="4"/>
  <c r="AV98" i="4"/>
  <c r="BD98" i="4"/>
  <c r="BL98" i="4"/>
  <c r="AS98" i="4"/>
  <c r="BA98" i="4"/>
  <c r="BI98" i="4"/>
  <c r="BQ98" i="4"/>
  <c r="AM98" i="4"/>
  <c r="AK91" i="4"/>
  <c r="AL91" i="4" s="1"/>
  <c r="AR91" i="4"/>
  <c r="AZ91" i="4"/>
  <c r="BH91" i="4"/>
  <c r="BP91" i="4"/>
  <c r="AS91" i="4"/>
  <c r="BA91" i="4"/>
  <c r="BI91" i="4"/>
  <c r="BQ91" i="4"/>
  <c r="AT91" i="4"/>
  <c r="BB91" i="4"/>
  <c r="BJ91" i="4"/>
  <c r="AP91" i="4"/>
  <c r="AX91" i="4"/>
  <c r="BF91" i="4"/>
  <c r="BN91" i="4"/>
  <c r="AN91" i="4"/>
  <c r="BD91" i="4"/>
  <c r="AM91" i="4"/>
  <c r="AO91" i="4"/>
  <c r="BE91" i="4"/>
  <c r="AQ91" i="4"/>
  <c r="BG91" i="4"/>
  <c r="BC91" i="4"/>
  <c r="AP79" i="4"/>
  <c r="AX79" i="4"/>
  <c r="BF79" i="4"/>
  <c r="BN79" i="4"/>
  <c r="AQ79" i="4"/>
  <c r="AY79" i="4"/>
  <c r="BG79" i="4"/>
  <c r="BO79" i="4"/>
  <c r="AM79" i="4"/>
  <c r="AR79" i="4"/>
  <c r="AZ79" i="4"/>
  <c r="BH79" i="4"/>
  <c r="BP79" i="4"/>
  <c r="AO79" i="4"/>
  <c r="AW79" i="4"/>
  <c r="BE79" i="4"/>
  <c r="BM79" i="4"/>
  <c r="AK64" i="4"/>
  <c r="AL64" i="4" s="1"/>
  <c r="AT64" i="4"/>
  <c r="BB64" i="4"/>
  <c r="BJ64" i="4"/>
  <c r="AU64" i="4"/>
  <c r="BC64" i="4"/>
  <c r="BK64" i="4"/>
  <c r="AN64" i="4"/>
  <c r="AV64" i="4"/>
  <c r="BD64" i="4"/>
  <c r="BL64" i="4"/>
  <c r="AS64" i="4"/>
  <c r="BA64" i="4"/>
  <c r="BI64" i="4"/>
  <c r="BQ64" i="4"/>
  <c r="AK58" i="4"/>
  <c r="AL58" i="4" s="1"/>
  <c r="AM58" i="4"/>
  <c r="AP58" i="4"/>
  <c r="AX58" i="4"/>
  <c r="BF58" i="4"/>
  <c r="BN58" i="4"/>
  <c r="AQ58" i="4"/>
  <c r="AY58" i="4"/>
  <c r="BG58" i="4"/>
  <c r="BO58" i="4"/>
  <c r="AR58" i="4"/>
  <c r="AZ58" i="4"/>
  <c r="BH58" i="4"/>
  <c r="BP58" i="4"/>
  <c r="AO58" i="4"/>
  <c r="AW58" i="4"/>
  <c r="BE58" i="4"/>
  <c r="BM58" i="4"/>
  <c r="AK52" i="4"/>
  <c r="AL52" i="4" s="1"/>
  <c r="AO52" i="4"/>
  <c r="AW52" i="4"/>
  <c r="BE52" i="4"/>
  <c r="BM52" i="4"/>
  <c r="AP52" i="4"/>
  <c r="AX52" i="4"/>
  <c r="BF52" i="4"/>
  <c r="BN52" i="4"/>
  <c r="AU52" i="4"/>
  <c r="BC52" i="4"/>
  <c r="BK52" i="4"/>
  <c r="AK38" i="4"/>
  <c r="AL38" i="4" s="1"/>
  <c r="AP38" i="4"/>
  <c r="AX38" i="4"/>
  <c r="BF38" i="4"/>
  <c r="BN38" i="4"/>
  <c r="AQ38" i="4"/>
  <c r="AY38" i="4"/>
  <c r="BG38" i="4"/>
  <c r="BO38" i="4"/>
  <c r="AN38" i="4"/>
  <c r="AV38" i="4"/>
  <c r="BD38" i="4"/>
  <c r="BL38" i="4"/>
  <c r="BL39" i="4"/>
  <c r="BD39" i="4"/>
  <c r="AU39" i="4"/>
  <c r="BK38" i="4"/>
  <c r="AZ38" i="4"/>
  <c r="BJ52" i="4"/>
  <c r="AY52" i="4"/>
  <c r="BO51" i="4"/>
  <c r="BB51" i="4"/>
  <c r="BK67" i="4"/>
  <c r="AU67" i="4"/>
  <c r="BG65" i="4"/>
  <c r="AQ65" i="4"/>
  <c r="BE64" i="4"/>
  <c r="AO64" i="4"/>
  <c r="BC63" i="4"/>
  <c r="BO61" i="4"/>
  <c r="AY61" i="4"/>
  <c r="BK59" i="4"/>
  <c r="AU59" i="4"/>
  <c r="BI58" i="4"/>
  <c r="AS58" i="4"/>
  <c r="BI79" i="4"/>
  <c r="AS79" i="4"/>
  <c r="BG78" i="4"/>
  <c r="BE77" i="4"/>
  <c r="AO77" i="4"/>
  <c r="BM102" i="4"/>
  <c r="AW102" i="4"/>
  <c r="BK101" i="4"/>
  <c r="AU101" i="4"/>
  <c r="BI100" i="4"/>
  <c r="AS100" i="4"/>
  <c r="BG99" i="4"/>
  <c r="AQ99" i="4"/>
  <c r="BE98" i="4"/>
  <c r="AO98" i="4"/>
  <c r="BQ96" i="4"/>
  <c r="BA96" i="4"/>
  <c r="BO95" i="4"/>
  <c r="AY95" i="4"/>
  <c r="BM94" i="4"/>
  <c r="AW94" i="4"/>
  <c r="BK93" i="4"/>
  <c r="AU93" i="4"/>
  <c r="BI92" i="4"/>
  <c r="BK91" i="4"/>
  <c r="BG89" i="4"/>
  <c r="BE88" i="4"/>
  <c r="BC121" i="4"/>
  <c r="BO116" i="4"/>
  <c r="AK170" i="4"/>
  <c r="AL170" i="4" s="1"/>
  <c r="AS170" i="4"/>
  <c r="BA170" i="4"/>
  <c r="BI170" i="4"/>
  <c r="BQ170" i="4"/>
  <c r="AO170" i="4"/>
  <c r="AW170" i="4"/>
  <c r="BE170" i="4"/>
  <c r="BM170" i="4"/>
  <c r="AQ170" i="4"/>
  <c r="AY170" i="4"/>
  <c r="BG170" i="4"/>
  <c r="BO170" i="4"/>
  <c r="AZ170" i="4"/>
  <c r="BL170" i="4"/>
  <c r="AN170" i="4"/>
  <c r="BB170" i="4"/>
  <c r="BN170" i="4"/>
  <c r="AP170" i="4"/>
  <c r="BC170" i="4"/>
  <c r="BP170" i="4"/>
  <c r="AX170" i="4"/>
  <c r="BK170" i="4"/>
  <c r="AV170" i="4"/>
  <c r="BD170" i="4"/>
  <c r="BF170" i="4"/>
  <c r="BH170" i="4"/>
  <c r="AU170" i="4"/>
  <c r="AR170" i="4"/>
  <c r="AM170" i="4"/>
  <c r="AT170" i="4"/>
  <c r="BJ170" i="4"/>
  <c r="AK163" i="4"/>
  <c r="AL163" i="4" s="1"/>
  <c r="AU163" i="4"/>
  <c r="BC163" i="4"/>
  <c r="BK163" i="4"/>
  <c r="AQ163" i="4"/>
  <c r="AY163" i="4"/>
  <c r="BG163" i="4"/>
  <c r="BO163" i="4"/>
  <c r="AM163" i="4"/>
  <c r="AS163" i="4"/>
  <c r="BA163" i="4"/>
  <c r="BI163" i="4"/>
  <c r="BQ163" i="4"/>
  <c r="AT163" i="4"/>
  <c r="BB163" i="4"/>
  <c r="BJ163" i="4"/>
  <c r="AZ163" i="4"/>
  <c r="BP163" i="4"/>
  <c r="AN163" i="4"/>
  <c r="BD163" i="4"/>
  <c r="AO163" i="4"/>
  <c r="BE163" i="4"/>
  <c r="AX163" i="4"/>
  <c r="BN163" i="4"/>
  <c r="AW163" i="4"/>
  <c r="BF163" i="4"/>
  <c r="BH163" i="4"/>
  <c r="BL163" i="4"/>
  <c r="BM163" i="4"/>
  <c r="AV163" i="4"/>
  <c r="AP163" i="4"/>
  <c r="AR163" i="4"/>
  <c r="AK145" i="4"/>
  <c r="AL145" i="4" s="1"/>
  <c r="AU145" i="4"/>
  <c r="BC145" i="4"/>
  <c r="BK145" i="4"/>
  <c r="AQ145" i="4"/>
  <c r="AY145" i="4"/>
  <c r="BG145" i="4"/>
  <c r="BO145" i="4"/>
  <c r="AS145" i="4"/>
  <c r="BA145" i="4"/>
  <c r="BI145" i="4"/>
  <c r="BQ145" i="4"/>
  <c r="AN145" i="4"/>
  <c r="AZ145" i="4"/>
  <c r="BM145" i="4"/>
  <c r="AO145" i="4"/>
  <c r="BB145" i="4"/>
  <c r="BN145" i="4"/>
  <c r="AP145" i="4"/>
  <c r="BD145" i="4"/>
  <c r="BP145" i="4"/>
  <c r="AX145" i="4"/>
  <c r="BL145" i="4"/>
  <c r="BJ145" i="4"/>
  <c r="AR145" i="4"/>
  <c r="AT145" i="4"/>
  <c r="AV145" i="4"/>
  <c r="BH145" i="4"/>
  <c r="BE145" i="4"/>
  <c r="BF145" i="4"/>
  <c r="AW145" i="4"/>
  <c r="AM145" i="4"/>
  <c r="AK138" i="4"/>
  <c r="AL138" i="4" s="1"/>
  <c r="AQ138" i="4"/>
  <c r="AY138" i="4"/>
  <c r="BG138" i="4"/>
  <c r="BO138" i="4"/>
  <c r="AP138" i="4"/>
  <c r="AS138" i="4"/>
  <c r="BB138" i="4"/>
  <c r="BK138" i="4"/>
  <c r="AT138" i="4"/>
  <c r="BC138" i="4"/>
  <c r="BL138" i="4"/>
  <c r="AU138" i="4"/>
  <c r="BD138" i="4"/>
  <c r="BM138" i="4"/>
  <c r="AM138" i="4"/>
  <c r="AR138" i="4"/>
  <c r="BA138" i="4"/>
  <c r="BJ138" i="4"/>
  <c r="AX138" i="4"/>
  <c r="BQ138" i="4"/>
  <c r="AZ138" i="4"/>
  <c r="BE138" i="4"/>
  <c r="BF138" i="4"/>
  <c r="AN138" i="4"/>
  <c r="BH138" i="4"/>
  <c r="AV138" i="4"/>
  <c r="BN138" i="4"/>
  <c r="AO138" i="4"/>
  <c r="AW138" i="4"/>
  <c r="BI138" i="4"/>
  <c r="BP138" i="4"/>
  <c r="AK118" i="4"/>
  <c r="AL118" i="4" s="1"/>
  <c r="AS118" i="4"/>
  <c r="BA118" i="4"/>
  <c r="BI118" i="4"/>
  <c r="BQ118" i="4"/>
  <c r="AN118" i="4"/>
  <c r="AW118" i="4"/>
  <c r="BF118" i="4"/>
  <c r="BO118" i="4"/>
  <c r="AO118" i="4"/>
  <c r="AX118" i="4"/>
  <c r="BG118" i="4"/>
  <c r="BP118" i="4"/>
  <c r="AP118" i="4"/>
  <c r="AY118" i="4"/>
  <c r="BH118" i="4"/>
  <c r="AU118" i="4"/>
  <c r="BD118" i="4"/>
  <c r="BM118" i="4"/>
  <c r="BB118" i="4"/>
  <c r="AM118" i="4"/>
  <c r="BC118" i="4"/>
  <c r="BE118" i="4"/>
  <c r="AR118" i="4"/>
  <c r="BK118" i="4"/>
  <c r="AT118" i="4"/>
  <c r="BL118" i="4"/>
  <c r="AV118" i="4"/>
  <c r="BN118" i="4"/>
  <c r="AZ118" i="4"/>
  <c r="AK105" i="4"/>
  <c r="AL105" i="4" s="1"/>
  <c r="AQ105" i="4"/>
  <c r="AY105" i="4"/>
  <c r="BG105" i="4"/>
  <c r="BO105" i="4"/>
  <c r="AR105" i="4"/>
  <c r="AZ105" i="4"/>
  <c r="BH105" i="4"/>
  <c r="BP105" i="4"/>
  <c r="AS105" i="4"/>
  <c r="BA105" i="4"/>
  <c r="BI105" i="4"/>
  <c r="BQ105" i="4"/>
  <c r="AP105" i="4"/>
  <c r="AX105" i="4"/>
  <c r="BF105" i="4"/>
  <c r="BN105" i="4"/>
  <c r="AV105" i="4"/>
  <c r="BL105" i="4"/>
  <c r="AW105" i="4"/>
  <c r="BM105" i="4"/>
  <c r="AM105" i="4"/>
  <c r="BB105" i="4"/>
  <c r="BC105" i="4"/>
  <c r="AN105" i="4"/>
  <c r="BD105" i="4"/>
  <c r="AT105" i="4"/>
  <c r="BJ105" i="4"/>
  <c r="BE105" i="4"/>
  <c r="BK105" i="4"/>
  <c r="AO105" i="4"/>
  <c r="AU105" i="4"/>
  <c r="AK97" i="4"/>
  <c r="AL97" i="4" s="1"/>
  <c r="AR97" i="4"/>
  <c r="AZ97" i="4"/>
  <c r="BH97" i="4"/>
  <c r="BP97" i="4"/>
  <c r="AS97" i="4"/>
  <c r="BA97" i="4"/>
  <c r="BI97" i="4"/>
  <c r="BQ97" i="4"/>
  <c r="AT97" i="4"/>
  <c r="BB97" i="4"/>
  <c r="BJ97" i="4"/>
  <c r="AQ97" i="4"/>
  <c r="AY97" i="4"/>
  <c r="BG97" i="4"/>
  <c r="BO97" i="4"/>
  <c r="AK90" i="4"/>
  <c r="AL90" i="4" s="1"/>
  <c r="AP90" i="4"/>
  <c r="AX90" i="4"/>
  <c r="BF90" i="4"/>
  <c r="BN90" i="4"/>
  <c r="AQ90" i="4"/>
  <c r="AY90" i="4"/>
  <c r="BG90" i="4"/>
  <c r="BO90" i="4"/>
  <c r="AR90" i="4"/>
  <c r="AZ90" i="4"/>
  <c r="BH90" i="4"/>
  <c r="BP90" i="4"/>
  <c r="AN90" i="4"/>
  <c r="AV90" i="4"/>
  <c r="BD90" i="4"/>
  <c r="BL90" i="4"/>
  <c r="BB90" i="4"/>
  <c r="BC90" i="4"/>
  <c r="AO90" i="4"/>
  <c r="BE90" i="4"/>
  <c r="BA90" i="4"/>
  <c r="BQ90" i="4"/>
  <c r="AM90" i="4"/>
  <c r="AK78" i="4"/>
  <c r="AL78" i="4" s="1"/>
  <c r="AN78" i="4"/>
  <c r="AV78" i="4"/>
  <c r="BD78" i="4"/>
  <c r="BL78" i="4"/>
  <c r="AM78" i="4"/>
  <c r="AO78" i="4"/>
  <c r="AW78" i="4"/>
  <c r="BE78" i="4"/>
  <c r="BM78" i="4"/>
  <c r="AP78" i="4"/>
  <c r="AX78" i="4"/>
  <c r="BF78" i="4"/>
  <c r="BN78" i="4"/>
  <c r="AU78" i="4"/>
  <c r="BC78" i="4"/>
  <c r="BK78" i="4"/>
  <c r="AK51" i="4"/>
  <c r="AL51" i="4" s="1"/>
  <c r="AT51" i="4"/>
  <c r="AU51" i="4"/>
  <c r="BC51" i="4"/>
  <c r="BK51" i="4"/>
  <c r="AN51" i="4"/>
  <c r="AV51" i="4"/>
  <c r="BD51" i="4"/>
  <c r="BL51" i="4"/>
  <c r="AS51" i="4"/>
  <c r="BA51" i="4"/>
  <c r="BI51" i="4"/>
  <c r="BQ51" i="4"/>
  <c r="AM51" i="4"/>
  <c r="BK39" i="4"/>
  <c r="BC39" i="4"/>
  <c r="AT39" i="4"/>
  <c r="BJ38" i="4"/>
  <c r="AW38" i="4"/>
  <c r="BI52" i="4"/>
  <c r="AV52" i="4"/>
  <c r="BN51" i="4"/>
  <c r="AZ51" i="4"/>
  <c r="AM65" i="4"/>
  <c r="BF67" i="4"/>
  <c r="AP67" i="4"/>
  <c r="BB65" i="4"/>
  <c r="BP64" i="4"/>
  <c r="AZ64" i="4"/>
  <c r="BN63" i="4"/>
  <c r="AX63" i="4"/>
  <c r="BJ61" i="4"/>
  <c r="AT61" i="4"/>
  <c r="BF59" i="4"/>
  <c r="AP59" i="4"/>
  <c r="BD58" i="4"/>
  <c r="AN58" i="4"/>
  <c r="BD79" i="4"/>
  <c r="AN79" i="4"/>
  <c r="BB78" i="4"/>
  <c r="BP77" i="4"/>
  <c r="AZ77" i="4"/>
  <c r="AM97" i="4"/>
  <c r="BH102" i="4"/>
  <c r="AR102" i="4"/>
  <c r="BF101" i="4"/>
  <c r="AP101" i="4"/>
  <c r="BD100" i="4"/>
  <c r="AN100" i="4"/>
  <c r="BB99" i="4"/>
  <c r="BP98" i="4"/>
  <c r="AZ98" i="4"/>
  <c r="BN97" i="4"/>
  <c r="AX97" i="4"/>
  <c r="BL96" i="4"/>
  <c r="AV96" i="4"/>
  <c r="BJ95" i="4"/>
  <c r="AT95" i="4"/>
  <c r="BH94" i="4"/>
  <c r="AR94" i="4"/>
  <c r="BF93" i="4"/>
  <c r="AP93" i="4"/>
  <c r="BA92" i="4"/>
  <c r="AY91" i="4"/>
  <c r="AW90" i="4"/>
  <c r="AU89" i="4"/>
  <c r="AS88" i="4"/>
  <c r="BQ120" i="4"/>
  <c r="AO152" i="4"/>
  <c r="AW152" i="4"/>
  <c r="BE152" i="4"/>
  <c r="BM152" i="4"/>
  <c r="AP152" i="4"/>
  <c r="AX152" i="4"/>
  <c r="BF152" i="4"/>
  <c r="BN152" i="4"/>
  <c r="AQ152" i="4"/>
  <c r="AY152" i="4"/>
  <c r="BG152" i="4"/>
  <c r="BO152" i="4"/>
  <c r="AN152" i="4"/>
  <c r="AV152" i="4"/>
  <c r="BD152" i="4"/>
  <c r="BL152" i="4"/>
  <c r="AU152" i="4"/>
  <c r="BK152" i="4"/>
  <c r="AZ152" i="4"/>
  <c r="BP152" i="4"/>
  <c r="BA152" i="4"/>
  <c r="BQ152" i="4"/>
  <c r="AT152" i="4"/>
  <c r="BJ152" i="4"/>
  <c r="AM152" i="4"/>
  <c r="AR152" i="4"/>
  <c r="AS152" i="4"/>
  <c r="BB152" i="4"/>
  <c r="BC152" i="4"/>
  <c r="BH152" i="4"/>
  <c r="BI152" i="4"/>
  <c r="AM39" i="4"/>
  <c r="BJ39" i="4"/>
  <c r="BB39" i="4"/>
  <c r="AQ39" i="4"/>
  <c r="BI38" i="4"/>
  <c r="AU38" i="4"/>
  <c r="BH52" i="4"/>
  <c r="AT52" i="4"/>
  <c r="BM51" i="4"/>
  <c r="BQ65" i="4"/>
  <c r="BA65" i="4"/>
  <c r="BO64" i="4"/>
  <c r="AY64" i="4"/>
  <c r="BM63" i="4"/>
  <c r="BI61" i="4"/>
  <c r="AS61" i="4"/>
  <c r="BE59" i="4"/>
  <c r="AO59" i="4"/>
  <c r="BC58" i="4"/>
  <c r="BC79" i="4"/>
  <c r="BQ78" i="4"/>
  <c r="BA78" i="4"/>
  <c r="BO77" i="4"/>
  <c r="AY77" i="4"/>
  <c r="AM96" i="4"/>
  <c r="BE101" i="4"/>
  <c r="AO101" i="4"/>
  <c r="BQ99" i="4"/>
  <c r="BA99" i="4"/>
  <c r="BO98" i="4"/>
  <c r="AY98" i="4"/>
  <c r="BM97" i="4"/>
  <c r="AW97" i="4"/>
  <c r="BK96" i="4"/>
  <c r="AU96" i="4"/>
  <c r="BI95" i="4"/>
  <c r="BG94" i="4"/>
  <c r="AQ94" i="4"/>
  <c r="BE93" i="4"/>
  <c r="AO93" i="4"/>
  <c r="AY92" i="4"/>
  <c r="AW91" i="4"/>
  <c r="AU90" i="4"/>
  <c r="AS89" i="4"/>
  <c r="BA120" i="4"/>
  <c r="BH115" i="4"/>
  <c r="AQ157" i="4"/>
  <c r="AY157" i="4"/>
  <c r="BG157" i="4"/>
  <c r="BO157" i="4"/>
  <c r="AT157" i="4"/>
  <c r="AU157" i="4"/>
  <c r="BC157" i="4"/>
  <c r="BK157" i="4"/>
  <c r="AO157" i="4"/>
  <c r="AW157" i="4"/>
  <c r="BE157" i="4"/>
  <c r="BM157" i="4"/>
  <c r="AP157" i="4"/>
  <c r="AX157" i="4"/>
  <c r="BF157" i="4"/>
  <c r="BN157" i="4"/>
  <c r="BD157" i="4"/>
  <c r="AN157" i="4"/>
  <c r="BH157" i="4"/>
  <c r="AR157" i="4"/>
  <c r="BI157" i="4"/>
  <c r="BB157" i="4"/>
  <c r="AM157" i="4"/>
  <c r="BQ157" i="4"/>
  <c r="AS157" i="4"/>
  <c r="AV157" i="4"/>
  <c r="AZ157" i="4"/>
  <c r="BA157" i="4"/>
  <c r="BP157" i="4"/>
  <c r="BJ157" i="4"/>
  <c r="BL157" i="4"/>
  <c r="AU111" i="4"/>
  <c r="BC111" i="4"/>
  <c r="BK111" i="4"/>
  <c r="AN111" i="4"/>
  <c r="AV111" i="4"/>
  <c r="BD111" i="4"/>
  <c r="BL111" i="4"/>
  <c r="AO111" i="4"/>
  <c r="AW111" i="4"/>
  <c r="BE111" i="4"/>
  <c r="BM111" i="4"/>
  <c r="AT111" i="4"/>
  <c r="BB111" i="4"/>
  <c r="BJ111" i="4"/>
  <c r="AR111" i="4"/>
  <c r="BH111" i="4"/>
  <c r="AS111" i="4"/>
  <c r="BI111" i="4"/>
  <c r="AX111" i="4"/>
  <c r="BN111" i="4"/>
  <c r="AY111" i="4"/>
  <c r="AP111" i="4"/>
  <c r="BF111" i="4"/>
  <c r="AZ111" i="4"/>
  <c r="BA111" i="4"/>
  <c r="BG111" i="4"/>
  <c r="BO111" i="4"/>
  <c r="BP111" i="4"/>
  <c r="BQ111" i="4"/>
  <c r="AM111" i="4"/>
  <c r="AQ111" i="4"/>
  <c r="AR63" i="4"/>
  <c r="AZ63" i="4"/>
  <c r="BH63" i="4"/>
  <c r="BP63" i="4"/>
  <c r="AS63" i="4"/>
  <c r="BA63" i="4"/>
  <c r="BI63" i="4"/>
  <c r="BQ63" i="4"/>
  <c r="AT63" i="4"/>
  <c r="BB63" i="4"/>
  <c r="BJ63" i="4"/>
  <c r="AQ63" i="4"/>
  <c r="AY63" i="4"/>
  <c r="BG63" i="4"/>
  <c r="BO63" i="4"/>
  <c r="AY51" i="4"/>
  <c r="AK168" i="4"/>
  <c r="AL168" i="4" s="1"/>
  <c r="AO168" i="4"/>
  <c r="AW168" i="4"/>
  <c r="BE168" i="4"/>
  <c r="BM168" i="4"/>
  <c r="AS168" i="4"/>
  <c r="BA168" i="4"/>
  <c r="BI168" i="4"/>
  <c r="BQ168" i="4"/>
  <c r="AU168" i="4"/>
  <c r="BC168" i="4"/>
  <c r="BK168" i="4"/>
  <c r="AV168" i="4"/>
  <c r="BH168" i="4"/>
  <c r="AX168" i="4"/>
  <c r="BJ168" i="4"/>
  <c r="AY168" i="4"/>
  <c r="BL168" i="4"/>
  <c r="AT168" i="4"/>
  <c r="BG168" i="4"/>
  <c r="BF168" i="4"/>
  <c r="AN168" i="4"/>
  <c r="BN168" i="4"/>
  <c r="AP168" i="4"/>
  <c r="BO168" i="4"/>
  <c r="AM168" i="4"/>
  <c r="AQ168" i="4"/>
  <c r="BP168" i="4"/>
  <c r="AR168" i="4"/>
  <c r="BD168" i="4"/>
  <c r="BB168" i="4"/>
  <c r="AZ168" i="4"/>
  <c r="AK161" i="4"/>
  <c r="AL161" i="4" s="1"/>
  <c r="AQ161" i="4"/>
  <c r="AY161" i="4"/>
  <c r="BG161" i="4"/>
  <c r="BO161" i="4"/>
  <c r="AU161" i="4"/>
  <c r="BC161" i="4"/>
  <c r="BK161" i="4"/>
  <c r="AO161" i="4"/>
  <c r="AW161" i="4"/>
  <c r="BE161" i="4"/>
  <c r="BM161" i="4"/>
  <c r="AP161" i="4"/>
  <c r="AX161" i="4"/>
  <c r="BF161" i="4"/>
  <c r="BN161" i="4"/>
  <c r="AV161" i="4"/>
  <c r="BL161" i="4"/>
  <c r="AM161" i="4"/>
  <c r="AZ161" i="4"/>
  <c r="BP161" i="4"/>
  <c r="BA161" i="4"/>
  <c r="BQ161" i="4"/>
  <c r="AT161" i="4"/>
  <c r="BJ161" i="4"/>
  <c r="AS161" i="4"/>
  <c r="BB161" i="4"/>
  <c r="BD161" i="4"/>
  <c r="BH161" i="4"/>
  <c r="BI161" i="4"/>
  <c r="AR161" i="4"/>
  <c r="AN161" i="4"/>
  <c r="AK151" i="4"/>
  <c r="AL151" i="4" s="1"/>
  <c r="AU151" i="4"/>
  <c r="BC151" i="4"/>
  <c r="BK151" i="4"/>
  <c r="AN151" i="4"/>
  <c r="AV151" i="4"/>
  <c r="BD151" i="4"/>
  <c r="BL151" i="4"/>
  <c r="AO151" i="4"/>
  <c r="AW151" i="4"/>
  <c r="BE151" i="4"/>
  <c r="BM151" i="4"/>
  <c r="AT151" i="4"/>
  <c r="BB151" i="4"/>
  <c r="BJ151" i="4"/>
  <c r="AS151" i="4"/>
  <c r="BI151" i="4"/>
  <c r="AX151" i="4"/>
  <c r="BN151" i="4"/>
  <c r="AY151" i="4"/>
  <c r="BO151" i="4"/>
  <c r="AR151" i="4"/>
  <c r="BH151" i="4"/>
  <c r="AP151" i="4"/>
  <c r="AQ151" i="4"/>
  <c r="AM151" i="4"/>
  <c r="AZ151" i="4"/>
  <c r="BA151" i="4"/>
  <c r="BF151" i="4"/>
  <c r="BP151" i="4"/>
  <c r="BG151" i="4"/>
  <c r="BQ151" i="4"/>
  <c r="AK136" i="4"/>
  <c r="AL136" i="4" s="1"/>
  <c r="AU136" i="4"/>
  <c r="BC136" i="4"/>
  <c r="BK136" i="4"/>
  <c r="AN136" i="4"/>
  <c r="AV136" i="4"/>
  <c r="BD136" i="4"/>
  <c r="BL136" i="4"/>
  <c r="AT136" i="4"/>
  <c r="BB136" i="4"/>
  <c r="BJ136" i="4"/>
  <c r="AP136" i="4"/>
  <c r="BA136" i="4"/>
  <c r="BO136" i="4"/>
  <c r="AM136" i="4"/>
  <c r="AQ136" i="4"/>
  <c r="BE136" i="4"/>
  <c r="BP136" i="4"/>
  <c r="AR136" i="4"/>
  <c r="BF136" i="4"/>
  <c r="BQ136" i="4"/>
  <c r="AO136" i="4"/>
  <c r="AZ136" i="4"/>
  <c r="BN136" i="4"/>
  <c r="BI136" i="4"/>
  <c r="BM136" i="4"/>
  <c r="AS136" i="4"/>
  <c r="AW136" i="4"/>
  <c r="AX136" i="4"/>
  <c r="BG136" i="4"/>
  <c r="AY136" i="4"/>
  <c r="BH136" i="4"/>
  <c r="AQ117" i="4"/>
  <c r="AY117" i="4"/>
  <c r="BG117" i="4"/>
  <c r="BO117" i="4"/>
  <c r="AP117" i="4"/>
  <c r="AZ117" i="4"/>
  <c r="BI117" i="4"/>
  <c r="AR117" i="4"/>
  <c r="BA117" i="4"/>
  <c r="BJ117" i="4"/>
  <c r="AS117" i="4"/>
  <c r="BB117" i="4"/>
  <c r="BK117" i="4"/>
  <c r="AN117" i="4"/>
  <c r="AW117" i="4"/>
  <c r="BF117" i="4"/>
  <c r="BP117" i="4"/>
  <c r="AU117" i="4"/>
  <c r="BM117" i="4"/>
  <c r="AV117" i="4"/>
  <c r="BN117" i="4"/>
  <c r="AX117" i="4"/>
  <c r="BQ117" i="4"/>
  <c r="BD117" i="4"/>
  <c r="BE117" i="4"/>
  <c r="AO117" i="4"/>
  <c r="BH117" i="4"/>
  <c r="AT117" i="4"/>
  <c r="BL117" i="4"/>
  <c r="AM117" i="4"/>
  <c r="AK110" i="4"/>
  <c r="AL110" i="4" s="1"/>
  <c r="AS110" i="4"/>
  <c r="BA110" i="4"/>
  <c r="BI110" i="4"/>
  <c r="BQ110" i="4"/>
  <c r="AT110" i="4"/>
  <c r="BB110" i="4"/>
  <c r="BJ110" i="4"/>
  <c r="AU110" i="4"/>
  <c r="BC110" i="4"/>
  <c r="BK110" i="4"/>
  <c r="AR110" i="4"/>
  <c r="AZ110" i="4"/>
  <c r="BH110" i="4"/>
  <c r="BP110" i="4"/>
  <c r="AP110" i="4"/>
  <c r="BF110" i="4"/>
  <c r="AQ110" i="4"/>
  <c r="BG110" i="4"/>
  <c r="AV110" i="4"/>
  <c r="BL110" i="4"/>
  <c r="AW110" i="4"/>
  <c r="BM110" i="4"/>
  <c r="AN110" i="4"/>
  <c r="BD110" i="4"/>
  <c r="AO110" i="4"/>
  <c r="AX110" i="4"/>
  <c r="AY110" i="4"/>
  <c r="BE110" i="4"/>
  <c r="AM110" i="4"/>
  <c r="BN110" i="4"/>
  <c r="BO110" i="4"/>
  <c r="AK103" i="4"/>
  <c r="AL103" i="4" s="1"/>
  <c r="AN103" i="4"/>
  <c r="AV103" i="4"/>
  <c r="BD103" i="4"/>
  <c r="BL103" i="4"/>
  <c r="AO103" i="4"/>
  <c r="AW103" i="4"/>
  <c r="BE103" i="4"/>
  <c r="BM103" i="4"/>
  <c r="AP103" i="4"/>
  <c r="AX103" i="4"/>
  <c r="BF103" i="4"/>
  <c r="BN103" i="4"/>
  <c r="AU103" i="4"/>
  <c r="BC103" i="4"/>
  <c r="BK103" i="4"/>
  <c r="AK95" i="4"/>
  <c r="AL95" i="4" s="1"/>
  <c r="AN95" i="4"/>
  <c r="AV95" i="4"/>
  <c r="BD95" i="4"/>
  <c r="BL95" i="4"/>
  <c r="AO95" i="4"/>
  <c r="AW95" i="4"/>
  <c r="BE95" i="4"/>
  <c r="BM95" i="4"/>
  <c r="AP95" i="4"/>
  <c r="AX95" i="4"/>
  <c r="BF95" i="4"/>
  <c r="BN95" i="4"/>
  <c r="AU95" i="4"/>
  <c r="BC95" i="4"/>
  <c r="BK95" i="4"/>
  <c r="AK88" i="4"/>
  <c r="AL88" i="4" s="1"/>
  <c r="AT88" i="4"/>
  <c r="BB88" i="4"/>
  <c r="BJ88" i="4"/>
  <c r="AU88" i="4"/>
  <c r="BC88" i="4"/>
  <c r="BK88" i="4"/>
  <c r="AN88" i="4"/>
  <c r="AV88" i="4"/>
  <c r="BD88" i="4"/>
  <c r="BL88" i="4"/>
  <c r="AR88" i="4"/>
  <c r="AZ88" i="4"/>
  <c r="BH88" i="4"/>
  <c r="BP88" i="4"/>
  <c r="AX88" i="4"/>
  <c r="BN88" i="4"/>
  <c r="AY88" i="4"/>
  <c r="BO88" i="4"/>
  <c r="BA88" i="4"/>
  <c r="BQ88" i="4"/>
  <c r="AQ88" i="4"/>
  <c r="AW88" i="4"/>
  <c r="BM88" i="4"/>
  <c r="AK82" i="4"/>
  <c r="AL82" i="4" s="1"/>
  <c r="AN82" i="4"/>
  <c r="AV82" i="4"/>
  <c r="BD82" i="4"/>
  <c r="BL82" i="4"/>
  <c r="AO82" i="4"/>
  <c r="AW82" i="4"/>
  <c r="BE82" i="4"/>
  <c r="BM82" i="4"/>
  <c r="AP82" i="4"/>
  <c r="AX82" i="4"/>
  <c r="BF82" i="4"/>
  <c r="BN82" i="4"/>
  <c r="AU82" i="4"/>
  <c r="BC82" i="4"/>
  <c r="BK82" i="4"/>
  <c r="AK76" i="4"/>
  <c r="AL76" i="4" s="1"/>
  <c r="AR76" i="4"/>
  <c r="AZ76" i="4"/>
  <c r="BH76" i="4"/>
  <c r="BP76" i="4"/>
  <c r="AS76" i="4"/>
  <c r="BA76" i="4"/>
  <c r="BI76" i="4"/>
  <c r="BQ76" i="4"/>
  <c r="AT76" i="4"/>
  <c r="BB76" i="4"/>
  <c r="BJ76" i="4"/>
  <c r="AQ76" i="4"/>
  <c r="AY76" i="4"/>
  <c r="BG76" i="4"/>
  <c r="BO76" i="4"/>
  <c r="AK62" i="4"/>
  <c r="AL62" i="4" s="1"/>
  <c r="AP62" i="4"/>
  <c r="AX62" i="4"/>
  <c r="BF62" i="4"/>
  <c r="BN62" i="4"/>
  <c r="AQ62" i="4"/>
  <c r="AY62" i="4"/>
  <c r="BG62" i="4"/>
  <c r="BO62" i="4"/>
  <c r="AR62" i="4"/>
  <c r="AZ62" i="4"/>
  <c r="BH62" i="4"/>
  <c r="BP62" i="4"/>
  <c r="AO62" i="4"/>
  <c r="AW62" i="4"/>
  <c r="BE62" i="4"/>
  <c r="BM62" i="4"/>
  <c r="AL36" i="4"/>
  <c r="BP36" i="4"/>
  <c r="BH36" i="4"/>
  <c r="AZ36" i="4"/>
  <c r="AR36" i="4"/>
  <c r="BQ39" i="4"/>
  <c r="BI39" i="4"/>
  <c r="BA39" i="4"/>
  <c r="AO39" i="4"/>
  <c r="BH38" i="4"/>
  <c r="AT38" i="4"/>
  <c r="BL47" i="4"/>
  <c r="AZ47" i="4"/>
  <c r="AM52" i="4"/>
  <c r="BG52" i="4"/>
  <c r="AS52" i="4"/>
  <c r="BJ51" i="4"/>
  <c r="AX51" i="4"/>
  <c r="AM63" i="4"/>
  <c r="BF68" i="4"/>
  <c r="BD67" i="4"/>
  <c r="AN67" i="4"/>
  <c r="BB66" i="4"/>
  <c r="BP65" i="4"/>
  <c r="AZ65" i="4"/>
  <c r="BN64" i="4"/>
  <c r="AX64" i="4"/>
  <c r="BL63" i="4"/>
  <c r="AV63" i="4"/>
  <c r="BJ62" i="4"/>
  <c r="AT62" i="4"/>
  <c r="BH61" i="4"/>
  <c r="AR61" i="4"/>
  <c r="BF60" i="4"/>
  <c r="AP60" i="4"/>
  <c r="BD59" i="4"/>
  <c r="AN59" i="4"/>
  <c r="BB58" i="4"/>
  <c r="AM82" i="4"/>
  <c r="BH82" i="4"/>
  <c r="AR82" i="4"/>
  <c r="BF81" i="4"/>
  <c r="BD80" i="4"/>
  <c r="AN80" i="4"/>
  <c r="BB79" i="4"/>
  <c r="BP78" i="4"/>
  <c r="AZ78" i="4"/>
  <c r="BN77" i="4"/>
  <c r="AX77" i="4"/>
  <c r="BL76" i="4"/>
  <c r="AV76" i="4"/>
  <c r="BJ75" i="4"/>
  <c r="AM95" i="4"/>
  <c r="BH103" i="4"/>
  <c r="AR103" i="4"/>
  <c r="BF102" i="4"/>
  <c r="BD101" i="4"/>
  <c r="AN101" i="4"/>
  <c r="BB100" i="4"/>
  <c r="BP99" i="4"/>
  <c r="AZ99" i="4"/>
  <c r="BN98" i="4"/>
  <c r="AX98" i="4"/>
  <c r="BL97" i="4"/>
  <c r="AV97" i="4"/>
  <c r="BJ96" i="4"/>
  <c r="AT96" i="4"/>
  <c r="BH95" i="4"/>
  <c r="AR95" i="4"/>
  <c r="BF94" i="4"/>
  <c r="BD93" i="4"/>
  <c r="AN93" i="4"/>
  <c r="AX92" i="4"/>
  <c r="AV91" i="4"/>
  <c r="AT90" i="4"/>
  <c r="AR89" i="4"/>
  <c r="AO88" i="4"/>
  <c r="BO119" i="4"/>
  <c r="AP115" i="4"/>
  <c r="AK169" i="4"/>
  <c r="AL169" i="4" s="1"/>
  <c r="AQ169" i="4"/>
  <c r="AY169" i="4"/>
  <c r="BG169" i="4"/>
  <c r="BO169" i="4"/>
  <c r="AU169" i="4"/>
  <c r="BC169" i="4"/>
  <c r="BK169" i="4"/>
  <c r="AO169" i="4"/>
  <c r="AW169" i="4"/>
  <c r="BE169" i="4"/>
  <c r="BM169" i="4"/>
  <c r="AR169" i="4"/>
  <c r="BD169" i="4"/>
  <c r="BQ169" i="4"/>
  <c r="AS169" i="4"/>
  <c r="BF169" i="4"/>
  <c r="AT169" i="4"/>
  <c r="BH169" i="4"/>
  <c r="AP169" i="4"/>
  <c r="BB169" i="4"/>
  <c r="BP169" i="4"/>
  <c r="BA169" i="4"/>
  <c r="BI169" i="4"/>
  <c r="BJ169" i="4"/>
  <c r="BL169" i="4"/>
  <c r="AM169" i="4"/>
  <c r="AN169" i="4"/>
  <c r="BN169" i="4"/>
  <c r="AZ169" i="4"/>
  <c r="AV169" i="4"/>
  <c r="AX169" i="4"/>
  <c r="AM64" i="4"/>
  <c r="AK167" i="4"/>
  <c r="AL167" i="4" s="1"/>
  <c r="AU167" i="4"/>
  <c r="BC167" i="4"/>
  <c r="BK167" i="4"/>
  <c r="AM167" i="4"/>
  <c r="AQ167" i="4"/>
  <c r="AY167" i="4"/>
  <c r="BG167" i="4"/>
  <c r="BO167" i="4"/>
  <c r="AS167" i="4"/>
  <c r="BA167" i="4"/>
  <c r="BI167" i="4"/>
  <c r="BQ167" i="4"/>
  <c r="AN167" i="4"/>
  <c r="AZ167" i="4"/>
  <c r="BM167" i="4"/>
  <c r="AO167" i="4"/>
  <c r="BB167" i="4"/>
  <c r="BN167" i="4"/>
  <c r="AP167" i="4"/>
  <c r="BD167" i="4"/>
  <c r="BP167" i="4"/>
  <c r="AX167" i="4"/>
  <c r="BL167" i="4"/>
  <c r="BJ167" i="4"/>
  <c r="AR167" i="4"/>
  <c r="AT167" i="4"/>
  <c r="AV167" i="4"/>
  <c r="AW167" i="4"/>
  <c r="BH167" i="4"/>
  <c r="BF167" i="4"/>
  <c r="BE167" i="4"/>
  <c r="AK160" i="4"/>
  <c r="AL160" i="4" s="1"/>
  <c r="AK150" i="4"/>
  <c r="AL150" i="4" s="1"/>
  <c r="AS150" i="4"/>
  <c r="BA150" i="4"/>
  <c r="BI150" i="4"/>
  <c r="BQ150" i="4"/>
  <c r="AT150" i="4"/>
  <c r="BB150" i="4"/>
  <c r="BJ150" i="4"/>
  <c r="AU150" i="4"/>
  <c r="BC150" i="4"/>
  <c r="BK150" i="4"/>
  <c r="AR150" i="4"/>
  <c r="AZ150" i="4"/>
  <c r="BH150" i="4"/>
  <c r="BP150" i="4"/>
  <c r="AQ150" i="4"/>
  <c r="BG150" i="4"/>
  <c r="AV150" i="4"/>
  <c r="BL150" i="4"/>
  <c r="AW150" i="4"/>
  <c r="BM150" i="4"/>
  <c r="AP150" i="4"/>
  <c r="BF150" i="4"/>
  <c r="AN150" i="4"/>
  <c r="AM150" i="4"/>
  <c r="AO150" i="4"/>
  <c r="AX150" i="4"/>
  <c r="AY150" i="4"/>
  <c r="BD150" i="4"/>
  <c r="BN150" i="4"/>
  <c r="BE150" i="4"/>
  <c r="BO150" i="4"/>
  <c r="AQ143" i="4"/>
  <c r="AY143" i="4"/>
  <c r="BG143" i="4"/>
  <c r="BO143" i="4"/>
  <c r="AU143" i="4"/>
  <c r="BC143" i="4"/>
  <c r="BK143" i="4"/>
  <c r="AO143" i="4"/>
  <c r="AW143" i="4"/>
  <c r="BE143" i="4"/>
  <c r="BM143" i="4"/>
  <c r="AV143" i="4"/>
  <c r="BI143" i="4"/>
  <c r="AX143" i="4"/>
  <c r="BJ143" i="4"/>
  <c r="AZ143" i="4"/>
  <c r="BL143" i="4"/>
  <c r="AT143" i="4"/>
  <c r="BH143" i="4"/>
  <c r="AS143" i="4"/>
  <c r="AM143" i="4"/>
  <c r="BA143" i="4"/>
  <c r="BB143" i="4"/>
  <c r="BD143" i="4"/>
  <c r="AR143" i="4"/>
  <c r="BQ143" i="4"/>
  <c r="AP143" i="4"/>
  <c r="BF143" i="4"/>
  <c r="BN143" i="4"/>
  <c r="BP143" i="4"/>
  <c r="AN143" i="4"/>
  <c r="AK135" i="4"/>
  <c r="AL135" i="4" s="1"/>
  <c r="AK116" i="4"/>
  <c r="AL116" i="4" s="1"/>
  <c r="AO116" i="4"/>
  <c r="AW116" i="4"/>
  <c r="BE116" i="4"/>
  <c r="BM116" i="4"/>
  <c r="AS116" i="4"/>
  <c r="BB116" i="4"/>
  <c r="BK116" i="4"/>
  <c r="AT116" i="4"/>
  <c r="BC116" i="4"/>
  <c r="BL116" i="4"/>
  <c r="AU116" i="4"/>
  <c r="BD116" i="4"/>
  <c r="BN116" i="4"/>
  <c r="AM116" i="4"/>
  <c r="AQ116" i="4"/>
  <c r="AZ116" i="4"/>
  <c r="BI116" i="4"/>
  <c r="AN116" i="4"/>
  <c r="BG116" i="4"/>
  <c r="AP116" i="4"/>
  <c r="BH116" i="4"/>
  <c r="AR116" i="4"/>
  <c r="BJ116" i="4"/>
  <c r="AX116" i="4"/>
  <c r="BP116" i="4"/>
  <c r="AY116" i="4"/>
  <c r="BQ116" i="4"/>
  <c r="BA116" i="4"/>
  <c r="BF116" i="4"/>
  <c r="AK109" i="4"/>
  <c r="AL109" i="4" s="1"/>
  <c r="AK102" i="4"/>
  <c r="AL102" i="4" s="1"/>
  <c r="AT102" i="4"/>
  <c r="BB102" i="4"/>
  <c r="BJ102" i="4"/>
  <c r="AU102" i="4"/>
  <c r="BC102" i="4"/>
  <c r="BK102" i="4"/>
  <c r="AN102" i="4"/>
  <c r="AV102" i="4"/>
  <c r="BD102" i="4"/>
  <c r="BL102" i="4"/>
  <c r="AS102" i="4"/>
  <c r="BA102" i="4"/>
  <c r="BI102" i="4"/>
  <c r="BQ102" i="4"/>
  <c r="AK94" i="4"/>
  <c r="AL94" i="4" s="1"/>
  <c r="AT94" i="4"/>
  <c r="BB94" i="4"/>
  <c r="BJ94" i="4"/>
  <c r="AU94" i="4"/>
  <c r="BC94" i="4"/>
  <c r="BK94" i="4"/>
  <c r="AN94" i="4"/>
  <c r="AV94" i="4"/>
  <c r="BD94" i="4"/>
  <c r="BL94" i="4"/>
  <c r="AS94" i="4"/>
  <c r="BA94" i="4"/>
  <c r="BI94" i="4"/>
  <c r="BQ94" i="4"/>
  <c r="AK81" i="4"/>
  <c r="AL81" i="4" s="1"/>
  <c r="AT81" i="4"/>
  <c r="BB81" i="4"/>
  <c r="BJ81" i="4"/>
  <c r="AU81" i="4"/>
  <c r="BC81" i="4"/>
  <c r="BK81" i="4"/>
  <c r="AN81" i="4"/>
  <c r="AV81" i="4"/>
  <c r="BD81" i="4"/>
  <c r="BL81" i="4"/>
  <c r="AS81" i="4"/>
  <c r="BA81" i="4"/>
  <c r="BI81" i="4"/>
  <c r="BQ81" i="4"/>
  <c r="AK75" i="4"/>
  <c r="AL75" i="4" s="1"/>
  <c r="AP75" i="4"/>
  <c r="AX75" i="4"/>
  <c r="BF75" i="4"/>
  <c r="BN75" i="4"/>
  <c r="AQ75" i="4"/>
  <c r="AY75" i="4"/>
  <c r="BG75" i="4"/>
  <c r="BO75" i="4"/>
  <c r="AR75" i="4"/>
  <c r="AZ75" i="4"/>
  <c r="BH75" i="4"/>
  <c r="BP75" i="4"/>
  <c r="AO75" i="4"/>
  <c r="AW75" i="4"/>
  <c r="BE75" i="4"/>
  <c r="BM75" i="4"/>
  <c r="AK68" i="4"/>
  <c r="AL68" i="4" s="1"/>
  <c r="AT68" i="4"/>
  <c r="BB68" i="4"/>
  <c r="BJ68" i="4"/>
  <c r="AU68" i="4"/>
  <c r="BC68" i="4"/>
  <c r="BK68" i="4"/>
  <c r="AM68" i="4"/>
  <c r="AN68" i="4"/>
  <c r="AV68" i="4"/>
  <c r="BD68" i="4"/>
  <c r="BL68" i="4"/>
  <c r="AS68" i="4"/>
  <c r="BA68" i="4"/>
  <c r="BI68" i="4"/>
  <c r="BQ68" i="4"/>
  <c r="AK61" i="4"/>
  <c r="AL61" i="4" s="1"/>
  <c r="BO36" i="4"/>
  <c r="BG36" i="4"/>
  <c r="AY36" i="4"/>
  <c r="AQ36" i="4"/>
  <c r="BP39" i="4"/>
  <c r="BH39" i="4"/>
  <c r="AZ39" i="4"/>
  <c r="AN39" i="4"/>
  <c r="BE38" i="4"/>
  <c r="AS38" i="4"/>
  <c r="BJ47" i="4"/>
  <c r="AY47" i="4"/>
  <c r="BQ52" i="4"/>
  <c r="BD52" i="4"/>
  <c r="AR52" i="4"/>
  <c r="BH51" i="4"/>
  <c r="AW51" i="4"/>
  <c r="AM62" i="4"/>
  <c r="BE68" i="4"/>
  <c r="AO68" i="4"/>
  <c r="BC67" i="4"/>
  <c r="BQ66" i="4"/>
  <c r="BA66" i="4"/>
  <c r="BO65" i="4"/>
  <c r="AY65" i="4"/>
  <c r="BM64" i="4"/>
  <c r="AW64" i="4"/>
  <c r="BK63" i="4"/>
  <c r="AU63" i="4"/>
  <c r="BI62" i="4"/>
  <c r="AS62" i="4"/>
  <c r="BG61" i="4"/>
  <c r="AQ61" i="4"/>
  <c r="BE60" i="4"/>
  <c r="AO60" i="4"/>
  <c r="BC59" i="4"/>
  <c r="BQ58" i="4"/>
  <c r="BA58" i="4"/>
  <c r="AM81" i="4"/>
  <c r="BG82" i="4"/>
  <c r="AQ82" i="4"/>
  <c r="BE81" i="4"/>
  <c r="AO81" i="4"/>
  <c r="BC80" i="4"/>
  <c r="BQ79" i="4"/>
  <c r="BA79" i="4"/>
  <c r="BO78" i="4"/>
  <c r="AY78" i="4"/>
  <c r="BM77" i="4"/>
  <c r="AW77" i="4"/>
  <c r="BK76" i="4"/>
  <c r="AU76" i="4"/>
  <c r="BI75" i="4"/>
  <c r="AS75" i="4"/>
  <c r="AM94" i="4"/>
  <c r="BG103" i="4"/>
  <c r="AQ103" i="4"/>
  <c r="BE102" i="4"/>
  <c r="AO102" i="4"/>
  <c r="BC101" i="4"/>
  <c r="BQ100" i="4"/>
  <c r="BA100" i="4"/>
  <c r="BO99" i="4"/>
  <c r="AY99" i="4"/>
  <c r="BM98" i="4"/>
  <c r="AW98" i="4"/>
  <c r="BK97" i="4"/>
  <c r="AU97" i="4"/>
  <c r="BI96" i="4"/>
  <c r="AS96" i="4"/>
  <c r="BG95" i="4"/>
  <c r="AQ95" i="4"/>
  <c r="BE94" i="4"/>
  <c r="AO94" i="4"/>
  <c r="BC93" i="4"/>
  <c r="BQ92" i="4"/>
  <c r="AW92" i="4"/>
  <c r="AU91" i="4"/>
  <c r="AS90" i="4"/>
  <c r="AQ89" i="4"/>
  <c r="AM113" i="4"/>
  <c r="AX119" i="4"/>
  <c r="AJ271" i="2" a="1"/>
  <c r="AJ271" i="2" s="1"/>
  <c r="AL2" i="2"/>
  <c r="AL271" i="2" s="1" a="1"/>
  <c r="AL271" i="2" s="1"/>
  <c r="AK271" i="2" a="1"/>
  <c r="AK271" i="2" s="1"/>
  <c r="N68" i="5"/>
  <c r="AI529" i="3"/>
  <c r="AG529" i="3"/>
  <c r="AH529" i="3" s="1"/>
  <c r="AI528" i="3"/>
  <c r="AG528" i="3"/>
  <c r="AI527" i="3"/>
  <c r="AG527" i="3"/>
  <c r="AI526" i="3"/>
  <c r="AG526" i="3"/>
  <c r="AI525" i="3"/>
  <c r="AG525" i="3"/>
  <c r="AI524" i="3"/>
  <c r="AG524" i="3"/>
  <c r="AI523" i="3"/>
  <c r="AG523" i="3"/>
  <c r="AI522" i="3"/>
  <c r="AG522" i="3"/>
  <c r="AI521" i="3"/>
  <c r="AG521" i="3"/>
  <c r="AI520" i="3"/>
  <c r="AG520" i="3"/>
  <c r="AI519" i="3"/>
  <c r="AG519" i="3"/>
  <c r="AI518" i="3"/>
  <c r="AG518" i="3"/>
  <c r="AI517" i="3"/>
  <c r="AG517" i="3"/>
  <c r="AI516" i="3"/>
  <c r="AG516" i="3"/>
  <c r="AI515" i="3"/>
  <c r="AG515" i="3"/>
  <c r="AI514" i="3"/>
  <c r="AG514" i="3"/>
  <c r="AI513" i="3"/>
  <c r="AG513" i="3"/>
  <c r="AI512" i="3"/>
  <c r="AG512" i="3"/>
  <c r="AI511" i="3"/>
  <c r="AG511" i="3"/>
  <c r="AI510" i="3"/>
  <c r="AG510" i="3"/>
  <c r="AI509" i="3"/>
  <c r="AG509" i="3"/>
  <c r="AI508" i="3"/>
  <c r="AG508" i="3"/>
  <c r="AI507" i="3"/>
  <c r="AG507" i="3"/>
  <c r="AI506" i="3"/>
  <c r="AG506" i="3"/>
  <c r="AI505" i="3"/>
  <c r="AG505" i="3"/>
  <c r="AI504" i="3"/>
  <c r="AG504" i="3"/>
  <c r="AI503" i="3"/>
  <c r="AG503" i="3"/>
  <c r="AI502" i="3"/>
  <c r="AG502" i="3"/>
  <c r="AI501" i="3"/>
  <c r="AG501" i="3"/>
  <c r="AI500" i="3"/>
  <c r="AG500" i="3"/>
  <c r="AI499" i="3"/>
  <c r="AG499" i="3"/>
  <c r="AI498" i="3"/>
  <c r="AG498" i="3"/>
  <c r="AI497" i="3"/>
  <c r="AG497" i="3"/>
  <c r="AI496" i="3"/>
  <c r="AG496" i="3"/>
  <c r="AI495" i="3"/>
  <c r="AG495" i="3"/>
  <c r="AI494" i="3"/>
  <c r="AG494" i="3"/>
  <c r="AI493" i="3"/>
  <c r="AG493" i="3"/>
  <c r="AI492" i="3"/>
  <c r="AG492" i="3"/>
  <c r="AI491" i="3"/>
  <c r="AG491" i="3"/>
  <c r="AI490" i="3"/>
  <c r="AG490" i="3"/>
  <c r="AI489" i="3"/>
  <c r="AG489" i="3"/>
  <c r="AI488" i="3"/>
  <c r="AG488" i="3"/>
  <c r="AI487" i="3"/>
  <c r="AG487" i="3"/>
  <c r="AI486" i="3"/>
  <c r="AG486" i="3"/>
  <c r="AI485" i="3"/>
  <c r="AG485" i="3"/>
  <c r="AI484" i="3"/>
  <c r="AG484" i="3"/>
  <c r="AI483" i="3"/>
  <c r="AG483" i="3"/>
  <c r="AI482" i="3"/>
  <c r="AG482" i="3"/>
  <c r="AI481" i="3"/>
  <c r="AG481" i="3"/>
  <c r="AI480" i="3"/>
  <c r="AG480" i="3"/>
  <c r="AI479" i="3"/>
  <c r="AG479" i="3"/>
  <c r="AI478" i="3"/>
  <c r="AG478" i="3"/>
  <c r="AI477" i="3"/>
  <c r="AG477" i="3"/>
  <c r="AI476" i="3"/>
  <c r="AG476" i="3"/>
  <c r="AI475" i="3"/>
  <c r="AG475" i="3"/>
  <c r="AI474" i="3"/>
  <c r="AG474" i="3"/>
  <c r="AI473" i="3"/>
  <c r="AG473" i="3"/>
  <c r="AI472" i="3"/>
  <c r="AG472" i="3"/>
  <c r="AI471" i="3"/>
  <c r="AG471" i="3"/>
  <c r="AI470" i="3"/>
  <c r="AG470" i="3"/>
  <c r="AI469" i="3"/>
  <c r="AG469" i="3"/>
  <c r="AI468" i="3"/>
  <c r="AG468" i="3"/>
  <c r="AI467" i="3"/>
  <c r="AG467" i="3"/>
  <c r="AI466" i="3"/>
  <c r="AG466" i="3"/>
  <c r="AI465" i="3"/>
  <c r="AG465" i="3"/>
  <c r="AI464" i="3"/>
  <c r="AG464" i="3"/>
  <c r="AI463" i="3"/>
  <c r="AG463" i="3"/>
  <c r="AI462" i="3"/>
  <c r="AG462" i="3"/>
  <c r="AI461" i="3"/>
  <c r="AG461" i="3"/>
  <c r="AI460" i="3"/>
  <c r="AG460" i="3"/>
  <c r="AI459" i="3"/>
  <c r="AG459" i="3"/>
  <c r="AI458" i="3"/>
  <c r="AG458" i="3"/>
  <c r="AI457" i="3"/>
  <c r="AG457" i="3"/>
  <c r="AI456" i="3"/>
  <c r="AG456" i="3"/>
  <c r="AI455" i="3"/>
  <c r="AG455" i="3"/>
  <c r="AI454" i="3"/>
  <c r="AG454" i="3"/>
  <c r="AI453" i="3"/>
  <c r="AG453" i="3"/>
  <c r="AI452" i="3"/>
  <c r="AG452" i="3"/>
  <c r="AI451" i="3"/>
  <c r="AG451" i="3"/>
  <c r="AI450" i="3"/>
  <c r="AG450" i="3"/>
  <c r="AI449" i="3"/>
  <c r="AG449" i="3"/>
  <c r="AI448" i="3"/>
  <c r="AG448" i="3"/>
  <c r="AI447" i="3"/>
  <c r="AG447" i="3"/>
  <c r="AH447" i="3" s="1"/>
  <c r="AI446" i="3"/>
  <c r="AG446" i="3"/>
  <c r="AI445" i="3"/>
  <c r="AG445" i="3"/>
  <c r="AI444" i="3"/>
  <c r="AG444" i="3"/>
  <c r="AI443" i="3"/>
  <c r="AG443" i="3"/>
  <c r="AI442" i="3"/>
  <c r="AG442" i="3"/>
  <c r="AI441" i="3"/>
  <c r="AG441" i="3"/>
  <c r="AI440" i="3"/>
  <c r="AG440" i="3"/>
  <c r="AI439" i="3"/>
  <c r="AG439" i="3"/>
  <c r="AH439" i="3" s="1"/>
  <c r="AI438" i="3"/>
  <c r="AG438" i="3"/>
  <c r="AI437" i="3"/>
  <c r="AG437" i="3"/>
  <c r="AH436" i="3" s="1"/>
  <c r="AI436" i="3"/>
  <c r="AG436" i="3"/>
  <c r="AI435" i="3"/>
  <c r="AG435" i="3"/>
  <c r="AI434" i="3"/>
  <c r="AG434" i="3"/>
  <c r="AI433" i="3"/>
  <c r="AG433" i="3"/>
  <c r="AI432" i="3"/>
  <c r="AG432" i="3"/>
  <c r="AI431" i="3"/>
  <c r="AG431" i="3"/>
  <c r="AI430" i="3"/>
  <c r="AG430" i="3"/>
  <c r="AI429" i="3"/>
  <c r="AG429" i="3"/>
  <c r="AI428" i="3"/>
  <c r="AG428" i="3"/>
  <c r="AI427" i="3"/>
  <c r="AG427" i="3"/>
  <c r="AI426" i="3"/>
  <c r="AG426" i="3"/>
  <c r="AI425" i="3"/>
  <c r="AG425" i="3"/>
  <c r="AI424" i="3"/>
  <c r="AG424" i="3"/>
  <c r="AI423" i="3"/>
  <c r="AG423" i="3"/>
  <c r="AI422" i="3"/>
  <c r="AG422" i="3"/>
  <c r="AI421" i="3"/>
  <c r="AG421" i="3"/>
  <c r="AI420" i="3"/>
  <c r="AG420" i="3"/>
  <c r="AI419" i="3"/>
  <c r="AG419" i="3"/>
  <c r="AI418" i="3"/>
  <c r="AG418" i="3"/>
  <c r="AI417" i="3"/>
  <c r="AG417" i="3"/>
  <c r="AI416" i="3"/>
  <c r="AG416" i="3"/>
  <c r="AI415" i="3"/>
  <c r="AG415" i="3"/>
  <c r="AI414" i="3"/>
  <c r="AG414" i="3"/>
  <c r="AI413" i="3"/>
  <c r="AG413" i="3"/>
  <c r="AI412" i="3"/>
  <c r="AG412" i="3"/>
  <c r="AI411" i="3"/>
  <c r="AG411" i="3"/>
  <c r="AI410" i="3"/>
  <c r="AG410" i="3"/>
  <c r="AI409" i="3"/>
  <c r="AG409" i="3"/>
  <c r="AI408" i="3"/>
  <c r="AG408" i="3"/>
  <c r="AI407" i="3"/>
  <c r="AG407" i="3"/>
  <c r="AI406" i="3"/>
  <c r="AG406" i="3"/>
  <c r="AI405" i="3"/>
  <c r="AG405" i="3"/>
  <c r="AI404" i="3"/>
  <c r="AG404" i="3"/>
  <c r="AI403" i="3"/>
  <c r="AG403" i="3"/>
  <c r="AI402" i="3"/>
  <c r="AG402" i="3"/>
  <c r="AI401" i="3"/>
  <c r="AG401" i="3"/>
  <c r="AI400" i="3"/>
  <c r="AG400" i="3"/>
  <c r="AI399" i="3"/>
  <c r="AG399" i="3"/>
  <c r="AI398" i="3"/>
  <c r="AG398" i="3"/>
  <c r="AI397" i="3"/>
  <c r="AG397" i="3"/>
  <c r="AI396" i="3"/>
  <c r="AG396" i="3"/>
  <c r="AI395" i="3"/>
  <c r="AG395" i="3"/>
  <c r="AI394" i="3"/>
  <c r="AG394" i="3"/>
  <c r="AI393" i="3"/>
  <c r="AG393" i="3"/>
  <c r="AI392" i="3"/>
  <c r="AG392" i="3"/>
  <c r="AI391" i="3"/>
  <c r="AG391" i="3"/>
  <c r="AI390" i="3"/>
  <c r="AG390" i="3"/>
  <c r="AI389" i="3"/>
  <c r="AG389" i="3"/>
  <c r="AI388" i="3"/>
  <c r="AG388" i="3"/>
  <c r="AI387" i="3"/>
  <c r="AG387" i="3"/>
  <c r="AI386" i="3"/>
  <c r="AG386" i="3"/>
  <c r="AI385" i="3"/>
  <c r="AG385" i="3"/>
  <c r="AI384" i="3"/>
  <c r="AG384" i="3"/>
  <c r="AI383" i="3"/>
  <c r="AG383" i="3"/>
  <c r="AI382" i="3"/>
  <c r="AG382" i="3"/>
  <c r="AI381" i="3"/>
  <c r="AG381" i="3"/>
  <c r="AI380" i="3"/>
  <c r="AG380" i="3"/>
  <c r="AI379" i="3"/>
  <c r="AG379" i="3"/>
  <c r="AI378" i="3"/>
  <c r="AG378" i="3"/>
  <c r="AI377" i="3"/>
  <c r="AG377" i="3"/>
  <c r="AI376" i="3"/>
  <c r="AG376" i="3"/>
  <c r="AI375" i="3"/>
  <c r="AG375" i="3"/>
  <c r="AI374" i="3"/>
  <c r="AG374" i="3"/>
  <c r="AI373" i="3"/>
  <c r="AG373" i="3"/>
  <c r="AI372" i="3"/>
  <c r="AG372" i="3"/>
  <c r="AI371" i="3"/>
  <c r="AG371" i="3"/>
  <c r="AI370" i="3"/>
  <c r="AG370" i="3"/>
  <c r="AI369" i="3"/>
  <c r="AG369" i="3"/>
  <c r="AI368" i="3"/>
  <c r="AG368" i="3"/>
  <c r="AI367" i="3"/>
  <c r="AG367" i="3"/>
  <c r="AI366" i="3"/>
  <c r="AG366" i="3"/>
  <c r="AI365" i="3"/>
  <c r="AG365" i="3"/>
  <c r="AI364" i="3"/>
  <c r="AG364" i="3"/>
  <c r="AI363" i="3"/>
  <c r="AG363" i="3"/>
  <c r="AI362" i="3"/>
  <c r="AG362" i="3"/>
  <c r="AI361" i="3"/>
  <c r="AG361" i="3"/>
  <c r="AI360" i="3"/>
  <c r="AG360" i="3"/>
  <c r="AI349" i="3"/>
  <c r="AG349" i="3"/>
  <c r="AH349" i="3" s="1"/>
  <c r="AI348" i="3"/>
  <c r="AG348" i="3"/>
  <c r="AI347" i="3"/>
  <c r="AG347" i="3"/>
  <c r="AI346" i="3"/>
  <c r="AG346" i="3"/>
  <c r="AI345" i="3"/>
  <c r="AG345" i="3"/>
  <c r="AI344" i="3"/>
  <c r="AG344" i="3"/>
  <c r="AI343" i="3"/>
  <c r="AG343" i="3"/>
  <c r="AI342" i="3"/>
  <c r="AG342" i="3"/>
  <c r="AI341" i="3"/>
  <c r="AG341" i="3"/>
  <c r="AI340" i="3"/>
  <c r="AG340" i="3"/>
  <c r="AI339" i="3"/>
  <c r="AG339" i="3"/>
  <c r="AI338" i="3"/>
  <c r="AG338" i="3"/>
  <c r="AI337" i="3"/>
  <c r="AG337" i="3"/>
  <c r="AI336" i="3"/>
  <c r="AG336" i="3"/>
  <c r="AI335" i="3"/>
  <c r="AG335" i="3"/>
  <c r="AI334" i="3"/>
  <c r="AG334" i="3"/>
  <c r="AI333" i="3"/>
  <c r="AG333" i="3"/>
  <c r="AI332" i="3"/>
  <c r="AG332" i="3"/>
  <c r="AI331" i="3"/>
  <c r="AG331" i="3"/>
  <c r="AI330" i="3"/>
  <c r="AG330" i="3"/>
  <c r="AI329" i="3"/>
  <c r="AG329" i="3"/>
  <c r="AI328" i="3"/>
  <c r="AG328" i="3"/>
  <c r="AI327" i="3"/>
  <c r="AG327" i="3"/>
  <c r="AI326" i="3"/>
  <c r="AG326" i="3"/>
  <c r="AI325" i="3"/>
  <c r="AG325" i="3"/>
  <c r="AI324" i="3"/>
  <c r="AG324" i="3"/>
  <c r="AI323" i="3"/>
  <c r="AG323" i="3"/>
  <c r="AI322" i="3"/>
  <c r="AG322" i="3"/>
  <c r="AI321" i="3"/>
  <c r="AG321" i="3"/>
  <c r="AI320" i="3"/>
  <c r="AG320" i="3"/>
  <c r="AI319" i="3"/>
  <c r="AG319" i="3"/>
  <c r="AI318" i="3"/>
  <c r="AG318" i="3"/>
  <c r="AI317" i="3"/>
  <c r="AG317" i="3"/>
  <c r="AI316" i="3"/>
  <c r="AG316" i="3"/>
  <c r="AI315" i="3"/>
  <c r="AG315" i="3"/>
  <c r="AI314" i="3"/>
  <c r="AG314" i="3"/>
  <c r="AI313" i="3"/>
  <c r="AG313" i="3"/>
  <c r="AI312" i="3"/>
  <c r="AG312" i="3"/>
  <c r="AI311" i="3"/>
  <c r="AG311" i="3"/>
  <c r="AI310" i="3"/>
  <c r="AG310" i="3"/>
  <c r="AI309" i="3"/>
  <c r="AG309" i="3"/>
  <c r="AI308" i="3"/>
  <c r="AG308" i="3"/>
  <c r="AI307" i="3"/>
  <c r="AG307" i="3"/>
  <c r="AI306" i="3"/>
  <c r="AG306" i="3"/>
  <c r="AI305" i="3"/>
  <c r="AG305" i="3"/>
  <c r="AI304" i="3"/>
  <c r="AG304" i="3"/>
  <c r="AI303" i="3"/>
  <c r="AG303" i="3"/>
  <c r="AI302" i="3"/>
  <c r="AG302" i="3"/>
  <c r="AI301" i="3"/>
  <c r="AG301" i="3"/>
  <c r="AI300" i="3"/>
  <c r="AG300" i="3"/>
  <c r="AI299" i="3"/>
  <c r="AG299" i="3"/>
  <c r="AI298" i="3"/>
  <c r="AG298" i="3"/>
  <c r="AI297" i="3"/>
  <c r="AG297" i="3"/>
  <c r="AI296" i="3"/>
  <c r="AG296" i="3"/>
  <c r="AI295" i="3"/>
  <c r="AG295" i="3"/>
  <c r="AI294" i="3"/>
  <c r="AG294" i="3"/>
  <c r="AI293" i="3"/>
  <c r="AG293" i="3"/>
  <c r="AI292" i="3"/>
  <c r="AG292" i="3"/>
  <c r="AI291" i="3"/>
  <c r="AG291" i="3"/>
  <c r="AI290" i="3"/>
  <c r="AG290" i="3"/>
  <c r="AI289" i="3"/>
  <c r="AG289" i="3"/>
  <c r="AI288" i="3"/>
  <c r="AG288" i="3"/>
  <c r="AI287" i="3"/>
  <c r="AG287" i="3"/>
  <c r="AI286" i="3"/>
  <c r="AG286" i="3"/>
  <c r="AI285" i="3"/>
  <c r="AG285" i="3"/>
  <c r="AI284" i="3"/>
  <c r="AG284" i="3"/>
  <c r="AI283" i="3"/>
  <c r="AG283" i="3"/>
  <c r="AI282" i="3"/>
  <c r="AG282" i="3"/>
  <c r="AI281" i="3"/>
  <c r="AG281" i="3"/>
  <c r="AI280" i="3"/>
  <c r="AG280" i="3"/>
  <c r="AI279" i="3"/>
  <c r="AG279" i="3"/>
  <c r="AI278" i="3"/>
  <c r="AG278" i="3"/>
  <c r="AI277" i="3"/>
  <c r="AG277" i="3"/>
  <c r="AI276" i="3"/>
  <c r="AG276" i="3"/>
  <c r="AI275" i="3"/>
  <c r="AG275" i="3"/>
  <c r="AI274" i="3"/>
  <c r="AG274" i="3"/>
  <c r="AI273" i="3"/>
  <c r="AG273" i="3"/>
  <c r="AI272" i="3"/>
  <c r="AG272" i="3"/>
  <c r="AI271" i="3"/>
  <c r="AG271" i="3"/>
  <c r="AI270" i="3"/>
  <c r="AG270" i="3"/>
  <c r="AI269" i="3"/>
  <c r="AG269" i="3"/>
  <c r="AI268" i="3"/>
  <c r="AG268" i="3"/>
  <c r="AI267" i="3"/>
  <c r="AG267" i="3"/>
  <c r="AI266" i="3"/>
  <c r="AG266" i="3"/>
  <c r="AI265" i="3"/>
  <c r="AG265" i="3"/>
  <c r="AI264" i="3"/>
  <c r="AG264" i="3"/>
  <c r="AI263" i="3"/>
  <c r="AG263" i="3"/>
  <c r="AI262" i="3"/>
  <c r="AG262" i="3"/>
  <c r="AI261" i="3"/>
  <c r="AG261" i="3"/>
  <c r="AI260" i="3"/>
  <c r="AG260" i="3"/>
  <c r="AI259" i="3"/>
  <c r="AG259" i="3"/>
  <c r="AI258" i="3"/>
  <c r="AG258" i="3"/>
  <c r="AI257" i="3"/>
  <c r="AG257" i="3"/>
  <c r="AI256" i="3"/>
  <c r="AG256" i="3"/>
  <c r="AI255" i="3"/>
  <c r="AG255" i="3"/>
  <c r="AI254" i="3"/>
  <c r="AG254" i="3"/>
  <c r="AI253" i="3"/>
  <c r="AG253" i="3"/>
  <c r="AI252" i="3"/>
  <c r="AG252" i="3"/>
  <c r="AI251" i="3"/>
  <c r="AG251" i="3"/>
  <c r="AI250" i="3"/>
  <c r="AG250" i="3"/>
  <c r="AI249" i="3"/>
  <c r="AG249" i="3"/>
  <c r="AI248" i="3"/>
  <c r="AG248" i="3"/>
  <c r="AI247" i="3"/>
  <c r="AG247" i="3"/>
  <c r="AI246" i="3"/>
  <c r="AG246" i="3"/>
  <c r="AI245" i="3"/>
  <c r="AG245" i="3"/>
  <c r="AI244" i="3"/>
  <c r="AG244" i="3"/>
  <c r="AI243" i="3"/>
  <c r="AG243" i="3"/>
  <c r="AI242" i="3"/>
  <c r="AG242" i="3"/>
  <c r="AI241" i="3"/>
  <c r="AG241" i="3"/>
  <c r="AI240" i="3"/>
  <c r="AG240" i="3"/>
  <c r="AI239" i="3"/>
  <c r="AG239" i="3"/>
  <c r="AI238" i="3"/>
  <c r="AG238" i="3"/>
  <c r="AI237" i="3"/>
  <c r="AG237" i="3"/>
  <c r="AI236" i="3"/>
  <c r="AG236" i="3"/>
  <c r="AI235" i="3"/>
  <c r="AG235" i="3"/>
  <c r="AI234" i="3"/>
  <c r="AG234" i="3"/>
  <c r="AI233" i="3"/>
  <c r="AG233" i="3"/>
  <c r="AI232" i="3"/>
  <c r="AG232" i="3"/>
  <c r="AI231" i="3"/>
  <c r="AG231" i="3"/>
  <c r="AI230" i="3"/>
  <c r="AG230" i="3"/>
  <c r="AI229" i="3"/>
  <c r="AG229" i="3"/>
  <c r="AI228" i="3"/>
  <c r="AG228" i="3"/>
  <c r="AI227" i="3"/>
  <c r="AG227" i="3"/>
  <c r="AI226" i="3"/>
  <c r="AG226" i="3"/>
  <c r="AI225" i="3"/>
  <c r="AG225" i="3"/>
  <c r="AI224" i="3"/>
  <c r="AG224" i="3"/>
  <c r="AI223" i="3"/>
  <c r="AG223" i="3"/>
  <c r="AI222" i="3"/>
  <c r="AG222" i="3"/>
  <c r="AI221" i="3"/>
  <c r="AG221" i="3"/>
  <c r="AI220" i="3"/>
  <c r="AG220" i="3"/>
  <c r="AI219" i="3"/>
  <c r="AG219" i="3"/>
  <c r="AI218" i="3"/>
  <c r="AG218" i="3"/>
  <c r="AI217" i="3"/>
  <c r="AG217" i="3"/>
  <c r="AI216" i="3"/>
  <c r="AG216" i="3"/>
  <c r="AI215" i="3"/>
  <c r="AG215" i="3"/>
  <c r="AI214" i="3"/>
  <c r="AG214" i="3"/>
  <c r="AI213" i="3"/>
  <c r="AG213" i="3"/>
  <c r="AI212" i="3"/>
  <c r="AG212" i="3"/>
  <c r="AI211" i="3"/>
  <c r="AG211" i="3"/>
  <c r="AI210" i="3"/>
  <c r="AG210" i="3"/>
  <c r="AI209" i="3"/>
  <c r="AG209" i="3"/>
  <c r="AI208" i="3"/>
  <c r="AG208" i="3"/>
  <c r="AI207" i="3"/>
  <c r="AG207" i="3"/>
  <c r="AI206" i="3"/>
  <c r="AG206" i="3"/>
  <c r="AI205" i="3"/>
  <c r="AG205" i="3"/>
  <c r="AI204" i="3"/>
  <c r="AG204" i="3"/>
  <c r="AI203" i="3"/>
  <c r="AG203" i="3"/>
  <c r="AI202" i="3"/>
  <c r="AG202" i="3"/>
  <c r="AI201" i="3"/>
  <c r="AG201" i="3"/>
  <c r="AI200" i="3"/>
  <c r="AG200" i="3"/>
  <c r="AI199" i="3"/>
  <c r="AG199" i="3"/>
  <c r="AI198" i="3"/>
  <c r="AG198" i="3"/>
  <c r="AI197" i="3"/>
  <c r="AG197" i="3"/>
  <c r="AI196" i="3"/>
  <c r="AG196" i="3"/>
  <c r="AI195" i="3"/>
  <c r="AG195" i="3"/>
  <c r="AI194" i="3"/>
  <c r="AG194" i="3"/>
  <c r="AI193" i="3"/>
  <c r="AG193" i="3"/>
  <c r="AI192" i="3"/>
  <c r="AG192" i="3"/>
  <c r="AI191" i="3"/>
  <c r="AG191" i="3"/>
  <c r="AI190" i="3"/>
  <c r="AG190" i="3"/>
  <c r="AI189" i="3"/>
  <c r="AG189" i="3"/>
  <c r="AI188" i="3"/>
  <c r="AG188" i="3"/>
  <c r="AI187" i="3"/>
  <c r="AG187" i="3"/>
  <c r="AI186" i="3"/>
  <c r="AG186" i="3"/>
  <c r="AI185" i="3"/>
  <c r="AG185" i="3"/>
  <c r="AI184" i="3"/>
  <c r="AG184" i="3"/>
  <c r="AI183" i="3"/>
  <c r="AG183" i="3"/>
  <c r="AI182" i="3"/>
  <c r="AG182" i="3"/>
  <c r="AI181" i="3"/>
  <c r="AG181" i="3"/>
  <c r="AI180" i="3"/>
  <c r="AG180" i="3"/>
  <c r="P10" i="5"/>
  <c r="BH3" i="3"/>
  <c r="BI3" i="3"/>
  <c r="BJ3" i="3"/>
  <c r="BK3" i="3"/>
  <c r="BM3" i="3"/>
  <c r="BN3" i="3"/>
  <c r="BO3" i="3"/>
  <c r="BH4" i="3"/>
  <c r="BI4" i="3"/>
  <c r="BJ4" i="3"/>
  <c r="BK4" i="3"/>
  <c r="BM4" i="3"/>
  <c r="BN4" i="3"/>
  <c r="BO4" i="3"/>
  <c r="BH5" i="3"/>
  <c r="BI5" i="3"/>
  <c r="BJ5" i="3"/>
  <c r="BK5" i="3"/>
  <c r="BM5" i="3"/>
  <c r="BN5" i="3"/>
  <c r="BO5" i="3"/>
  <c r="BH6" i="3"/>
  <c r="BI6" i="3"/>
  <c r="BJ6" i="3"/>
  <c r="BK6" i="3"/>
  <c r="BM6" i="3"/>
  <c r="BN6" i="3"/>
  <c r="BO6" i="3"/>
  <c r="BH7" i="3"/>
  <c r="BI7" i="3"/>
  <c r="BJ7" i="3"/>
  <c r="BK7" i="3"/>
  <c r="BM7" i="3"/>
  <c r="BN7" i="3"/>
  <c r="BO7" i="3"/>
  <c r="BH8" i="3"/>
  <c r="BI8" i="3"/>
  <c r="BJ8" i="3"/>
  <c r="BK8" i="3"/>
  <c r="BM8" i="3"/>
  <c r="BN8" i="3"/>
  <c r="BO8" i="3"/>
  <c r="BH9" i="3"/>
  <c r="BI9" i="3"/>
  <c r="BJ9" i="3"/>
  <c r="BK9" i="3"/>
  <c r="BM9" i="3"/>
  <c r="BN9" i="3"/>
  <c r="BO9" i="3"/>
  <c r="BH10" i="3"/>
  <c r="BI10" i="3"/>
  <c r="BJ10" i="3"/>
  <c r="BK10" i="3"/>
  <c r="BM10" i="3"/>
  <c r="BN10" i="3"/>
  <c r="BO10" i="3"/>
  <c r="BH11" i="3"/>
  <c r="BI11" i="3"/>
  <c r="BJ11" i="3"/>
  <c r="BK11" i="3"/>
  <c r="BM11" i="3"/>
  <c r="BN11" i="3"/>
  <c r="BP11" i="3" s="1"/>
  <c r="BO11" i="3"/>
  <c r="BH12" i="3"/>
  <c r="BI12" i="3"/>
  <c r="BJ12" i="3"/>
  <c r="BK12" i="3"/>
  <c r="BM12" i="3"/>
  <c r="BN12" i="3"/>
  <c r="BO12" i="3"/>
  <c r="BH13" i="3"/>
  <c r="BI13" i="3"/>
  <c r="BJ13" i="3"/>
  <c r="BK13" i="3"/>
  <c r="BM13" i="3"/>
  <c r="BN13" i="3"/>
  <c r="BO13" i="3"/>
  <c r="BH14" i="3"/>
  <c r="BI14" i="3"/>
  <c r="BJ14" i="3"/>
  <c r="BK14" i="3"/>
  <c r="BM14" i="3"/>
  <c r="BN14" i="3"/>
  <c r="BO14" i="3"/>
  <c r="BH15" i="3"/>
  <c r="BI15" i="3"/>
  <c r="BJ15" i="3"/>
  <c r="BK15" i="3"/>
  <c r="BM15" i="3"/>
  <c r="BN15" i="3"/>
  <c r="BO15" i="3"/>
  <c r="BH16" i="3"/>
  <c r="BI16" i="3"/>
  <c r="BJ16" i="3"/>
  <c r="BK16" i="3"/>
  <c r="BM16" i="3"/>
  <c r="BN16" i="3"/>
  <c r="BO16" i="3"/>
  <c r="BH17" i="3"/>
  <c r="BI17" i="3"/>
  <c r="BJ17" i="3"/>
  <c r="BK17" i="3"/>
  <c r="BM17" i="3"/>
  <c r="BN17" i="3"/>
  <c r="BO17" i="3"/>
  <c r="BH18" i="3"/>
  <c r="BI18" i="3"/>
  <c r="BJ18" i="3"/>
  <c r="BK18" i="3"/>
  <c r="BM18" i="3"/>
  <c r="BN18" i="3"/>
  <c r="BO18" i="3"/>
  <c r="BH19" i="3"/>
  <c r="BI19" i="3"/>
  <c r="BJ19" i="3"/>
  <c r="BK19" i="3"/>
  <c r="BM19" i="3"/>
  <c r="BN19" i="3"/>
  <c r="BO19" i="3"/>
  <c r="BH20" i="3"/>
  <c r="BI20" i="3"/>
  <c r="BJ20" i="3"/>
  <c r="BK20" i="3"/>
  <c r="BM20" i="3"/>
  <c r="BN20" i="3"/>
  <c r="BO20" i="3"/>
  <c r="BH21" i="3"/>
  <c r="BI21" i="3"/>
  <c r="BJ21" i="3"/>
  <c r="BK21" i="3"/>
  <c r="BM21" i="3"/>
  <c r="BN21" i="3"/>
  <c r="BO21" i="3"/>
  <c r="BH22" i="3"/>
  <c r="BI22" i="3"/>
  <c r="BJ22" i="3"/>
  <c r="BK22" i="3"/>
  <c r="BM22" i="3"/>
  <c r="BN22" i="3"/>
  <c r="BO22" i="3"/>
  <c r="BH23" i="3"/>
  <c r="BI23" i="3"/>
  <c r="BJ23" i="3"/>
  <c r="BK23" i="3"/>
  <c r="BM23" i="3"/>
  <c r="BN23" i="3"/>
  <c r="BO23" i="3"/>
  <c r="BH24" i="3"/>
  <c r="BI24" i="3"/>
  <c r="BJ24" i="3"/>
  <c r="BK24" i="3"/>
  <c r="BM24" i="3"/>
  <c r="BN24" i="3"/>
  <c r="BO24" i="3"/>
  <c r="BH25" i="3"/>
  <c r="BI25" i="3"/>
  <c r="BJ25" i="3"/>
  <c r="BK25" i="3"/>
  <c r="BM25" i="3"/>
  <c r="BN25" i="3"/>
  <c r="BO25" i="3"/>
  <c r="BH26" i="3"/>
  <c r="BI26" i="3"/>
  <c r="BJ26" i="3"/>
  <c r="BK26" i="3"/>
  <c r="BM26" i="3"/>
  <c r="BN26" i="3"/>
  <c r="BO26" i="3"/>
  <c r="BH27" i="3"/>
  <c r="BI27" i="3"/>
  <c r="BJ27" i="3"/>
  <c r="BK27" i="3"/>
  <c r="BM27" i="3"/>
  <c r="BN27" i="3"/>
  <c r="BO27" i="3"/>
  <c r="BH28" i="3"/>
  <c r="BI28" i="3"/>
  <c r="BJ28" i="3"/>
  <c r="BK28" i="3"/>
  <c r="BM28" i="3"/>
  <c r="BN28" i="3"/>
  <c r="BO28" i="3"/>
  <c r="BH29" i="3"/>
  <c r="BI29" i="3"/>
  <c r="BJ29" i="3"/>
  <c r="BK29" i="3"/>
  <c r="BM29" i="3"/>
  <c r="BN29" i="3"/>
  <c r="BO29" i="3"/>
  <c r="BH30" i="3"/>
  <c r="BI30" i="3"/>
  <c r="BJ30" i="3"/>
  <c r="BK30" i="3"/>
  <c r="BM30" i="3"/>
  <c r="BN30" i="3"/>
  <c r="BO30" i="3"/>
  <c r="BH31" i="3"/>
  <c r="BI31" i="3"/>
  <c r="BJ31" i="3"/>
  <c r="BK31" i="3"/>
  <c r="BM31" i="3"/>
  <c r="BN31" i="3"/>
  <c r="BO31" i="3"/>
  <c r="BH32" i="3"/>
  <c r="BI32" i="3"/>
  <c r="BJ32" i="3"/>
  <c r="BK32" i="3"/>
  <c r="BM32" i="3"/>
  <c r="BN32" i="3"/>
  <c r="BO32" i="3"/>
  <c r="BH33" i="3"/>
  <c r="BI33" i="3"/>
  <c r="BJ33" i="3"/>
  <c r="BK33" i="3"/>
  <c r="BM33" i="3"/>
  <c r="BN33" i="3"/>
  <c r="BO33" i="3"/>
  <c r="BH34" i="3"/>
  <c r="BI34" i="3"/>
  <c r="BJ34" i="3"/>
  <c r="BK34" i="3"/>
  <c r="BM34" i="3"/>
  <c r="BN34" i="3"/>
  <c r="BO34" i="3"/>
  <c r="BH35" i="3"/>
  <c r="BI35" i="3"/>
  <c r="BJ35" i="3"/>
  <c r="BK35" i="3"/>
  <c r="BM35" i="3"/>
  <c r="BN35" i="3"/>
  <c r="BO35" i="3"/>
  <c r="BH36" i="3"/>
  <c r="BI36" i="3"/>
  <c r="BJ36" i="3"/>
  <c r="BK36" i="3"/>
  <c r="BM36" i="3"/>
  <c r="BN36" i="3"/>
  <c r="BO36" i="3"/>
  <c r="BH37" i="3"/>
  <c r="BI37" i="3"/>
  <c r="BJ37" i="3"/>
  <c r="BK37" i="3"/>
  <c r="BM37" i="3"/>
  <c r="BN37" i="3"/>
  <c r="BO37" i="3"/>
  <c r="BH38" i="3"/>
  <c r="BI38" i="3"/>
  <c r="BJ38" i="3"/>
  <c r="BK38" i="3"/>
  <c r="BM38" i="3"/>
  <c r="BN38" i="3"/>
  <c r="BO38" i="3"/>
  <c r="BH39" i="3"/>
  <c r="BI39" i="3"/>
  <c r="BJ39" i="3"/>
  <c r="BK39" i="3"/>
  <c r="BM39" i="3"/>
  <c r="BN39" i="3"/>
  <c r="BO39" i="3"/>
  <c r="BH40" i="3"/>
  <c r="BI40" i="3"/>
  <c r="BJ40" i="3"/>
  <c r="BK40" i="3"/>
  <c r="BM40" i="3"/>
  <c r="BN40" i="3"/>
  <c r="BO40" i="3"/>
  <c r="BH41" i="3"/>
  <c r="BI41" i="3"/>
  <c r="BJ41" i="3"/>
  <c r="BK41" i="3"/>
  <c r="BM41" i="3"/>
  <c r="BN41" i="3"/>
  <c r="BO41" i="3"/>
  <c r="BH42" i="3"/>
  <c r="BI42" i="3"/>
  <c r="BJ42" i="3"/>
  <c r="BK42" i="3"/>
  <c r="BM42" i="3"/>
  <c r="BN42" i="3"/>
  <c r="BO42" i="3"/>
  <c r="BH43" i="3"/>
  <c r="BI43" i="3"/>
  <c r="BJ43" i="3"/>
  <c r="BK43" i="3"/>
  <c r="BM43" i="3"/>
  <c r="BN43" i="3"/>
  <c r="BO43" i="3"/>
  <c r="BH44" i="3"/>
  <c r="BI44" i="3"/>
  <c r="BJ44" i="3"/>
  <c r="BK44" i="3"/>
  <c r="BM44" i="3"/>
  <c r="BN44" i="3"/>
  <c r="BO44" i="3"/>
  <c r="BH45" i="3"/>
  <c r="BI45" i="3"/>
  <c r="BJ45" i="3"/>
  <c r="BK45" i="3"/>
  <c r="BM45" i="3"/>
  <c r="BN45" i="3"/>
  <c r="BO45" i="3"/>
  <c r="BH46" i="3"/>
  <c r="BI46" i="3"/>
  <c r="BJ46" i="3"/>
  <c r="BK46" i="3"/>
  <c r="BM46" i="3"/>
  <c r="BN46" i="3"/>
  <c r="BO46" i="3"/>
  <c r="BH47" i="3"/>
  <c r="BI47" i="3"/>
  <c r="BJ47" i="3"/>
  <c r="BK47" i="3"/>
  <c r="BM47" i="3"/>
  <c r="BN47" i="3"/>
  <c r="BO47" i="3"/>
  <c r="BH48" i="3"/>
  <c r="BI48" i="3"/>
  <c r="BJ48" i="3"/>
  <c r="BK48" i="3"/>
  <c r="BM48" i="3"/>
  <c r="BN48" i="3"/>
  <c r="BO48" i="3"/>
  <c r="BH49" i="3"/>
  <c r="BI49" i="3"/>
  <c r="BJ49" i="3"/>
  <c r="BK49" i="3"/>
  <c r="BM49" i="3"/>
  <c r="BN49" i="3"/>
  <c r="BO49" i="3"/>
  <c r="BH50" i="3"/>
  <c r="BI50" i="3"/>
  <c r="BJ50" i="3"/>
  <c r="BK50" i="3"/>
  <c r="BM50" i="3"/>
  <c r="BN50" i="3"/>
  <c r="BO50" i="3"/>
  <c r="BH51" i="3"/>
  <c r="BI51" i="3"/>
  <c r="BJ51" i="3"/>
  <c r="BK51" i="3"/>
  <c r="BM51" i="3"/>
  <c r="BN51" i="3"/>
  <c r="BO51" i="3"/>
  <c r="BH52" i="3"/>
  <c r="BI52" i="3"/>
  <c r="BJ52" i="3"/>
  <c r="BK52" i="3"/>
  <c r="BM52" i="3"/>
  <c r="BN52" i="3"/>
  <c r="BO52" i="3"/>
  <c r="BH53" i="3"/>
  <c r="BI53" i="3"/>
  <c r="BJ53" i="3"/>
  <c r="BK53" i="3"/>
  <c r="BM53" i="3"/>
  <c r="BN53" i="3"/>
  <c r="BO53" i="3"/>
  <c r="BH54" i="3"/>
  <c r="BI54" i="3"/>
  <c r="BJ54" i="3"/>
  <c r="BK54" i="3"/>
  <c r="BM54" i="3"/>
  <c r="BN54" i="3"/>
  <c r="BO54" i="3"/>
  <c r="BH55" i="3"/>
  <c r="BI55" i="3"/>
  <c r="BJ55" i="3"/>
  <c r="BK55" i="3"/>
  <c r="BM55" i="3"/>
  <c r="BN55" i="3"/>
  <c r="BO55" i="3"/>
  <c r="BH56" i="3"/>
  <c r="BI56" i="3"/>
  <c r="BJ56" i="3"/>
  <c r="BK56" i="3"/>
  <c r="BM56" i="3"/>
  <c r="BN56" i="3"/>
  <c r="BO56" i="3"/>
  <c r="BH57" i="3"/>
  <c r="BI57" i="3"/>
  <c r="BJ57" i="3"/>
  <c r="BK57" i="3"/>
  <c r="BM57" i="3"/>
  <c r="BN57" i="3"/>
  <c r="BO57" i="3"/>
  <c r="BH58" i="3"/>
  <c r="BI58" i="3"/>
  <c r="BJ58" i="3"/>
  <c r="BK58" i="3"/>
  <c r="BM58" i="3"/>
  <c r="BN58" i="3"/>
  <c r="BO58" i="3"/>
  <c r="BH59" i="3"/>
  <c r="BI59" i="3"/>
  <c r="BJ59" i="3"/>
  <c r="BK59" i="3"/>
  <c r="BM59" i="3"/>
  <c r="BN59" i="3"/>
  <c r="BO59" i="3"/>
  <c r="BH60" i="3"/>
  <c r="BI60" i="3"/>
  <c r="BJ60" i="3"/>
  <c r="BK60" i="3"/>
  <c r="BM60" i="3"/>
  <c r="BN60" i="3"/>
  <c r="BO60" i="3"/>
  <c r="BH61" i="3"/>
  <c r="BI61" i="3"/>
  <c r="BJ61" i="3"/>
  <c r="BK61" i="3"/>
  <c r="BM61" i="3"/>
  <c r="BN61" i="3"/>
  <c r="BO61" i="3"/>
  <c r="BH62" i="3"/>
  <c r="BI62" i="3"/>
  <c r="BJ62" i="3"/>
  <c r="BK62" i="3"/>
  <c r="BM62" i="3"/>
  <c r="BN62" i="3"/>
  <c r="BO62" i="3"/>
  <c r="BH63" i="3"/>
  <c r="BI63" i="3"/>
  <c r="BJ63" i="3"/>
  <c r="BK63" i="3"/>
  <c r="BM63" i="3"/>
  <c r="BN63" i="3"/>
  <c r="BO63" i="3"/>
  <c r="BH64" i="3"/>
  <c r="BI64" i="3"/>
  <c r="BJ64" i="3"/>
  <c r="BK64" i="3"/>
  <c r="BM64" i="3"/>
  <c r="BN64" i="3"/>
  <c r="BO64" i="3"/>
  <c r="BH65" i="3"/>
  <c r="BI65" i="3"/>
  <c r="BJ65" i="3"/>
  <c r="BK65" i="3"/>
  <c r="BM65" i="3"/>
  <c r="BN65" i="3"/>
  <c r="BO65" i="3"/>
  <c r="BH66" i="3"/>
  <c r="BI66" i="3"/>
  <c r="BJ66" i="3"/>
  <c r="BK66" i="3"/>
  <c r="BM66" i="3"/>
  <c r="BN66" i="3"/>
  <c r="BO66" i="3"/>
  <c r="BH67" i="3"/>
  <c r="BI67" i="3"/>
  <c r="BJ67" i="3"/>
  <c r="BK67" i="3"/>
  <c r="BM67" i="3"/>
  <c r="BN67" i="3"/>
  <c r="BO67" i="3"/>
  <c r="BH68" i="3"/>
  <c r="BI68" i="3"/>
  <c r="BJ68" i="3"/>
  <c r="BK68" i="3"/>
  <c r="BM68" i="3"/>
  <c r="BN68" i="3"/>
  <c r="BO68" i="3"/>
  <c r="BH69" i="3"/>
  <c r="BI69" i="3"/>
  <c r="BJ69" i="3"/>
  <c r="BK69" i="3"/>
  <c r="BM69" i="3"/>
  <c r="BN69" i="3"/>
  <c r="BO69" i="3"/>
  <c r="BH70" i="3"/>
  <c r="BI70" i="3"/>
  <c r="BJ70" i="3"/>
  <c r="BK70" i="3"/>
  <c r="BM70" i="3"/>
  <c r="BN70" i="3"/>
  <c r="BO70" i="3"/>
  <c r="BH71" i="3"/>
  <c r="BI71" i="3"/>
  <c r="BJ71" i="3"/>
  <c r="BK71" i="3"/>
  <c r="BM71" i="3"/>
  <c r="BN71" i="3"/>
  <c r="BO71" i="3"/>
  <c r="BH72" i="3"/>
  <c r="BI72" i="3"/>
  <c r="BJ72" i="3"/>
  <c r="BK72" i="3"/>
  <c r="BM72" i="3"/>
  <c r="BN72" i="3"/>
  <c r="BO72" i="3"/>
  <c r="BH73" i="3"/>
  <c r="BI73" i="3"/>
  <c r="BJ73" i="3"/>
  <c r="BK73" i="3"/>
  <c r="BM73" i="3"/>
  <c r="BN73" i="3"/>
  <c r="BO73" i="3"/>
  <c r="BH74" i="3"/>
  <c r="BI74" i="3"/>
  <c r="BJ74" i="3"/>
  <c r="BK74" i="3"/>
  <c r="BM74" i="3"/>
  <c r="BN74" i="3"/>
  <c r="BO74" i="3"/>
  <c r="BH75" i="3"/>
  <c r="BI75" i="3"/>
  <c r="BJ75" i="3"/>
  <c r="BK75" i="3"/>
  <c r="BM75" i="3"/>
  <c r="BN75" i="3"/>
  <c r="BO75" i="3"/>
  <c r="BH76" i="3"/>
  <c r="BI76" i="3"/>
  <c r="BJ76" i="3"/>
  <c r="BK76" i="3"/>
  <c r="BM76" i="3"/>
  <c r="BN76" i="3"/>
  <c r="BO76" i="3"/>
  <c r="BH77" i="3"/>
  <c r="BI77" i="3"/>
  <c r="BJ77" i="3"/>
  <c r="BK77" i="3"/>
  <c r="BM77" i="3"/>
  <c r="BN77" i="3"/>
  <c r="BO77" i="3"/>
  <c r="BH78" i="3"/>
  <c r="BI78" i="3"/>
  <c r="BJ78" i="3"/>
  <c r="BK78" i="3"/>
  <c r="BM78" i="3"/>
  <c r="BN78" i="3"/>
  <c r="BO78" i="3"/>
  <c r="BH79" i="3"/>
  <c r="BI79" i="3"/>
  <c r="BJ79" i="3"/>
  <c r="BK79" i="3"/>
  <c r="BM79" i="3"/>
  <c r="BN79" i="3"/>
  <c r="BO79" i="3"/>
  <c r="BH80" i="3"/>
  <c r="BI80" i="3"/>
  <c r="BJ80" i="3"/>
  <c r="BK80" i="3"/>
  <c r="BM80" i="3"/>
  <c r="BN80" i="3"/>
  <c r="BO80" i="3"/>
  <c r="BH81" i="3"/>
  <c r="BI81" i="3"/>
  <c r="BJ81" i="3"/>
  <c r="BK81" i="3"/>
  <c r="BM81" i="3"/>
  <c r="BN81" i="3"/>
  <c r="BO81" i="3"/>
  <c r="BH82" i="3"/>
  <c r="BI82" i="3"/>
  <c r="BJ82" i="3"/>
  <c r="BK82" i="3"/>
  <c r="BM82" i="3"/>
  <c r="BN82" i="3"/>
  <c r="BO82" i="3"/>
  <c r="BH83" i="3"/>
  <c r="BI83" i="3"/>
  <c r="BJ83" i="3"/>
  <c r="BK83" i="3"/>
  <c r="BM83" i="3"/>
  <c r="BN83" i="3"/>
  <c r="BO83" i="3"/>
  <c r="BH84" i="3"/>
  <c r="BI84" i="3"/>
  <c r="BJ84" i="3"/>
  <c r="BK84" i="3"/>
  <c r="BM84" i="3"/>
  <c r="BN84" i="3"/>
  <c r="BO84" i="3"/>
  <c r="BH85" i="3"/>
  <c r="BI85" i="3"/>
  <c r="BJ85" i="3"/>
  <c r="BK85" i="3"/>
  <c r="BM85" i="3"/>
  <c r="BN85" i="3"/>
  <c r="BO85" i="3"/>
  <c r="BH86" i="3"/>
  <c r="BI86" i="3"/>
  <c r="BJ86" i="3"/>
  <c r="BK86" i="3"/>
  <c r="BM86" i="3"/>
  <c r="BN86" i="3"/>
  <c r="BO86" i="3"/>
  <c r="BH87" i="3"/>
  <c r="BI87" i="3"/>
  <c r="BJ87" i="3"/>
  <c r="BK87" i="3"/>
  <c r="BM87" i="3"/>
  <c r="BN87" i="3"/>
  <c r="BO87" i="3"/>
  <c r="BH88" i="3"/>
  <c r="BI88" i="3"/>
  <c r="BJ88" i="3"/>
  <c r="BK88" i="3"/>
  <c r="BM88" i="3"/>
  <c r="BN88" i="3"/>
  <c r="BO88" i="3"/>
  <c r="BH89" i="3"/>
  <c r="BI89" i="3"/>
  <c r="BJ89" i="3"/>
  <c r="BK89" i="3"/>
  <c r="BM89" i="3"/>
  <c r="BN89" i="3"/>
  <c r="BO89" i="3"/>
  <c r="BH90" i="3"/>
  <c r="BI90" i="3"/>
  <c r="BJ90" i="3"/>
  <c r="BK90" i="3"/>
  <c r="BM90" i="3"/>
  <c r="BN90" i="3"/>
  <c r="BO90" i="3"/>
  <c r="BH91" i="3"/>
  <c r="BI91" i="3"/>
  <c r="BJ91" i="3"/>
  <c r="BK91" i="3"/>
  <c r="BM91" i="3"/>
  <c r="BN91" i="3"/>
  <c r="BO91" i="3"/>
  <c r="BH92" i="3"/>
  <c r="BI92" i="3"/>
  <c r="BJ92" i="3"/>
  <c r="BK92" i="3"/>
  <c r="BM92" i="3"/>
  <c r="BN92" i="3"/>
  <c r="BO92" i="3"/>
  <c r="BH93" i="3"/>
  <c r="BI93" i="3"/>
  <c r="BJ93" i="3"/>
  <c r="BK93" i="3"/>
  <c r="BM93" i="3"/>
  <c r="BN93" i="3"/>
  <c r="BO93" i="3"/>
  <c r="BH94" i="3"/>
  <c r="BI94" i="3"/>
  <c r="BJ94" i="3"/>
  <c r="BK94" i="3"/>
  <c r="BM94" i="3"/>
  <c r="BN94" i="3"/>
  <c r="BO94" i="3"/>
  <c r="BH95" i="3"/>
  <c r="BI95" i="3"/>
  <c r="BJ95" i="3"/>
  <c r="BK95" i="3"/>
  <c r="BM95" i="3"/>
  <c r="BN95" i="3"/>
  <c r="BO95" i="3"/>
  <c r="BH96" i="3"/>
  <c r="BI96" i="3"/>
  <c r="BJ96" i="3"/>
  <c r="BK96" i="3"/>
  <c r="BM96" i="3"/>
  <c r="BN96" i="3"/>
  <c r="BO96" i="3"/>
  <c r="BH97" i="3"/>
  <c r="BI97" i="3"/>
  <c r="BJ97" i="3"/>
  <c r="BK97" i="3"/>
  <c r="BM97" i="3"/>
  <c r="BN97" i="3"/>
  <c r="BO97" i="3"/>
  <c r="BH98" i="3"/>
  <c r="BI98" i="3"/>
  <c r="BJ98" i="3"/>
  <c r="BK98" i="3"/>
  <c r="BM98" i="3"/>
  <c r="BN98" i="3"/>
  <c r="BO98" i="3"/>
  <c r="BH99" i="3"/>
  <c r="BI99" i="3"/>
  <c r="BJ99" i="3"/>
  <c r="BK99" i="3"/>
  <c r="BM99" i="3"/>
  <c r="BN99" i="3"/>
  <c r="BO99" i="3"/>
  <c r="BH100" i="3"/>
  <c r="BI100" i="3"/>
  <c r="BJ100" i="3"/>
  <c r="BK100" i="3"/>
  <c r="BM100" i="3"/>
  <c r="BN100" i="3"/>
  <c r="BO100" i="3"/>
  <c r="BH101" i="3"/>
  <c r="BI101" i="3"/>
  <c r="BJ101" i="3"/>
  <c r="BK101" i="3"/>
  <c r="BM101" i="3"/>
  <c r="BN101" i="3"/>
  <c r="BO101" i="3"/>
  <c r="BH102" i="3"/>
  <c r="BI102" i="3"/>
  <c r="BJ102" i="3"/>
  <c r="BK102" i="3"/>
  <c r="BM102" i="3"/>
  <c r="BN102" i="3"/>
  <c r="BO102" i="3"/>
  <c r="BH103" i="3"/>
  <c r="BI103" i="3"/>
  <c r="BJ103" i="3"/>
  <c r="BK103" i="3"/>
  <c r="BM103" i="3"/>
  <c r="BN103" i="3"/>
  <c r="BO103" i="3"/>
  <c r="BH104" i="3"/>
  <c r="BI104" i="3"/>
  <c r="BJ104" i="3"/>
  <c r="BK104" i="3"/>
  <c r="BM104" i="3"/>
  <c r="BN104" i="3"/>
  <c r="BO104" i="3"/>
  <c r="BH105" i="3"/>
  <c r="BI105" i="3"/>
  <c r="BJ105" i="3"/>
  <c r="BK105" i="3"/>
  <c r="BM105" i="3"/>
  <c r="BN105" i="3"/>
  <c r="BO105" i="3"/>
  <c r="BH106" i="3"/>
  <c r="BI106" i="3"/>
  <c r="BJ106" i="3"/>
  <c r="BK106" i="3"/>
  <c r="BM106" i="3"/>
  <c r="BN106" i="3"/>
  <c r="BO106" i="3"/>
  <c r="BH107" i="3"/>
  <c r="BI107" i="3"/>
  <c r="BJ107" i="3"/>
  <c r="BK107" i="3"/>
  <c r="BM107" i="3"/>
  <c r="BN107" i="3"/>
  <c r="BO107" i="3"/>
  <c r="BH108" i="3"/>
  <c r="BI108" i="3"/>
  <c r="BJ108" i="3"/>
  <c r="BK108" i="3"/>
  <c r="BM108" i="3"/>
  <c r="BN108" i="3"/>
  <c r="BO108" i="3"/>
  <c r="BH109" i="3"/>
  <c r="BI109" i="3"/>
  <c r="BJ109" i="3"/>
  <c r="BK109" i="3"/>
  <c r="BM109" i="3"/>
  <c r="BN109" i="3"/>
  <c r="BO109" i="3"/>
  <c r="BH110" i="3"/>
  <c r="BI110" i="3"/>
  <c r="BJ110" i="3"/>
  <c r="BK110" i="3"/>
  <c r="BM110" i="3"/>
  <c r="BN110" i="3"/>
  <c r="BO110" i="3"/>
  <c r="BH111" i="3"/>
  <c r="BI111" i="3"/>
  <c r="BJ111" i="3"/>
  <c r="BK111" i="3"/>
  <c r="BM111" i="3"/>
  <c r="BN111" i="3"/>
  <c r="BO111" i="3"/>
  <c r="BH112" i="3"/>
  <c r="BI112" i="3"/>
  <c r="BJ112" i="3"/>
  <c r="BK112" i="3"/>
  <c r="BM112" i="3"/>
  <c r="BN112" i="3"/>
  <c r="BO112" i="3"/>
  <c r="BH113" i="3"/>
  <c r="BI113" i="3"/>
  <c r="BJ113" i="3"/>
  <c r="BK113" i="3"/>
  <c r="BM113" i="3"/>
  <c r="BN113" i="3"/>
  <c r="BO113" i="3"/>
  <c r="BH114" i="3"/>
  <c r="BI114" i="3"/>
  <c r="BJ114" i="3"/>
  <c r="BK114" i="3"/>
  <c r="BM114" i="3"/>
  <c r="BN114" i="3"/>
  <c r="BO114" i="3"/>
  <c r="BH115" i="3"/>
  <c r="BI115" i="3"/>
  <c r="BJ115" i="3"/>
  <c r="BK115" i="3"/>
  <c r="BM115" i="3"/>
  <c r="BN115" i="3"/>
  <c r="BO115" i="3"/>
  <c r="BH116" i="3"/>
  <c r="BI116" i="3"/>
  <c r="BJ116" i="3"/>
  <c r="BK116" i="3"/>
  <c r="BM116" i="3"/>
  <c r="BN116" i="3"/>
  <c r="BO116" i="3"/>
  <c r="BH117" i="3"/>
  <c r="BI117" i="3"/>
  <c r="BJ117" i="3"/>
  <c r="BK117" i="3"/>
  <c r="BM117" i="3"/>
  <c r="BN117" i="3"/>
  <c r="BO117" i="3"/>
  <c r="BH118" i="3"/>
  <c r="BI118" i="3"/>
  <c r="BJ118" i="3"/>
  <c r="BK118" i="3"/>
  <c r="BM118" i="3"/>
  <c r="BN118" i="3"/>
  <c r="BO118" i="3"/>
  <c r="BH119" i="3"/>
  <c r="BI119" i="3"/>
  <c r="BJ119" i="3"/>
  <c r="BK119" i="3"/>
  <c r="BM119" i="3"/>
  <c r="BN119" i="3"/>
  <c r="BO119" i="3"/>
  <c r="BH120" i="3"/>
  <c r="BI120" i="3"/>
  <c r="BJ120" i="3"/>
  <c r="BK120" i="3"/>
  <c r="BM120" i="3"/>
  <c r="BN120" i="3"/>
  <c r="BO120" i="3"/>
  <c r="BH121" i="3"/>
  <c r="BI121" i="3"/>
  <c r="BJ121" i="3"/>
  <c r="BK121" i="3"/>
  <c r="BM121" i="3"/>
  <c r="BN121" i="3"/>
  <c r="BO121" i="3"/>
  <c r="BH122" i="3"/>
  <c r="BI122" i="3"/>
  <c r="BJ122" i="3"/>
  <c r="BK122" i="3"/>
  <c r="BM122" i="3"/>
  <c r="BN122" i="3"/>
  <c r="BO122" i="3"/>
  <c r="BH123" i="3"/>
  <c r="BI123" i="3"/>
  <c r="BJ123" i="3"/>
  <c r="BK123" i="3"/>
  <c r="BM123" i="3"/>
  <c r="BN123" i="3"/>
  <c r="BO123" i="3"/>
  <c r="BH124" i="3"/>
  <c r="BI124" i="3"/>
  <c r="BJ124" i="3"/>
  <c r="BK124" i="3"/>
  <c r="BM124" i="3"/>
  <c r="BN124" i="3"/>
  <c r="BO124" i="3"/>
  <c r="BH125" i="3"/>
  <c r="BI125" i="3"/>
  <c r="BJ125" i="3"/>
  <c r="BK125" i="3"/>
  <c r="BM125" i="3"/>
  <c r="BN125" i="3"/>
  <c r="BO125" i="3"/>
  <c r="BH126" i="3"/>
  <c r="BI126" i="3"/>
  <c r="BJ126" i="3"/>
  <c r="BK126" i="3"/>
  <c r="BM126" i="3"/>
  <c r="BN126" i="3"/>
  <c r="BO126" i="3"/>
  <c r="BH127" i="3"/>
  <c r="BI127" i="3"/>
  <c r="BJ127" i="3"/>
  <c r="BK127" i="3"/>
  <c r="BM127" i="3"/>
  <c r="BN127" i="3"/>
  <c r="BO127" i="3"/>
  <c r="BH128" i="3"/>
  <c r="BI128" i="3"/>
  <c r="BJ128" i="3"/>
  <c r="BK128" i="3"/>
  <c r="BM128" i="3"/>
  <c r="BN128" i="3"/>
  <c r="BO128" i="3"/>
  <c r="BH129" i="3"/>
  <c r="BI129" i="3"/>
  <c r="BJ129" i="3"/>
  <c r="BK129" i="3"/>
  <c r="BM129" i="3"/>
  <c r="BN129" i="3"/>
  <c r="BO129" i="3"/>
  <c r="BH130" i="3"/>
  <c r="BI130" i="3"/>
  <c r="BJ130" i="3"/>
  <c r="BK130" i="3"/>
  <c r="BM130" i="3"/>
  <c r="BN130" i="3"/>
  <c r="BO130" i="3"/>
  <c r="BH131" i="3"/>
  <c r="BI131" i="3"/>
  <c r="BJ131" i="3"/>
  <c r="BK131" i="3"/>
  <c r="BM131" i="3"/>
  <c r="BN131" i="3"/>
  <c r="BO131" i="3"/>
  <c r="BH132" i="3"/>
  <c r="BI132" i="3"/>
  <c r="BJ132" i="3"/>
  <c r="BK132" i="3"/>
  <c r="BM132" i="3"/>
  <c r="BN132" i="3"/>
  <c r="BO132" i="3"/>
  <c r="BH133" i="3"/>
  <c r="BI133" i="3"/>
  <c r="BJ133" i="3"/>
  <c r="BK133" i="3"/>
  <c r="BM133" i="3"/>
  <c r="BN133" i="3"/>
  <c r="BO133" i="3"/>
  <c r="BH134" i="3"/>
  <c r="BI134" i="3"/>
  <c r="BJ134" i="3"/>
  <c r="BK134" i="3"/>
  <c r="BM134" i="3"/>
  <c r="BN134" i="3"/>
  <c r="BO134" i="3"/>
  <c r="BH135" i="3"/>
  <c r="BI135" i="3"/>
  <c r="BJ135" i="3"/>
  <c r="BK135" i="3"/>
  <c r="BM135" i="3"/>
  <c r="BN135" i="3"/>
  <c r="BO135" i="3"/>
  <c r="BH136" i="3"/>
  <c r="BI136" i="3"/>
  <c r="BJ136" i="3"/>
  <c r="BK136" i="3"/>
  <c r="BM136" i="3"/>
  <c r="BN136" i="3"/>
  <c r="BO136" i="3"/>
  <c r="BH137" i="3"/>
  <c r="BI137" i="3"/>
  <c r="BJ137" i="3"/>
  <c r="BK137" i="3"/>
  <c r="BM137" i="3"/>
  <c r="BN137" i="3"/>
  <c r="BO137" i="3"/>
  <c r="BH138" i="3"/>
  <c r="BI138" i="3"/>
  <c r="BJ138" i="3"/>
  <c r="BK138" i="3"/>
  <c r="BM138" i="3"/>
  <c r="BN138" i="3"/>
  <c r="BO138" i="3"/>
  <c r="BH139" i="3"/>
  <c r="BI139" i="3"/>
  <c r="BJ139" i="3"/>
  <c r="BK139" i="3"/>
  <c r="BM139" i="3"/>
  <c r="BN139" i="3"/>
  <c r="BO139" i="3"/>
  <c r="BH140" i="3"/>
  <c r="BI140" i="3"/>
  <c r="BJ140" i="3"/>
  <c r="BK140" i="3"/>
  <c r="BM140" i="3"/>
  <c r="BN140" i="3"/>
  <c r="BO140" i="3"/>
  <c r="BH141" i="3"/>
  <c r="BI141" i="3"/>
  <c r="BJ141" i="3"/>
  <c r="BK141" i="3"/>
  <c r="BM141" i="3"/>
  <c r="BN141" i="3"/>
  <c r="BO141" i="3"/>
  <c r="BH142" i="3"/>
  <c r="BI142" i="3"/>
  <c r="BJ142" i="3"/>
  <c r="BK142" i="3"/>
  <c r="BM142" i="3"/>
  <c r="BN142" i="3"/>
  <c r="BO142" i="3"/>
  <c r="BH143" i="3"/>
  <c r="BI143" i="3"/>
  <c r="BJ143" i="3"/>
  <c r="BK143" i="3"/>
  <c r="BM143" i="3"/>
  <c r="BN143" i="3"/>
  <c r="BO143" i="3"/>
  <c r="BH144" i="3"/>
  <c r="BI144" i="3"/>
  <c r="BJ144" i="3"/>
  <c r="BK144" i="3"/>
  <c r="BM144" i="3"/>
  <c r="BN144" i="3"/>
  <c r="BO144" i="3"/>
  <c r="BH145" i="3"/>
  <c r="BI145" i="3"/>
  <c r="BJ145" i="3"/>
  <c r="BK145" i="3"/>
  <c r="BM145" i="3"/>
  <c r="BN145" i="3"/>
  <c r="BO145" i="3"/>
  <c r="BH146" i="3"/>
  <c r="BI146" i="3"/>
  <c r="BJ146" i="3"/>
  <c r="BK146" i="3"/>
  <c r="BM146" i="3"/>
  <c r="BN146" i="3"/>
  <c r="BO146" i="3"/>
  <c r="BH147" i="3"/>
  <c r="BI147" i="3"/>
  <c r="BJ147" i="3"/>
  <c r="BK147" i="3"/>
  <c r="BM147" i="3"/>
  <c r="BN147" i="3"/>
  <c r="BO147" i="3"/>
  <c r="BH148" i="3"/>
  <c r="BI148" i="3"/>
  <c r="BJ148" i="3"/>
  <c r="BK148" i="3"/>
  <c r="BM148" i="3"/>
  <c r="BN148" i="3"/>
  <c r="BO148" i="3"/>
  <c r="BH149" i="3"/>
  <c r="BI149" i="3"/>
  <c r="BJ149" i="3"/>
  <c r="BK149" i="3"/>
  <c r="BM149" i="3"/>
  <c r="BN149" i="3"/>
  <c r="BO149" i="3"/>
  <c r="BH150" i="3"/>
  <c r="BI150" i="3"/>
  <c r="BJ150" i="3"/>
  <c r="BK150" i="3"/>
  <c r="BM150" i="3"/>
  <c r="BN150" i="3"/>
  <c r="BO150" i="3"/>
  <c r="BH151" i="3"/>
  <c r="BI151" i="3"/>
  <c r="BJ151" i="3"/>
  <c r="BK151" i="3"/>
  <c r="BM151" i="3"/>
  <c r="BN151" i="3"/>
  <c r="BO151" i="3"/>
  <c r="BH152" i="3"/>
  <c r="BI152" i="3"/>
  <c r="BJ152" i="3"/>
  <c r="BK152" i="3"/>
  <c r="BM152" i="3"/>
  <c r="BN152" i="3"/>
  <c r="BO152" i="3"/>
  <c r="BH153" i="3"/>
  <c r="BI153" i="3"/>
  <c r="BJ153" i="3"/>
  <c r="BK153" i="3"/>
  <c r="BM153" i="3"/>
  <c r="BN153" i="3"/>
  <c r="BO153" i="3"/>
  <c r="BH154" i="3"/>
  <c r="BI154" i="3"/>
  <c r="BJ154" i="3"/>
  <c r="BK154" i="3"/>
  <c r="BM154" i="3"/>
  <c r="BN154" i="3"/>
  <c r="BO154" i="3"/>
  <c r="BH155" i="3"/>
  <c r="BI155" i="3"/>
  <c r="BJ155" i="3"/>
  <c r="BK155" i="3"/>
  <c r="BM155" i="3"/>
  <c r="BN155" i="3"/>
  <c r="BO155" i="3"/>
  <c r="BH156" i="3"/>
  <c r="BI156" i="3"/>
  <c r="BJ156" i="3"/>
  <c r="BK156" i="3"/>
  <c r="BM156" i="3"/>
  <c r="BN156" i="3"/>
  <c r="BO156" i="3"/>
  <c r="BH157" i="3"/>
  <c r="BI157" i="3"/>
  <c r="BJ157" i="3"/>
  <c r="BK157" i="3"/>
  <c r="BM157" i="3"/>
  <c r="BN157" i="3"/>
  <c r="BO157" i="3"/>
  <c r="BH158" i="3"/>
  <c r="BI158" i="3"/>
  <c r="BJ158" i="3"/>
  <c r="BK158" i="3"/>
  <c r="BM158" i="3"/>
  <c r="BN158" i="3"/>
  <c r="BO158" i="3"/>
  <c r="BH159" i="3"/>
  <c r="BI159" i="3"/>
  <c r="BJ159" i="3"/>
  <c r="BK159" i="3"/>
  <c r="BM159" i="3"/>
  <c r="BN159" i="3"/>
  <c r="BO159" i="3"/>
  <c r="BH160" i="3"/>
  <c r="BI160" i="3"/>
  <c r="BJ160" i="3"/>
  <c r="BK160" i="3"/>
  <c r="BM160" i="3"/>
  <c r="BN160" i="3"/>
  <c r="BO160" i="3"/>
  <c r="BH161" i="3"/>
  <c r="BI161" i="3"/>
  <c r="BJ161" i="3"/>
  <c r="BK161" i="3"/>
  <c r="BM161" i="3"/>
  <c r="BN161" i="3"/>
  <c r="BO161" i="3"/>
  <c r="BH162" i="3"/>
  <c r="BI162" i="3"/>
  <c r="BJ162" i="3"/>
  <c r="BK162" i="3"/>
  <c r="BM162" i="3"/>
  <c r="BN162" i="3"/>
  <c r="BO162" i="3"/>
  <c r="BH163" i="3"/>
  <c r="BI163" i="3"/>
  <c r="BJ163" i="3"/>
  <c r="BK163" i="3"/>
  <c r="BM163" i="3"/>
  <c r="BN163" i="3"/>
  <c r="BO163" i="3"/>
  <c r="BH164" i="3"/>
  <c r="BI164" i="3"/>
  <c r="BJ164" i="3"/>
  <c r="BK164" i="3"/>
  <c r="BM164" i="3"/>
  <c r="BN164" i="3"/>
  <c r="BO164" i="3"/>
  <c r="BH165" i="3"/>
  <c r="BI165" i="3"/>
  <c r="BJ165" i="3"/>
  <c r="BK165" i="3"/>
  <c r="BM165" i="3"/>
  <c r="BN165" i="3"/>
  <c r="BO165" i="3"/>
  <c r="BH166" i="3"/>
  <c r="BI166" i="3"/>
  <c r="BJ166" i="3"/>
  <c r="BK166" i="3"/>
  <c r="BM166" i="3"/>
  <c r="BN166" i="3"/>
  <c r="BO166" i="3"/>
  <c r="BH167" i="3"/>
  <c r="BI167" i="3"/>
  <c r="BJ167" i="3"/>
  <c r="BK167" i="3"/>
  <c r="BM167" i="3"/>
  <c r="BN167" i="3"/>
  <c r="BO167" i="3"/>
  <c r="BH168" i="3"/>
  <c r="BI168" i="3"/>
  <c r="BJ168" i="3"/>
  <c r="BK168" i="3"/>
  <c r="BM168" i="3"/>
  <c r="BN168" i="3"/>
  <c r="BO168" i="3"/>
  <c r="BH169" i="3"/>
  <c r="BI169" i="3"/>
  <c r="BJ169" i="3"/>
  <c r="BK169" i="3"/>
  <c r="BM169" i="3"/>
  <c r="BN169" i="3"/>
  <c r="BO169" i="3"/>
  <c r="BH170" i="3"/>
  <c r="BI170" i="3"/>
  <c r="BJ170" i="3"/>
  <c r="BK170" i="3"/>
  <c r="BM170" i="3"/>
  <c r="BN170" i="3"/>
  <c r="BO170" i="3"/>
  <c r="BH171" i="3"/>
  <c r="BI171" i="3"/>
  <c r="BJ171" i="3"/>
  <c r="BK171" i="3"/>
  <c r="BM171" i="3"/>
  <c r="BN171" i="3"/>
  <c r="BO171" i="3"/>
  <c r="BO2" i="3"/>
  <c r="BK2" i="3"/>
  <c r="BH2" i="3"/>
  <c r="BN2" i="3"/>
  <c r="BJ2" i="3"/>
  <c r="BM2" i="3"/>
  <c r="BI2" i="3"/>
  <c r="P26" i="5"/>
  <c r="P22" i="5"/>
  <c r="P21" i="5"/>
  <c r="P20" i="5"/>
  <c r="P13" i="5"/>
  <c r="P12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N69" i="5" l="1"/>
  <c r="BP7" i="3"/>
  <c r="BP49" i="3"/>
  <c r="BG172" i="3"/>
  <c r="AH389" i="3"/>
  <c r="AH409" i="3"/>
  <c r="AH413" i="3"/>
  <c r="AH497" i="3"/>
  <c r="AH501" i="3"/>
  <c r="BC153" i="3"/>
  <c r="BF153" i="3"/>
  <c r="BC5" i="3"/>
  <c r="BD5" i="3"/>
  <c r="BC69" i="3"/>
  <c r="BD69" i="3"/>
  <c r="BC133" i="3"/>
  <c r="BD133" i="3"/>
  <c r="BC35" i="3"/>
  <c r="BD35" i="3"/>
  <c r="BC57" i="3"/>
  <c r="BE57" i="3"/>
  <c r="BC145" i="3"/>
  <c r="BE145" i="3"/>
  <c r="BC161" i="3"/>
  <c r="BC122" i="3"/>
  <c r="AH397" i="3"/>
  <c r="AH433" i="3"/>
  <c r="BC13" i="3"/>
  <c r="BD13" i="3"/>
  <c r="BC77" i="3"/>
  <c r="BD77" i="3"/>
  <c r="BC141" i="3"/>
  <c r="BD141" i="3"/>
  <c r="BC58" i="3"/>
  <c r="BE58" i="3"/>
  <c r="BC65" i="3"/>
  <c r="BE65" i="3"/>
  <c r="BC119" i="3"/>
  <c r="BC41" i="3"/>
  <c r="BF41" i="3"/>
  <c r="BC105" i="3"/>
  <c r="BF105" i="3"/>
  <c r="BC169" i="3"/>
  <c r="BF169" i="3"/>
  <c r="BC21" i="3"/>
  <c r="BD21" i="3"/>
  <c r="BC85" i="3"/>
  <c r="BD85" i="3"/>
  <c r="BC149" i="3"/>
  <c r="BD149" i="3"/>
  <c r="BC66" i="3"/>
  <c r="BE66" i="3"/>
  <c r="BC130" i="3"/>
  <c r="BE130" i="3"/>
  <c r="BC144" i="3"/>
  <c r="BD144" i="3"/>
  <c r="BC2" i="3"/>
  <c r="BD2" i="3"/>
  <c r="BC6" i="3"/>
  <c r="BD6" i="3"/>
  <c r="BC73" i="3"/>
  <c r="BE73" i="3"/>
  <c r="BC49" i="3"/>
  <c r="BF49" i="3"/>
  <c r="BC113" i="3"/>
  <c r="BF113" i="3"/>
  <c r="BC29" i="3"/>
  <c r="BD29" i="3"/>
  <c r="BC93" i="3"/>
  <c r="BD93" i="3"/>
  <c r="BC157" i="3"/>
  <c r="BD157" i="3"/>
  <c r="BC10" i="3"/>
  <c r="BE10" i="3"/>
  <c r="BC74" i="3"/>
  <c r="BE74" i="3"/>
  <c r="BC138" i="3"/>
  <c r="BE138" i="3"/>
  <c r="BC152" i="3"/>
  <c r="BD152" i="3"/>
  <c r="BC59" i="3"/>
  <c r="BD59" i="3"/>
  <c r="BC123" i="3"/>
  <c r="BD123" i="3"/>
  <c r="BC17" i="3"/>
  <c r="BE17" i="3"/>
  <c r="BC81" i="3"/>
  <c r="BE81" i="3"/>
  <c r="BC50" i="3"/>
  <c r="BC121" i="3"/>
  <c r="BF121" i="3"/>
  <c r="BC79" i="3"/>
  <c r="BE79" i="3"/>
  <c r="BC37" i="3"/>
  <c r="BD37" i="3"/>
  <c r="BC101" i="3"/>
  <c r="BD101" i="3"/>
  <c r="BC165" i="3"/>
  <c r="BD165" i="3"/>
  <c r="BC18" i="3"/>
  <c r="BE18" i="3"/>
  <c r="BC82" i="3"/>
  <c r="BE82" i="3"/>
  <c r="BC146" i="3"/>
  <c r="BE146" i="3"/>
  <c r="BC160" i="3"/>
  <c r="BD160" i="3"/>
  <c r="BC129" i="3"/>
  <c r="BG129" i="3"/>
  <c r="BC87" i="3"/>
  <c r="BF87" i="3"/>
  <c r="BC3" i="3"/>
  <c r="BD3" i="3"/>
  <c r="BC67" i="3"/>
  <c r="BD67" i="3"/>
  <c r="BC131" i="3"/>
  <c r="BD131" i="3"/>
  <c r="BC25" i="3"/>
  <c r="BE25" i="3"/>
  <c r="BC89" i="3"/>
  <c r="BE89" i="3"/>
  <c r="BC114" i="3"/>
  <c r="BC38" i="3"/>
  <c r="BD38" i="3"/>
  <c r="BC102" i="3"/>
  <c r="BD102" i="3"/>
  <c r="BC26" i="3"/>
  <c r="BE26" i="3"/>
  <c r="BC90" i="3"/>
  <c r="BE90" i="3"/>
  <c r="BC154" i="3"/>
  <c r="BE154" i="3"/>
  <c r="BC11" i="3"/>
  <c r="BD11" i="3"/>
  <c r="BC33" i="3"/>
  <c r="BE33" i="3"/>
  <c r="BC97" i="3"/>
  <c r="BE97" i="3"/>
  <c r="AH342" i="3"/>
  <c r="AH360" i="3"/>
  <c r="BC42" i="3"/>
  <c r="BG42" i="3"/>
  <c r="BC106" i="3"/>
  <c r="BG106" i="3"/>
  <c r="BC9" i="3"/>
  <c r="BF9" i="3"/>
  <c r="BC95" i="3"/>
  <c r="BE95" i="3"/>
  <c r="BC53" i="3"/>
  <c r="BD53" i="3"/>
  <c r="BC117" i="3"/>
  <c r="BD117" i="3"/>
  <c r="BC34" i="3"/>
  <c r="BE34" i="3"/>
  <c r="BC98" i="3"/>
  <c r="BE98" i="3"/>
  <c r="BC162" i="3"/>
  <c r="BE162" i="3"/>
  <c r="BC19" i="3"/>
  <c r="BD19" i="3"/>
  <c r="BC54" i="3"/>
  <c r="BD54" i="3"/>
  <c r="BC126" i="3"/>
  <c r="BD126" i="3"/>
  <c r="BP22" i="3"/>
  <c r="BT22" i="3" s="1"/>
  <c r="BP6" i="3"/>
  <c r="BV6" i="3" s="1"/>
  <c r="AH346" i="3"/>
  <c r="AH495" i="3"/>
  <c r="BP29" i="3"/>
  <c r="BU29" i="3" s="1"/>
  <c r="BC170" i="3"/>
  <c r="BE170" i="3"/>
  <c r="BC27" i="3"/>
  <c r="BD27" i="3"/>
  <c r="BC137" i="3"/>
  <c r="BE137" i="3"/>
  <c r="AH201" i="3"/>
  <c r="AH213" i="3"/>
  <c r="AH301" i="3"/>
  <c r="AH309" i="3"/>
  <c r="AH383" i="3"/>
  <c r="AH461" i="3"/>
  <c r="BC16" i="3"/>
  <c r="BC80" i="3"/>
  <c r="BC51" i="3"/>
  <c r="BC115" i="3"/>
  <c r="BC36" i="3"/>
  <c r="BC100" i="3"/>
  <c r="BC164" i="3"/>
  <c r="BC7" i="3"/>
  <c r="BC71" i="3"/>
  <c r="BC22" i="3"/>
  <c r="BC86" i="3"/>
  <c r="BC167" i="3"/>
  <c r="AH204" i="3"/>
  <c r="AH229" i="3"/>
  <c r="AH273" i="3"/>
  <c r="BC24" i="3"/>
  <c r="BC88" i="3"/>
  <c r="BC14" i="3"/>
  <c r="BC44" i="3"/>
  <c r="BC108" i="3"/>
  <c r="BC15" i="3"/>
  <c r="BC30" i="3"/>
  <c r="BC94" i="3"/>
  <c r="AH459" i="3"/>
  <c r="AH491" i="3"/>
  <c r="BC32" i="3"/>
  <c r="BC96" i="3"/>
  <c r="BC52" i="3"/>
  <c r="BC116" i="3"/>
  <c r="BC23" i="3"/>
  <c r="BC45" i="3"/>
  <c r="BC109" i="3"/>
  <c r="BC40" i="3"/>
  <c r="BC104" i="3"/>
  <c r="BC168" i="3"/>
  <c r="BC75" i="3"/>
  <c r="BC139" i="3"/>
  <c r="BC60" i="3"/>
  <c r="BC124" i="3"/>
  <c r="BC31" i="3"/>
  <c r="BC150" i="3"/>
  <c r="BC46" i="3"/>
  <c r="BC110" i="3"/>
  <c r="BC127" i="3"/>
  <c r="AH219" i="3"/>
  <c r="AH452" i="3"/>
  <c r="AH472" i="3"/>
  <c r="BC48" i="3"/>
  <c r="BC112" i="3"/>
  <c r="BC83" i="3"/>
  <c r="BC147" i="3"/>
  <c r="BC4" i="3"/>
  <c r="BC68" i="3"/>
  <c r="BC132" i="3"/>
  <c r="BC39" i="3"/>
  <c r="BC103" i="3"/>
  <c r="BC158" i="3"/>
  <c r="BC135" i="3"/>
  <c r="AH215" i="3"/>
  <c r="AH311" i="3"/>
  <c r="BP47" i="3"/>
  <c r="BU47" i="3" s="1"/>
  <c r="BC61" i="3"/>
  <c r="BC125" i="3"/>
  <c r="BC56" i="3"/>
  <c r="BC120" i="3"/>
  <c r="BC91" i="3"/>
  <c r="BC155" i="3"/>
  <c r="BC12" i="3"/>
  <c r="BC76" i="3"/>
  <c r="BC140" i="3"/>
  <c r="BC47" i="3"/>
  <c r="BC111" i="3"/>
  <c r="BC166" i="3"/>
  <c r="BC62" i="3"/>
  <c r="BC134" i="3"/>
  <c r="BC143" i="3"/>
  <c r="BC64" i="3"/>
  <c r="BC128" i="3"/>
  <c r="BC99" i="3"/>
  <c r="BC163" i="3"/>
  <c r="BC20" i="3"/>
  <c r="BC84" i="3"/>
  <c r="BC148" i="3"/>
  <c r="BC55" i="3"/>
  <c r="BC118" i="3"/>
  <c r="BC70" i="3"/>
  <c r="BC151" i="3"/>
  <c r="BC8" i="3"/>
  <c r="BC72" i="3"/>
  <c r="BC136" i="3"/>
  <c r="BC43" i="3"/>
  <c r="BC107" i="3"/>
  <c r="BC171" i="3"/>
  <c r="BC28" i="3"/>
  <c r="BC92" i="3"/>
  <c r="BC156" i="3"/>
  <c r="BC63" i="3"/>
  <c r="BC142" i="3"/>
  <c r="BC78" i="3"/>
  <c r="BC159" i="3"/>
  <c r="AH274" i="3"/>
  <c r="BP73" i="3"/>
  <c r="BU73" i="3" s="1"/>
  <c r="AH489" i="3"/>
  <c r="AH493" i="3"/>
  <c r="BP48" i="3"/>
  <c r="BW48" i="3" s="1"/>
  <c r="BP40" i="3"/>
  <c r="BW40" i="3" s="1"/>
  <c r="BP24" i="3"/>
  <c r="BV24" i="3" s="1"/>
  <c r="AH244" i="3"/>
  <c r="AH292" i="3"/>
  <c r="AH300" i="3"/>
  <c r="AH474" i="3"/>
  <c r="AH431" i="3"/>
  <c r="AH435" i="3"/>
  <c r="AH363" i="3"/>
  <c r="AH404" i="3"/>
  <c r="AH416" i="3"/>
  <c r="AH420" i="3"/>
  <c r="AH428" i="3"/>
  <c r="AH499" i="3"/>
  <c r="AH519" i="3"/>
  <c r="AH369" i="3"/>
  <c r="AH373" i="3"/>
  <c r="AH377" i="3"/>
  <c r="AH475" i="3"/>
  <c r="AH263" i="3"/>
  <c r="AH271" i="3"/>
  <c r="AH334" i="3"/>
  <c r="AH180" i="3"/>
  <c r="AH372" i="3"/>
  <c r="AH395" i="3"/>
  <c r="AH407" i="3"/>
  <c r="AH411" i="3"/>
  <c r="AH438" i="3"/>
  <c r="AH442" i="3"/>
  <c r="AH454" i="3"/>
  <c r="AH513" i="3"/>
  <c r="AH517" i="3"/>
  <c r="BP42" i="3"/>
  <c r="BV42" i="3" s="1"/>
  <c r="AH232" i="3"/>
  <c r="AH240" i="3"/>
  <c r="AH361" i="3"/>
  <c r="AH388" i="3"/>
  <c r="AH478" i="3"/>
  <c r="AH482" i="3"/>
  <c r="AH494" i="3"/>
  <c r="AH276" i="3"/>
  <c r="AH284" i="3"/>
  <c r="AH502" i="3"/>
  <c r="AH506" i="3"/>
  <c r="AH510" i="3"/>
  <c r="AH518" i="3"/>
  <c r="AH193" i="3"/>
  <c r="AH197" i="3"/>
  <c r="AH209" i="3"/>
  <c r="AH220" i="3"/>
  <c r="AH225" i="3"/>
  <c r="AH245" i="3"/>
  <c r="AH257" i="3"/>
  <c r="AH261" i="3"/>
  <c r="AH265" i="3"/>
  <c r="AH269" i="3"/>
  <c r="AH181" i="3"/>
  <c r="BP70" i="3"/>
  <c r="BU70" i="3" s="1"/>
  <c r="AH313" i="3"/>
  <c r="AH317" i="3"/>
  <c r="AH337" i="3"/>
  <c r="AH378" i="3"/>
  <c r="AH476" i="3"/>
  <c r="AH480" i="3"/>
  <c r="AH282" i="3"/>
  <c r="AH290" i="3"/>
  <c r="AH298" i="3"/>
  <c r="AH306" i="3"/>
  <c r="AH366" i="3"/>
  <c r="AH371" i="3"/>
  <c r="AH390" i="3"/>
  <c r="AH402" i="3"/>
  <c r="AH414" i="3"/>
  <c r="AH417" i="3"/>
  <c r="AH421" i="3"/>
  <c r="AH426" i="3"/>
  <c r="AH449" i="3"/>
  <c r="AH453" i="3"/>
  <c r="AH516" i="3"/>
  <c r="BT7" i="3"/>
  <c r="BW7" i="3"/>
  <c r="BV7" i="3"/>
  <c r="BU7" i="3"/>
  <c r="AH248" i="3"/>
  <c r="AH252" i="3"/>
  <c r="AH222" i="3"/>
  <c r="AH285" i="3"/>
  <c r="AH293" i="3"/>
  <c r="AH324" i="3"/>
  <c r="AH339" i="3"/>
  <c r="AH364" i="3"/>
  <c r="AH385" i="3"/>
  <c r="AH398" i="3"/>
  <c r="AH405" i="3"/>
  <c r="AH425" i="3"/>
  <c r="AH432" i="3"/>
  <c r="AH445" i="3"/>
  <c r="AH183" i="3"/>
  <c r="AH191" i="3"/>
  <c r="AH199" i="3"/>
  <c r="AH203" i="3"/>
  <c r="AH206" i="3"/>
  <c r="AH233" i="3"/>
  <c r="AH238" i="3"/>
  <c r="AH242" i="3"/>
  <c r="AH270" i="3"/>
  <c r="AH396" i="3"/>
  <c r="AH399" i="3"/>
  <c r="AH410" i="3"/>
  <c r="AH467" i="3"/>
  <c r="AH468" i="3"/>
  <c r="BU11" i="3"/>
  <c r="BV11" i="3"/>
  <c r="BT11" i="3"/>
  <c r="BW11" i="3"/>
  <c r="AH212" i="3"/>
  <c r="AH231" i="3"/>
  <c r="AH235" i="3"/>
  <c r="AH251" i="3"/>
  <c r="AH429" i="3"/>
  <c r="AH465" i="3"/>
  <c r="AH483" i="3"/>
  <c r="AH484" i="3"/>
  <c r="BP69" i="3"/>
  <c r="BV69" i="3" s="1"/>
  <c r="BP66" i="3"/>
  <c r="BW66" i="3" s="1"/>
  <c r="BU22" i="3"/>
  <c r="BU6" i="3"/>
  <c r="BW6" i="3"/>
  <c r="AH322" i="3"/>
  <c r="AH326" i="3"/>
  <c r="AH330" i="3"/>
  <c r="AH386" i="3"/>
  <c r="AH408" i="3"/>
  <c r="AH415" i="3"/>
  <c r="AH419" i="3"/>
  <c r="AH423" i="3"/>
  <c r="AH427" i="3"/>
  <c r="AH430" i="3"/>
  <c r="AH434" i="3"/>
  <c r="AH492" i="3"/>
  <c r="AH515" i="3"/>
  <c r="BU49" i="3"/>
  <c r="BT49" i="3"/>
  <c r="BV49" i="3"/>
  <c r="BW49" i="3"/>
  <c r="AH303" i="3"/>
  <c r="AH362" i="3"/>
  <c r="AH370" i="3"/>
  <c r="AH379" i="3"/>
  <c r="AH387" i="3"/>
  <c r="AH393" i="3"/>
  <c r="AH401" i="3"/>
  <c r="AH412" i="3"/>
  <c r="AH437" i="3"/>
  <c r="AH441" i="3"/>
  <c r="AH466" i="3"/>
  <c r="AH496" i="3"/>
  <c r="AH500" i="3"/>
  <c r="AH504" i="3"/>
  <c r="AH503" i="3"/>
  <c r="AH508" i="3"/>
  <c r="AH512" i="3"/>
  <c r="AH487" i="3"/>
  <c r="AH498" i="3"/>
  <c r="AH520" i="3"/>
  <c r="AH524" i="3"/>
  <c r="AH528" i="3"/>
  <c r="AH460" i="3"/>
  <c r="AH486" i="3"/>
  <c r="AH490" i="3"/>
  <c r="AH514" i="3"/>
  <c r="AH522" i="3"/>
  <c r="AH526" i="3"/>
  <c r="BP59" i="3"/>
  <c r="BU59" i="3" s="1"/>
  <c r="BP51" i="3"/>
  <c r="BT51" i="3" s="1"/>
  <c r="BP62" i="3"/>
  <c r="BT62" i="3" s="1"/>
  <c r="BP30" i="3"/>
  <c r="BV30" i="3" s="1"/>
  <c r="BP39" i="3"/>
  <c r="BV39" i="3" s="1"/>
  <c r="BP26" i="3"/>
  <c r="BW26" i="3" s="1"/>
  <c r="BP58" i="3"/>
  <c r="BT58" i="3" s="1"/>
  <c r="BP34" i="3"/>
  <c r="BV34" i="3" s="1"/>
  <c r="BP21" i="3"/>
  <c r="BT21" i="3" s="1"/>
  <c r="BP18" i="3"/>
  <c r="BV18" i="3" s="1"/>
  <c r="BP85" i="3"/>
  <c r="BW85" i="3" s="1"/>
  <c r="BP111" i="3"/>
  <c r="BT111" i="3" s="1"/>
  <c r="BP33" i="3"/>
  <c r="BT33" i="3" s="1"/>
  <c r="BP23" i="3"/>
  <c r="BV23" i="3" s="1"/>
  <c r="BP15" i="3"/>
  <c r="BT15" i="3" s="1"/>
  <c r="BP4" i="3"/>
  <c r="BU4" i="3" s="1"/>
  <c r="BP90" i="3"/>
  <c r="BT90" i="3" s="1"/>
  <c r="BP82" i="3"/>
  <c r="BU82" i="3" s="1"/>
  <c r="BP50" i="3"/>
  <c r="BW50" i="3" s="1"/>
  <c r="BP116" i="3"/>
  <c r="BV116" i="3" s="1"/>
  <c r="BP100" i="3"/>
  <c r="BW100" i="3" s="1"/>
  <c r="BP92" i="3"/>
  <c r="BT92" i="3" s="1"/>
  <c r="BP57" i="3"/>
  <c r="BU57" i="3" s="1"/>
  <c r="BP54" i="3"/>
  <c r="BU54" i="3" s="1"/>
  <c r="BP41" i="3"/>
  <c r="BU41" i="3" s="1"/>
  <c r="BP38" i="3"/>
  <c r="BU38" i="3" s="1"/>
  <c r="BP28" i="3"/>
  <c r="BT28" i="3" s="1"/>
  <c r="BP120" i="3"/>
  <c r="BW120" i="3" s="1"/>
  <c r="BP101" i="3"/>
  <c r="BU101" i="3" s="1"/>
  <c r="BP112" i="3"/>
  <c r="BU112" i="3" s="1"/>
  <c r="BP52" i="3"/>
  <c r="BW52" i="3" s="1"/>
  <c r="BP20" i="3"/>
  <c r="BV20" i="3" s="1"/>
  <c r="BL97" i="3"/>
  <c r="BP95" i="3"/>
  <c r="BU95" i="3" s="1"/>
  <c r="BP74" i="3"/>
  <c r="BW74" i="3" s="1"/>
  <c r="BP113" i="3"/>
  <c r="BV113" i="3" s="1"/>
  <c r="BP89" i="3"/>
  <c r="BW89" i="3" s="1"/>
  <c r="BP65" i="3"/>
  <c r="BW65" i="3" s="1"/>
  <c r="BP44" i="3"/>
  <c r="BW44" i="3" s="1"/>
  <c r="BP36" i="3"/>
  <c r="BT36" i="3" s="1"/>
  <c r="BP25" i="3"/>
  <c r="BT25" i="3" s="1"/>
  <c r="BP17" i="3"/>
  <c r="BW17" i="3" s="1"/>
  <c r="BP142" i="3"/>
  <c r="BW142" i="3" s="1"/>
  <c r="BP80" i="3"/>
  <c r="BW80" i="3" s="1"/>
  <c r="BP77" i="3"/>
  <c r="BV77" i="3" s="1"/>
  <c r="BP72" i="3"/>
  <c r="BT72" i="3" s="1"/>
  <c r="BP64" i="3"/>
  <c r="BW64" i="3" s="1"/>
  <c r="BP61" i="3"/>
  <c r="BT61" i="3" s="1"/>
  <c r="BP56" i="3"/>
  <c r="BU56" i="3" s="1"/>
  <c r="BP53" i="3"/>
  <c r="BW53" i="3" s="1"/>
  <c r="BP45" i="3"/>
  <c r="BV45" i="3" s="1"/>
  <c r="BP37" i="3"/>
  <c r="BT37" i="3" s="1"/>
  <c r="BP32" i="3"/>
  <c r="BV32" i="3" s="1"/>
  <c r="BP16" i="3"/>
  <c r="BV16" i="3" s="1"/>
  <c r="BP13" i="3"/>
  <c r="BV13" i="3" s="1"/>
  <c r="BP134" i="3"/>
  <c r="BT134" i="3" s="1"/>
  <c r="BP91" i="3"/>
  <c r="BW91" i="3" s="1"/>
  <c r="BP86" i="3"/>
  <c r="BU86" i="3" s="1"/>
  <c r="BP83" i="3"/>
  <c r="BW83" i="3" s="1"/>
  <c r="BP81" i="3"/>
  <c r="BU81" i="3" s="1"/>
  <c r="BP78" i="3"/>
  <c r="BU78" i="3" s="1"/>
  <c r="BP75" i="3"/>
  <c r="BU75" i="3" s="1"/>
  <c r="BP67" i="3"/>
  <c r="BU67" i="3" s="1"/>
  <c r="BP46" i="3"/>
  <c r="BV46" i="3" s="1"/>
  <c r="BP43" i="3"/>
  <c r="BV43" i="3" s="1"/>
  <c r="BP27" i="3"/>
  <c r="BU27" i="3" s="1"/>
  <c r="BP9" i="3"/>
  <c r="BV9" i="3" s="1"/>
  <c r="BL138" i="3"/>
  <c r="BP131" i="3"/>
  <c r="BV131" i="3" s="1"/>
  <c r="BP102" i="3"/>
  <c r="BT102" i="3" s="1"/>
  <c r="BP129" i="3"/>
  <c r="BU129" i="3" s="1"/>
  <c r="BP151" i="3"/>
  <c r="BW151" i="3" s="1"/>
  <c r="BL129" i="3"/>
  <c r="BP125" i="3"/>
  <c r="BW125" i="3" s="1"/>
  <c r="BP117" i="3"/>
  <c r="BU117" i="3" s="1"/>
  <c r="BP106" i="3"/>
  <c r="BV106" i="3" s="1"/>
  <c r="BL36" i="3"/>
  <c r="BL33" i="3"/>
  <c r="BP128" i="3"/>
  <c r="BU128" i="3" s="1"/>
  <c r="BP123" i="3"/>
  <c r="BW123" i="3" s="1"/>
  <c r="BP104" i="3"/>
  <c r="BW104" i="3" s="1"/>
  <c r="BL37" i="3"/>
  <c r="BP161" i="3"/>
  <c r="BW161" i="3" s="1"/>
  <c r="BP110" i="3"/>
  <c r="BW110" i="3" s="1"/>
  <c r="BL169" i="3"/>
  <c r="BP165" i="3"/>
  <c r="BW165" i="3" s="1"/>
  <c r="BP157" i="3"/>
  <c r="BW157" i="3" s="1"/>
  <c r="BL146" i="3"/>
  <c r="BL137" i="3"/>
  <c r="BP136" i="3"/>
  <c r="BU136" i="3" s="1"/>
  <c r="BP133" i="3"/>
  <c r="BU133" i="3" s="1"/>
  <c r="BL41" i="3"/>
  <c r="BP150" i="3"/>
  <c r="BV150" i="3" s="1"/>
  <c r="BL157" i="3"/>
  <c r="BP109" i="3"/>
  <c r="BW109" i="3" s="1"/>
  <c r="BL108" i="3"/>
  <c r="BL106" i="3"/>
  <c r="BP96" i="3"/>
  <c r="BW96" i="3" s="1"/>
  <c r="BP93" i="3"/>
  <c r="BW93" i="3" s="1"/>
  <c r="BL89" i="3"/>
  <c r="BP88" i="3"/>
  <c r="BT88" i="3" s="1"/>
  <c r="BL49" i="3"/>
  <c r="BL82" i="3"/>
  <c r="BL58" i="3"/>
  <c r="BL122" i="3"/>
  <c r="BP118" i="3"/>
  <c r="BT118" i="3" s="1"/>
  <c r="BP167" i="3"/>
  <c r="BW167" i="3" s="1"/>
  <c r="BP130" i="3"/>
  <c r="BV130" i="3" s="1"/>
  <c r="BL128" i="3"/>
  <c r="BP121" i="3"/>
  <c r="BT121" i="3" s="1"/>
  <c r="BP105" i="3"/>
  <c r="BT105" i="3" s="1"/>
  <c r="BL53" i="3"/>
  <c r="BL21" i="3"/>
  <c r="BP156" i="3"/>
  <c r="BT156" i="3" s="1"/>
  <c r="BP140" i="3"/>
  <c r="BT140" i="3" s="1"/>
  <c r="BL161" i="3"/>
  <c r="BL153" i="3"/>
  <c r="BP146" i="3"/>
  <c r="BU146" i="3" s="1"/>
  <c r="BL145" i="3"/>
  <c r="BP144" i="3"/>
  <c r="BV144" i="3" s="1"/>
  <c r="BP119" i="3"/>
  <c r="BW119" i="3" s="1"/>
  <c r="BL113" i="3"/>
  <c r="BP98" i="3"/>
  <c r="BW98" i="3" s="1"/>
  <c r="BP87" i="3"/>
  <c r="BW87" i="3" s="1"/>
  <c r="BP84" i="3"/>
  <c r="BT84" i="3" s="1"/>
  <c r="BL80" i="3"/>
  <c r="BP79" i="3"/>
  <c r="BU79" i="3" s="1"/>
  <c r="BP76" i="3"/>
  <c r="BV76" i="3" s="1"/>
  <c r="BP71" i="3"/>
  <c r="BU71" i="3" s="1"/>
  <c r="BP68" i="3"/>
  <c r="BU68" i="3" s="1"/>
  <c r="BL64" i="3"/>
  <c r="BP63" i="3"/>
  <c r="BU63" i="3" s="1"/>
  <c r="BP60" i="3"/>
  <c r="BW60" i="3" s="1"/>
  <c r="BL56" i="3"/>
  <c r="BP55" i="3"/>
  <c r="BU55" i="3" s="1"/>
  <c r="BL29" i="3"/>
  <c r="BP141" i="3"/>
  <c r="BW141" i="3" s="1"/>
  <c r="BP135" i="3"/>
  <c r="BV135" i="3" s="1"/>
  <c r="BP143" i="3"/>
  <c r="BW143" i="3" s="1"/>
  <c r="BP138" i="3"/>
  <c r="BW138" i="3" s="1"/>
  <c r="BL136" i="3"/>
  <c r="BP126" i="3"/>
  <c r="BW126" i="3" s="1"/>
  <c r="BP115" i="3"/>
  <c r="BV115" i="3" s="1"/>
  <c r="BL114" i="3"/>
  <c r="BP99" i="3"/>
  <c r="BV99" i="3" s="1"/>
  <c r="BP97" i="3"/>
  <c r="BU97" i="3" s="1"/>
  <c r="BP94" i="3"/>
  <c r="BW94" i="3" s="1"/>
  <c r="BL63" i="3"/>
  <c r="BL55" i="3"/>
  <c r="BL44" i="3"/>
  <c r="BL25" i="3"/>
  <c r="BL19" i="3"/>
  <c r="BL112" i="3"/>
  <c r="BL61" i="3"/>
  <c r="BL50" i="3"/>
  <c r="BL47" i="3"/>
  <c r="BL39" i="3"/>
  <c r="BL28" i="3"/>
  <c r="BL14" i="3"/>
  <c r="BP168" i="3"/>
  <c r="BT168" i="3" s="1"/>
  <c r="BL162" i="3"/>
  <c r="BP155" i="3"/>
  <c r="BV155" i="3" s="1"/>
  <c r="BL154" i="3"/>
  <c r="BP153" i="3"/>
  <c r="BW153" i="3" s="1"/>
  <c r="BL118" i="3"/>
  <c r="BP114" i="3"/>
  <c r="BV114" i="3" s="1"/>
  <c r="BL102" i="3"/>
  <c r="BL81" i="3"/>
  <c r="BL65" i="3"/>
  <c r="BL57" i="3"/>
  <c r="BL45" i="3"/>
  <c r="BL34" i="3"/>
  <c r="BL31" i="3"/>
  <c r="BL18" i="3"/>
  <c r="BL4" i="3"/>
  <c r="BP171" i="3"/>
  <c r="BT171" i="3" s="1"/>
  <c r="BL170" i="3"/>
  <c r="BP160" i="3"/>
  <c r="BT160" i="3" s="1"/>
  <c r="BL96" i="3"/>
  <c r="BP169" i="3"/>
  <c r="BU169" i="3" s="1"/>
  <c r="BP166" i="3"/>
  <c r="BT166" i="3" s="1"/>
  <c r="BL165" i="3"/>
  <c r="BP158" i="3"/>
  <c r="BV158" i="3" s="1"/>
  <c r="BP148" i="3"/>
  <c r="BT148" i="3" s="1"/>
  <c r="BL141" i="3"/>
  <c r="BP137" i="3"/>
  <c r="BT137" i="3" s="1"/>
  <c r="BL124" i="3"/>
  <c r="BL86" i="3"/>
  <c r="BL48" i="3"/>
  <c r="BL40" i="3"/>
  <c r="BL7" i="3"/>
  <c r="BL5" i="3"/>
  <c r="BP149" i="3"/>
  <c r="BU149" i="3" s="1"/>
  <c r="BP124" i="3"/>
  <c r="BU124" i="3" s="1"/>
  <c r="BL2" i="3"/>
  <c r="BP164" i="3"/>
  <c r="BT164" i="3" s="1"/>
  <c r="BP162" i="3"/>
  <c r="BW162" i="3" s="1"/>
  <c r="BP159" i="3"/>
  <c r="BW159" i="3" s="1"/>
  <c r="BL92" i="3"/>
  <c r="BL90" i="3"/>
  <c r="BL76" i="3"/>
  <c r="BL74" i="3"/>
  <c r="BL32" i="3"/>
  <c r="BL24" i="3"/>
  <c r="BL13" i="3"/>
  <c r="BP127" i="3"/>
  <c r="BU127" i="3" s="1"/>
  <c r="BL9" i="3"/>
  <c r="BL148" i="3"/>
  <c r="BL134" i="3"/>
  <c r="BL98" i="3"/>
  <c r="BL160" i="3"/>
  <c r="BL73" i="3"/>
  <c r="BL42" i="3"/>
  <c r="BL17" i="3"/>
  <c r="BP154" i="3"/>
  <c r="BT154" i="3" s="1"/>
  <c r="BL152" i="3"/>
  <c r="BL121" i="3"/>
  <c r="BL60" i="3"/>
  <c r="BL26" i="3"/>
  <c r="BP170" i="3"/>
  <c r="BV170" i="3" s="1"/>
  <c r="BP132" i="3"/>
  <c r="BT132" i="3" s="1"/>
  <c r="BL149" i="3"/>
  <c r="BL144" i="3"/>
  <c r="BL127" i="3"/>
  <c r="BL66" i="3"/>
  <c r="BL168" i="3"/>
  <c r="BL140" i="3"/>
  <c r="BP2" i="3"/>
  <c r="BU2" i="3" s="1"/>
  <c r="BL164" i="3"/>
  <c r="BP163" i="3"/>
  <c r="BT163" i="3" s="1"/>
  <c r="BL156" i="3"/>
  <c r="BL105" i="3"/>
  <c r="BL69" i="3"/>
  <c r="BL52" i="3"/>
  <c r="BL116" i="3"/>
  <c r="BL110" i="3"/>
  <c r="BL104" i="3"/>
  <c r="BL84" i="3"/>
  <c r="BL78" i="3"/>
  <c r="BL72" i="3"/>
  <c r="BL54" i="3"/>
  <c r="BL38" i="3"/>
  <c r="BL35" i="3"/>
  <c r="BL22" i="3"/>
  <c r="BL16" i="3"/>
  <c r="BL11" i="3"/>
  <c r="BL125" i="3"/>
  <c r="BL119" i="3"/>
  <c r="BP103" i="3"/>
  <c r="BW103" i="3" s="1"/>
  <c r="BL93" i="3"/>
  <c r="BL51" i="3"/>
  <c r="BL8" i="3"/>
  <c r="BL23" i="3"/>
  <c r="BL20" i="3"/>
  <c r="BL6" i="3"/>
  <c r="BL3" i="3"/>
  <c r="BP147" i="3"/>
  <c r="BU147" i="3" s="1"/>
  <c r="BP145" i="3"/>
  <c r="BU145" i="3" s="1"/>
  <c r="BL143" i="3"/>
  <c r="BP122" i="3"/>
  <c r="BV122" i="3" s="1"/>
  <c r="BL120" i="3"/>
  <c r="BP107" i="3"/>
  <c r="BT107" i="3" s="1"/>
  <c r="BL100" i="3"/>
  <c r="BL94" i="3"/>
  <c r="BL88" i="3"/>
  <c r="BL68" i="3"/>
  <c r="BL46" i="3"/>
  <c r="BL43" i="3"/>
  <c r="BL30" i="3"/>
  <c r="BL27" i="3"/>
  <c r="BL12" i="3"/>
  <c r="BL10" i="3"/>
  <c r="BP139" i="3"/>
  <c r="BW139" i="3" s="1"/>
  <c r="BL132" i="3"/>
  <c r="BL130" i="3"/>
  <c r="BL77" i="3"/>
  <c r="BL59" i="3"/>
  <c r="BL15" i="3"/>
  <c r="AH184" i="3"/>
  <c r="AH392" i="3"/>
  <c r="AH391" i="3"/>
  <c r="AH406" i="3"/>
  <c r="AH456" i="3"/>
  <c r="AH455" i="3"/>
  <c r="AH443" i="3"/>
  <c r="AH444" i="3"/>
  <c r="AH365" i="3"/>
  <c r="AH470" i="3"/>
  <c r="AH469" i="3"/>
  <c r="AH381" i="3"/>
  <c r="AH382" i="3"/>
  <c r="AH418" i="3"/>
  <c r="AH190" i="3"/>
  <c r="AH216" i="3"/>
  <c r="AH278" i="3"/>
  <c r="AH277" i="3"/>
  <c r="AH368" i="3"/>
  <c r="AH367" i="3"/>
  <c r="AH374" i="3"/>
  <c r="AH375" i="3"/>
  <c r="AH380" i="3"/>
  <c r="AH403" i="3"/>
  <c r="AH462" i="3"/>
  <c r="AH463" i="3"/>
  <c r="AH192" i="3"/>
  <c r="AH258" i="3"/>
  <c r="AH394" i="3"/>
  <c r="AH457" i="3"/>
  <c r="AH458" i="3"/>
  <c r="AH188" i="3"/>
  <c r="AH266" i="3"/>
  <c r="AH182" i="3"/>
  <c r="AH186" i="3"/>
  <c r="AH200" i="3"/>
  <c r="AH254" i="3"/>
  <c r="AH450" i="3"/>
  <c r="AH451" i="3"/>
  <c r="AH319" i="3"/>
  <c r="AH446" i="3"/>
  <c r="AH228" i="3"/>
  <c r="AH281" i="3"/>
  <c r="AH308" i="3"/>
  <c r="AH325" i="3"/>
  <c r="AH327" i="3"/>
  <c r="AH338" i="3"/>
  <c r="AH384" i="3"/>
  <c r="AH422" i="3"/>
  <c r="AH448" i="3"/>
  <c r="AH485" i="3"/>
  <c r="AH511" i="3"/>
  <c r="AH527" i="3"/>
  <c r="AH249" i="3"/>
  <c r="AH256" i="3"/>
  <c r="AH279" i="3"/>
  <c r="AH289" i="3"/>
  <c r="AH314" i="3"/>
  <c r="AH333" i="3"/>
  <c r="AH335" i="3"/>
  <c r="AH424" i="3"/>
  <c r="AH477" i="3"/>
  <c r="AH479" i="3"/>
  <c r="AH481" i="3"/>
  <c r="AH509" i="3"/>
  <c r="AH525" i="3"/>
  <c r="AH236" i="3"/>
  <c r="AH250" i="3"/>
  <c r="AH260" i="3"/>
  <c r="AH331" i="3"/>
  <c r="AH400" i="3"/>
  <c r="AH464" i="3"/>
  <c r="AH471" i="3"/>
  <c r="AH473" i="3"/>
  <c r="AH507" i="3"/>
  <c r="AH523" i="3"/>
  <c r="AH210" i="3"/>
  <c r="AH241" i="3"/>
  <c r="AH196" i="3"/>
  <c r="AH226" i="3"/>
  <c r="AH287" i="3"/>
  <c r="AH297" i="3"/>
  <c r="AH316" i="3"/>
  <c r="AH194" i="3"/>
  <c r="AH217" i="3"/>
  <c r="AH247" i="3"/>
  <c r="AH268" i="3"/>
  <c r="AH295" i="3"/>
  <c r="AH305" i="3"/>
  <c r="AH341" i="3"/>
  <c r="AH345" i="3"/>
  <c r="AH347" i="3"/>
  <c r="AH376" i="3"/>
  <c r="AH440" i="3"/>
  <c r="AH488" i="3"/>
  <c r="AH505" i="3"/>
  <c r="AH521" i="3"/>
  <c r="AH202" i="3"/>
  <c r="AH208" i="3"/>
  <c r="AH187" i="3"/>
  <c r="AH189" i="3"/>
  <c r="AH224" i="3"/>
  <c r="AH185" i="3"/>
  <c r="AH198" i="3"/>
  <c r="AH218" i="3"/>
  <c r="AH234" i="3"/>
  <c r="AH195" i="3"/>
  <c r="AH205" i="3"/>
  <c r="AH211" i="3"/>
  <c r="AH221" i="3"/>
  <c r="AH227" i="3"/>
  <c r="AH237" i="3"/>
  <c r="AH243" i="3"/>
  <c r="AH253" i="3"/>
  <c r="AH259" i="3"/>
  <c r="AH321" i="3"/>
  <c r="AH329" i="3"/>
  <c r="AH214" i="3"/>
  <c r="AH230" i="3"/>
  <c r="AH246" i="3"/>
  <c r="AH262" i="3"/>
  <c r="AH267" i="3"/>
  <c r="AH275" i="3"/>
  <c r="AH283" i="3"/>
  <c r="AH286" i="3"/>
  <c r="AH291" i="3"/>
  <c r="AH294" i="3"/>
  <c r="AH299" i="3"/>
  <c r="AH302" i="3"/>
  <c r="AH307" i="3"/>
  <c r="AH310" i="3"/>
  <c r="AH315" i="3"/>
  <c r="AH318" i="3"/>
  <c r="AH323" i="3"/>
  <c r="AH223" i="3"/>
  <c r="AH239" i="3"/>
  <c r="AH255" i="3"/>
  <c r="AH264" i="3"/>
  <c r="AH272" i="3"/>
  <c r="AH280" i="3"/>
  <c r="AH288" i="3"/>
  <c r="AH296" i="3"/>
  <c r="AH304" i="3"/>
  <c r="AH312" i="3"/>
  <c r="AH320" i="3"/>
  <c r="AH328" i="3"/>
  <c r="AH336" i="3"/>
  <c r="AH344" i="3"/>
  <c r="AH207" i="3"/>
  <c r="AH343" i="3"/>
  <c r="AH332" i="3"/>
  <c r="AH340" i="3"/>
  <c r="AH348" i="3"/>
  <c r="BL158" i="3"/>
  <c r="BL101" i="3"/>
  <c r="BL159" i="3"/>
  <c r="BL166" i="3"/>
  <c r="BL150" i="3"/>
  <c r="BL117" i="3"/>
  <c r="BL85" i="3"/>
  <c r="BL167" i="3"/>
  <c r="BP152" i="3"/>
  <c r="BV152" i="3" s="1"/>
  <c r="BL135" i="3"/>
  <c r="BL126" i="3"/>
  <c r="BL109" i="3"/>
  <c r="BL151" i="3"/>
  <c r="BL142" i="3"/>
  <c r="BL133" i="3"/>
  <c r="BL62" i="3"/>
  <c r="BL70" i="3"/>
  <c r="BL111" i="3"/>
  <c r="BL103" i="3"/>
  <c r="BL95" i="3"/>
  <c r="BL87" i="3"/>
  <c r="BL79" i="3"/>
  <c r="BL71" i="3"/>
  <c r="BL171" i="3"/>
  <c r="BL163" i="3"/>
  <c r="BL155" i="3"/>
  <c r="BL147" i="3"/>
  <c r="BL139" i="3"/>
  <c r="BL131" i="3"/>
  <c r="BL123" i="3"/>
  <c r="BL115" i="3"/>
  <c r="BL107" i="3"/>
  <c r="BL99" i="3"/>
  <c r="BL91" i="3"/>
  <c r="BL83" i="3"/>
  <c r="BL75" i="3"/>
  <c r="BL67" i="3"/>
  <c r="BP108" i="3"/>
  <c r="BT108" i="3" s="1"/>
  <c r="BP31" i="3"/>
  <c r="BU31" i="3" s="1"/>
  <c r="BP35" i="3"/>
  <c r="BU35" i="3" s="1"/>
  <c r="BP19" i="3"/>
  <c r="BW19" i="3" s="1"/>
  <c r="BP14" i="3"/>
  <c r="BW14" i="3" s="1"/>
  <c r="BP12" i="3"/>
  <c r="BU12" i="3" s="1"/>
  <c r="BP10" i="3"/>
  <c r="BV10" i="3" s="1"/>
  <c r="BP8" i="3"/>
  <c r="BW8" i="3" s="1"/>
  <c r="BP3" i="3"/>
  <c r="BT3" i="3" s="1"/>
  <c r="BP5" i="3"/>
  <c r="BW5" i="3" s="1"/>
  <c r="BU40" i="3" l="1"/>
  <c r="BE172" i="3"/>
  <c r="BF172" i="3"/>
  <c r="BT6" i="3"/>
  <c r="BD172" i="3"/>
  <c r="BR47" i="3"/>
  <c r="BQ47" i="3"/>
  <c r="BQ164" i="3"/>
  <c r="BR164" i="3"/>
  <c r="BR131" i="3"/>
  <c r="BQ131" i="3"/>
  <c r="BQ18" i="3"/>
  <c r="BR18" i="3"/>
  <c r="BQ5" i="3"/>
  <c r="BR5" i="3"/>
  <c r="BQ28" i="3"/>
  <c r="BR28" i="3"/>
  <c r="BQ128" i="3"/>
  <c r="BR128" i="3"/>
  <c r="BQ61" i="3"/>
  <c r="BR61" i="3"/>
  <c r="BR23" i="3"/>
  <c r="BQ23" i="3"/>
  <c r="BQ100" i="3"/>
  <c r="BR100" i="3"/>
  <c r="BQ126" i="3"/>
  <c r="BR126" i="3"/>
  <c r="BR95" i="3"/>
  <c r="BQ95" i="3"/>
  <c r="BQ38" i="3"/>
  <c r="BR38" i="3"/>
  <c r="BR123" i="3"/>
  <c r="BQ123" i="3"/>
  <c r="BQ29" i="3"/>
  <c r="BR29" i="3"/>
  <c r="BR169" i="3"/>
  <c r="BQ169" i="3"/>
  <c r="BR171" i="3"/>
  <c r="BQ171" i="3"/>
  <c r="BQ118" i="3"/>
  <c r="BR118" i="3"/>
  <c r="BQ76" i="3"/>
  <c r="BR76" i="3"/>
  <c r="BQ68" i="3"/>
  <c r="BR68" i="3"/>
  <c r="BQ36" i="3"/>
  <c r="BR36" i="3"/>
  <c r="BQ160" i="3"/>
  <c r="BR160" i="3"/>
  <c r="BW22" i="3"/>
  <c r="BQ142" i="3"/>
  <c r="BR142" i="3"/>
  <c r="BQ136" i="3"/>
  <c r="BR136" i="3"/>
  <c r="BQ84" i="3"/>
  <c r="BR84" i="3"/>
  <c r="BQ62" i="3"/>
  <c r="BR62" i="3"/>
  <c r="BR91" i="3"/>
  <c r="BQ91" i="3"/>
  <c r="BR135" i="3"/>
  <c r="BQ135" i="3"/>
  <c r="BR83" i="3"/>
  <c r="BQ83" i="3"/>
  <c r="BQ46" i="3"/>
  <c r="BR46" i="3"/>
  <c r="BQ104" i="3"/>
  <c r="BR104" i="3"/>
  <c r="BQ32" i="3"/>
  <c r="BR32" i="3"/>
  <c r="BQ14" i="3"/>
  <c r="BR14" i="3"/>
  <c r="BQ22" i="3"/>
  <c r="BR22" i="3"/>
  <c r="BQ80" i="3"/>
  <c r="BR80" i="3"/>
  <c r="BR19" i="3"/>
  <c r="BQ19" i="3"/>
  <c r="BQ117" i="3"/>
  <c r="BR117" i="3"/>
  <c r="BQ106" i="3"/>
  <c r="BR106" i="3"/>
  <c r="BQ33" i="3"/>
  <c r="BR33" i="3"/>
  <c r="BQ26" i="3"/>
  <c r="BR26" i="3"/>
  <c r="BQ81" i="3"/>
  <c r="BR81" i="3"/>
  <c r="BQ152" i="3"/>
  <c r="BR152" i="3"/>
  <c r="BR157" i="3"/>
  <c r="BQ157" i="3"/>
  <c r="BQ49" i="3"/>
  <c r="BR49" i="3"/>
  <c r="BQ144" i="3"/>
  <c r="BR144" i="3"/>
  <c r="BQ85" i="3"/>
  <c r="BR85" i="3"/>
  <c r="BQ41" i="3"/>
  <c r="BR41" i="3"/>
  <c r="BR63" i="3"/>
  <c r="BQ63" i="3"/>
  <c r="BQ72" i="3"/>
  <c r="BR72" i="3"/>
  <c r="BQ20" i="3"/>
  <c r="BR20" i="3"/>
  <c r="BQ166" i="3"/>
  <c r="BR166" i="3"/>
  <c r="BQ120" i="3"/>
  <c r="BR120" i="3"/>
  <c r="BQ158" i="3"/>
  <c r="BR158" i="3"/>
  <c r="BQ112" i="3"/>
  <c r="BR112" i="3"/>
  <c r="BQ150" i="3"/>
  <c r="BR150" i="3"/>
  <c r="BQ40" i="3"/>
  <c r="BR40" i="3"/>
  <c r="BQ88" i="3"/>
  <c r="BR88" i="3"/>
  <c r="BR71" i="3"/>
  <c r="BQ71" i="3"/>
  <c r="BQ16" i="3"/>
  <c r="BR16" i="3"/>
  <c r="BQ137" i="3"/>
  <c r="BR137" i="3"/>
  <c r="BQ25" i="3"/>
  <c r="BR25" i="3"/>
  <c r="BR87" i="3"/>
  <c r="BQ87" i="3"/>
  <c r="BQ82" i="3"/>
  <c r="BR82" i="3"/>
  <c r="BQ37" i="3"/>
  <c r="BR37" i="3"/>
  <c r="BR119" i="3"/>
  <c r="BQ119" i="3"/>
  <c r="BQ77" i="3"/>
  <c r="BR77" i="3"/>
  <c r="BR145" i="3"/>
  <c r="BQ145" i="3"/>
  <c r="BQ69" i="3"/>
  <c r="BR69" i="3"/>
  <c r="BQ92" i="3"/>
  <c r="BR92" i="3"/>
  <c r="BQ125" i="3"/>
  <c r="BR125" i="3"/>
  <c r="BQ124" i="3"/>
  <c r="BR124" i="3"/>
  <c r="BQ13" i="3"/>
  <c r="BR13" i="3"/>
  <c r="BQ60" i="3"/>
  <c r="BR60" i="3"/>
  <c r="BT48" i="3"/>
  <c r="BQ156" i="3"/>
  <c r="BR156" i="3"/>
  <c r="BQ8" i="3"/>
  <c r="BR8" i="3"/>
  <c r="BR163" i="3"/>
  <c r="BQ163" i="3"/>
  <c r="BR111" i="3"/>
  <c r="BQ111" i="3"/>
  <c r="BQ56" i="3"/>
  <c r="BR56" i="3"/>
  <c r="BR103" i="3"/>
  <c r="BQ103" i="3"/>
  <c r="BQ48" i="3"/>
  <c r="BR48" i="3"/>
  <c r="BR31" i="3"/>
  <c r="BQ31" i="3"/>
  <c r="BQ109" i="3"/>
  <c r="BR109" i="3"/>
  <c r="BQ24" i="3"/>
  <c r="BR24" i="3"/>
  <c r="BR7" i="3"/>
  <c r="BQ7" i="3"/>
  <c r="BQ162" i="3"/>
  <c r="BR162" i="3"/>
  <c r="BQ53" i="3"/>
  <c r="BR53" i="3"/>
  <c r="BQ42" i="3"/>
  <c r="BR42" i="3"/>
  <c r="BR11" i="3"/>
  <c r="BQ11" i="3"/>
  <c r="BQ102" i="3"/>
  <c r="BR102" i="3"/>
  <c r="BQ17" i="3"/>
  <c r="BR17" i="3"/>
  <c r="BQ138" i="3"/>
  <c r="BR138" i="3"/>
  <c r="BQ93" i="3"/>
  <c r="BR93" i="3"/>
  <c r="BQ73" i="3"/>
  <c r="BR73" i="3"/>
  <c r="BQ130" i="3"/>
  <c r="BR130" i="3"/>
  <c r="BQ21" i="3"/>
  <c r="BR21" i="3"/>
  <c r="BR99" i="3"/>
  <c r="BQ99" i="3"/>
  <c r="BQ45" i="3"/>
  <c r="BR45" i="3"/>
  <c r="BQ65" i="3"/>
  <c r="BR65" i="3"/>
  <c r="BQ64" i="3"/>
  <c r="BR64" i="3"/>
  <c r="BQ116" i="3"/>
  <c r="BR116" i="3"/>
  <c r="BQ170" i="3"/>
  <c r="BR170" i="3"/>
  <c r="BQ114" i="3"/>
  <c r="BR114" i="3"/>
  <c r="BR67" i="3"/>
  <c r="BQ67" i="3"/>
  <c r="BR165" i="3"/>
  <c r="BQ165" i="3"/>
  <c r="BQ121" i="3"/>
  <c r="BR121" i="3"/>
  <c r="BQ58" i="3"/>
  <c r="BR58" i="3"/>
  <c r="BR35" i="3"/>
  <c r="BQ35" i="3"/>
  <c r="BR153" i="3"/>
  <c r="BQ153" i="3"/>
  <c r="BR151" i="3"/>
  <c r="BQ151" i="3"/>
  <c r="BR39" i="3"/>
  <c r="BQ39" i="3"/>
  <c r="BQ94" i="3"/>
  <c r="BR94" i="3"/>
  <c r="BR27" i="3"/>
  <c r="BQ27" i="3"/>
  <c r="BQ129" i="3"/>
  <c r="BR129" i="3"/>
  <c r="BR79" i="3"/>
  <c r="BQ79" i="3"/>
  <c r="BQ57" i="3"/>
  <c r="BR57" i="3"/>
  <c r="BQ70" i="3"/>
  <c r="BR70" i="3"/>
  <c r="BQ140" i="3"/>
  <c r="BR140" i="3"/>
  <c r="BQ132" i="3"/>
  <c r="BR132" i="3"/>
  <c r="BQ30" i="3"/>
  <c r="BR30" i="3"/>
  <c r="BQ98" i="3"/>
  <c r="BR98" i="3"/>
  <c r="BQ154" i="3"/>
  <c r="BR154" i="3"/>
  <c r="BQ74" i="3"/>
  <c r="BR74" i="3"/>
  <c r="BQ6" i="3"/>
  <c r="BR6" i="3"/>
  <c r="BQ66" i="3"/>
  <c r="BR66" i="3"/>
  <c r="BR139" i="3"/>
  <c r="BQ139" i="3"/>
  <c r="BR15" i="3"/>
  <c r="BQ15" i="3"/>
  <c r="BV22" i="3"/>
  <c r="AO380" i="3" s="1"/>
  <c r="BR159" i="3"/>
  <c r="BQ159" i="3"/>
  <c r="BR107" i="3"/>
  <c r="BQ107" i="3"/>
  <c r="BR55" i="3"/>
  <c r="BQ55" i="3"/>
  <c r="BR143" i="3"/>
  <c r="BQ143" i="3"/>
  <c r="BQ12" i="3"/>
  <c r="BR12" i="3"/>
  <c r="BQ4" i="3"/>
  <c r="BR4" i="3"/>
  <c r="BR127" i="3"/>
  <c r="BQ127" i="3"/>
  <c r="BR75" i="3"/>
  <c r="BQ75" i="3"/>
  <c r="BQ52" i="3"/>
  <c r="BR52" i="3"/>
  <c r="BQ108" i="3"/>
  <c r="BR108" i="3"/>
  <c r="BR167" i="3"/>
  <c r="BQ167" i="3"/>
  <c r="BR115" i="3"/>
  <c r="BQ115" i="3"/>
  <c r="BQ54" i="3"/>
  <c r="BR54" i="3"/>
  <c r="BQ34" i="3"/>
  <c r="BR34" i="3"/>
  <c r="BQ9" i="3"/>
  <c r="BR9" i="3"/>
  <c r="BQ97" i="3"/>
  <c r="BR97" i="3"/>
  <c r="BQ90" i="3"/>
  <c r="BR90" i="3"/>
  <c r="BQ50" i="3"/>
  <c r="BR50" i="3"/>
  <c r="BR59" i="3"/>
  <c r="BQ59" i="3"/>
  <c r="BQ10" i="3"/>
  <c r="BR10" i="3"/>
  <c r="BQ113" i="3"/>
  <c r="BR113" i="3"/>
  <c r="BQ2" i="3"/>
  <c r="BR2" i="3"/>
  <c r="BR149" i="3"/>
  <c r="BQ149" i="3"/>
  <c r="BQ105" i="3"/>
  <c r="BR105" i="3"/>
  <c r="BQ122" i="3"/>
  <c r="BR122" i="3"/>
  <c r="BQ78" i="3"/>
  <c r="BR78" i="3"/>
  <c r="BR43" i="3"/>
  <c r="BQ43" i="3"/>
  <c r="BQ148" i="3"/>
  <c r="BR148" i="3"/>
  <c r="BQ134" i="3"/>
  <c r="BR134" i="3"/>
  <c r="BR155" i="3"/>
  <c r="BQ155" i="3"/>
  <c r="BR147" i="3"/>
  <c r="BQ147" i="3"/>
  <c r="BQ110" i="3"/>
  <c r="BR110" i="3"/>
  <c r="BQ168" i="3"/>
  <c r="BR168" i="3"/>
  <c r="BQ96" i="3"/>
  <c r="BR96" i="3"/>
  <c r="BQ44" i="3"/>
  <c r="BR44" i="3"/>
  <c r="BQ86" i="3"/>
  <c r="BR86" i="3"/>
  <c r="BR51" i="3"/>
  <c r="BQ51" i="3"/>
  <c r="BQ89" i="3"/>
  <c r="BR89" i="3"/>
  <c r="BR3" i="3"/>
  <c r="BQ3" i="3"/>
  <c r="BQ146" i="3"/>
  <c r="BR146" i="3"/>
  <c r="BQ101" i="3"/>
  <c r="BR101" i="3"/>
  <c r="BQ141" i="3"/>
  <c r="BR141" i="3"/>
  <c r="BR161" i="3"/>
  <c r="BQ161" i="3"/>
  <c r="BQ133" i="3"/>
  <c r="BR133" i="3"/>
  <c r="BT2" i="3"/>
  <c r="BU24" i="3"/>
  <c r="BV73" i="3"/>
  <c r="BW47" i="3"/>
  <c r="BT73" i="3"/>
  <c r="AM431" i="3" s="1"/>
  <c r="BV47" i="3"/>
  <c r="BV29" i="3"/>
  <c r="AO387" i="3" s="1"/>
  <c r="BW73" i="3"/>
  <c r="AP431" i="3" s="1"/>
  <c r="BW24" i="3"/>
  <c r="AP382" i="3" s="1"/>
  <c r="BW29" i="3"/>
  <c r="BT47" i="3"/>
  <c r="BV70" i="3"/>
  <c r="BT29" i="3"/>
  <c r="BV40" i="3"/>
  <c r="AO398" i="3" s="1"/>
  <c r="BV48" i="3"/>
  <c r="AO406" i="3" s="1"/>
  <c r="BU48" i="3"/>
  <c r="AN406" i="3" s="1"/>
  <c r="BW42" i="3"/>
  <c r="AP400" i="3" s="1"/>
  <c r="BU42" i="3"/>
  <c r="BT112" i="3"/>
  <c r="BT113" i="3"/>
  <c r="BV102" i="3"/>
  <c r="AO460" i="3" s="1"/>
  <c r="BU16" i="3"/>
  <c r="BW92" i="3"/>
  <c r="AP450" i="3" s="1"/>
  <c r="BU65" i="3"/>
  <c r="AN423" i="3" s="1"/>
  <c r="BT110" i="3"/>
  <c r="AM468" i="3" s="1"/>
  <c r="BU92" i="3"/>
  <c r="BV126" i="3"/>
  <c r="BT24" i="3"/>
  <c r="BT70" i="3"/>
  <c r="BT40" i="3"/>
  <c r="BV72" i="3"/>
  <c r="AO430" i="3" s="1"/>
  <c r="BW70" i="3"/>
  <c r="AP428" i="3" s="1"/>
  <c r="BU72" i="3"/>
  <c r="AN430" i="3" s="1"/>
  <c r="BW25" i="3"/>
  <c r="BT38" i="3"/>
  <c r="AM396" i="3" s="1"/>
  <c r="BT142" i="3"/>
  <c r="BT91" i="3"/>
  <c r="AM449" i="3" s="1"/>
  <c r="BV124" i="3"/>
  <c r="AO482" i="3" s="1"/>
  <c r="BU51" i="3"/>
  <c r="AN409" i="3" s="1"/>
  <c r="BU8" i="3"/>
  <c r="AN366" i="3" s="1"/>
  <c r="BW56" i="3"/>
  <c r="AP414" i="3" s="1"/>
  <c r="BW28" i="3"/>
  <c r="BW45" i="3"/>
  <c r="BV141" i="3"/>
  <c r="BV25" i="3"/>
  <c r="AO383" i="3" s="1"/>
  <c r="BW97" i="3"/>
  <c r="BW38" i="3"/>
  <c r="AP396" i="3" s="1"/>
  <c r="BW43" i="3"/>
  <c r="AP401" i="3" s="1"/>
  <c r="BT99" i="3"/>
  <c r="AM457" i="3" s="1"/>
  <c r="BT145" i="3"/>
  <c r="BV83" i="3"/>
  <c r="BT136" i="3"/>
  <c r="BU28" i="3"/>
  <c r="AN386" i="3" s="1"/>
  <c r="BU45" i="3"/>
  <c r="BV159" i="3"/>
  <c r="AO517" i="3" s="1"/>
  <c r="BT9" i="3"/>
  <c r="AM367" i="3" s="1"/>
  <c r="BU25" i="3"/>
  <c r="AN383" i="3" s="1"/>
  <c r="BV105" i="3"/>
  <c r="BV38" i="3"/>
  <c r="BV118" i="3"/>
  <c r="BT43" i="3"/>
  <c r="BT139" i="3"/>
  <c r="BW3" i="3"/>
  <c r="AP361" i="3" s="1"/>
  <c r="BU83" i="3"/>
  <c r="AN441" i="3" s="1"/>
  <c r="BV136" i="3"/>
  <c r="AO494" i="3" s="1"/>
  <c r="BV21" i="3"/>
  <c r="AO379" i="3" s="1"/>
  <c r="BV53" i="3"/>
  <c r="BU9" i="3"/>
  <c r="AN367" i="3" s="1"/>
  <c r="BW41" i="3"/>
  <c r="AP399" i="3" s="1"/>
  <c r="BT57" i="3"/>
  <c r="AM415" i="3" s="1"/>
  <c r="BW54" i="3"/>
  <c r="AP412" i="3" s="1"/>
  <c r="BU126" i="3"/>
  <c r="AN484" i="3" s="1"/>
  <c r="BU43" i="3"/>
  <c r="AN401" i="3" s="1"/>
  <c r="BW147" i="3"/>
  <c r="AP505" i="3" s="1"/>
  <c r="BT83" i="3"/>
  <c r="AM441" i="3" s="1"/>
  <c r="BW72" i="3"/>
  <c r="BW136" i="3"/>
  <c r="AP494" i="3" s="1"/>
  <c r="BV92" i="3"/>
  <c r="BW21" i="3"/>
  <c r="AP379" i="3" s="1"/>
  <c r="BT53" i="3"/>
  <c r="AM411" i="3" s="1"/>
  <c r="BW9" i="3"/>
  <c r="AP367" i="3" s="1"/>
  <c r="BV41" i="3"/>
  <c r="AO399" i="3" s="1"/>
  <c r="BV62" i="3"/>
  <c r="AO420" i="3" s="1"/>
  <c r="BV86" i="3"/>
  <c r="BW59" i="3"/>
  <c r="BT147" i="3"/>
  <c r="AM505" i="3" s="1"/>
  <c r="BU155" i="3"/>
  <c r="AN513" i="3" s="1"/>
  <c r="BU96" i="3"/>
  <c r="AN454" i="3" s="1"/>
  <c r="BW152" i="3"/>
  <c r="AP510" i="3" s="1"/>
  <c r="BV85" i="3"/>
  <c r="BU113" i="3"/>
  <c r="BT41" i="3"/>
  <c r="BW62" i="3"/>
  <c r="BU94" i="3"/>
  <c r="AN452" i="3" s="1"/>
  <c r="BT126" i="3"/>
  <c r="AM484" i="3" s="1"/>
  <c r="BV75" i="3"/>
  <c r="AO433" i="3" s="1"/>
  <c r="BV147" i="3"/>
  <c r="AO505" i="3" s="1"/>
  <c r="BW155" i="3"/>
  <c r="BV104" i="3"/>
  <c r="BV160" i="3"/>
  <c r="BU85" i="3"/>
  <c r="AN443" i="3" s="1"/>
  <c r="BT17" i="3"/>
  <c r="AM375" i="3" s="1"/>
  <c r="BV94" i="3"/>
  <c r="AO452" i="3" s="1"/>
  <c r="BV142" i="3"/>
  <c r="AO500" i="3" s="1"/>
  <c r="BU91" i="3"/>
  <c r="AN449" i="3" s="1"/>
  <c r="BW124" i="3"/>
  <c r="BT155" i="3"/>
  <c r="BT56" i="3"/>
  <c r="BU104" i="3"/>
  <c r="BU167" i="3"/>
  <c r="BT93" i="3"/>
  <c r="AM451" i="3" s="1"/>
  <c r="BT42" i="3"/>
  <c r="AM400" i="3" s="1"/>
  <c r="BT94" i="3"/>
  <c r="BU142" i="3"/>
  <c r="BV91" i="3"/>
  <c r="BT124" i="3"/>
  <c r="BW27" i="3"/>
  <c r="AP385" i="3" s="1"/>
  <c r="BV56" i="3"/>
  <c r="BT104" i="3"/>
  <c r="AM462" i="3" s="1"/>
  <c r="BV28" i="3"/>
  <c r="AO386" i="3" s="1"/>
  <c r="BT125" i="3"/>
  <c r="AP511" i="3"/>
  <c r="AP363" i="3"/>
  <c r="AP497" i="3"/>
  <c r="AP501" i="3"/>
  <c r="AP525" i="3"/>
  <c r="AP441" i="3"/>
  <c r="AN370" i="3"/>
  <c r="AM521" i="3"/>
  <c r="AM512" i="3"/>
  <c r="AO516" i="3"/>
  <c r="AO473" i="3"/>
  <c r="AN413" i="3"/>
  <c r="AN437" i="3"/>
  <c r="AM463" i="3"/>
  <c r="AP467" i="3"/>
  <c r="AP515" i="3"/>
  <c r="AN486" i="3"/>
  <c r="AN487" i="3"/>
  <c r="AN425" i="3"/>
  <c r="AO371" i="3"/>
  <c r="AP422" i="3"/>
  <c r="AP402" i="3"/>
  <c r="AP410" i="3"/>
  <c r="AN415" i="3"/>
  <c r="AM373" i="3"/>
  <c r="AM416" i="3"/>
  <c r="AO480" i="3"/>
  <c r="AN485" i="3"/>
  <c r="AP517" i="3"/>
  <c r="AO472" i="3"/>
  <c r="AP484" i="3"/>
  <c r="AN504" i="3"/>
  <c r="AM479" i="3"/>
  <c r="AP523" i="3"/>
  <c r="AM460" i="3"/>
  <c r="AN433" i="3"/>
  <c r="AO374" i="3"/>
  <c r="AM430" i="3"/>
  <c r="AP423" i="3"/>
  <c r="AN470" i="3"/>
  <c r="AM450" i="3"/>
  <c r="AO381" i="3"/>
  <c r="AP384" i="3"/>
  <c r="AP372" i="3"/>
  <c r="AP520" i="3"/>
  <c r="AM524" i="3"/>
  <c r="AP418" i="3"/>
  <c r="AM442" i="3"/>
  <c r="AM446" i="3"/>
  <c r="AO508" i="3"/>
  <c r="AO489" i="3"/>
  <c r="AN436" i="3"/>
  <c r="AO390" i="3"/>
  <c r="AO435" i="3"/>
  <c r="AP447" i="3"/>
  <c r="AN459" i="3"/>
  <c r="AP458" i="3"/>
  <c r="AM391" i="3"/>
  <c r="AO397" i="3"/>
  <c r="AP424" i="3"/>
  <c r="AN527" i="3"/>
  <c r="AN421" i="3"/>
  <c r="AP445" i="3"/>
  <c r="AO488" i="3"/>
  <c r="AP468" i="3"/>
  <c r="AO464" i="3"/>
  <c r="AN439" i="3"/>
  <c r="AM395" i="3"/>
  <c r="AP438" i="3"/>
  <c r="AO471" i="3"/>
  <c r="AP478" i="3"/>
  <c r="AO474" i="3"/>
  <c r="AM469" i="3"/>
  <c r="AO388" i="3"/>
  <c r="AO427" i="3"/>
  <c r="AP519" i="3"/>
  <c r="AO403" i="3"/>
  <c r="AP500" i="3"/>
  <c r="AP432" i="3"/>
  <c r="AM386" i="3"/>
  <c r="AP408" i="3"/>
  <c r="AP443" i="3"/>
  <c r="AM420" i="3"/>
  <c r="AN360" i="3"/>
  <c r="AN393" i="3"/>
  <c r="AP496" i="3"/>
  <c r="AN491" i="3"/>
  <c r="AN505" i="3"/>
  <c r="AP461" i="3"/>
  <c r="AN482" i="3"/>
  <c r="AM495" i="3"/>
  <c r="AM518" i="3"/>
  <c r="AO513" i="3"/>
  <c r="AN455" i="3"/>
  <c r="AO493" i="3"/>
  <c r="AN426" i="3"/>
  <c r="AM514" i="3"/>
  <c r="AM476" i="3"/>
  <c r="AP454" i="3"/>
  <c r="AN494" i="3"/>
  <c r="AP483" i="3"/>
  <c r="AN385" i="3"/>
  <c r="AN444" i="3"/>
  <c r="AP411" i="3"/>
  <c r="AP375" i="3"/>
  <c r="AN453" i="3"/>
  <c r="AN396" i="3"/>
  <c r="AN440" i="3"/>
  <c r="AO376" i="3"/>
  <c r="AM409" i="3"/>
  <c r="AM490" i="3"/>
  <c r="AM310" i="3"/>
  <c r="AO528" i="3"/>
  <c r="AN389" i="3"/>
  <c r="AP452" i="3"/>
  <c r="AM498" i="3"/>
  <c r="AN475" i="3"/>
  <c r="AM361" i="3"/>
  <c r="AP366" i="3"/>
  <c r="AO510" i="3"/>
  <c r="AN507" i="3"/>
  <c r="AO457" i="3"/>
  <c r="AP499" i="3"/>
  <c r="AN429" i="3"/>
  <c r="AP477" i="3"/>
  <c r="AP462" i="3"/>
  <c r="AO401" i="3"/>
  <c r="AP449" i="3"/>
  <c r="AN414" i="3"/>
  <c r="AM448" i="3"/>
  <c r="AM379" i="3"/>
  <c r="AN417" i="3"/>
  <c r="AP377" i="3"/>
  <c r="AM522" i="3"/>
  <c r="AN503" i="3"/>
  <c r="AP456" i="3"/>
  <c r="AP451" i="3"/>
  <c r="AM466" i="3"/>
  <c r="AO368" i="3"/>
  <c r="AM465" i="3"/>
  <c r="AM506" i="3"/>
  <c r="AM529" i="3"/>
  <c r="AM526" i="3"/>
  <c r="AO434" i="3"/>
  <c r="AO502" i="3"/>
  <c r="AP481" i="3"/>
  <c r="AP509" i="3"/>
  <c r="AO404" i="3"/>
  <c r="AM492" i="3"/>
  <c r="AM419" i="3"/>
  <c r="AM394" i="3"/>
  <c r="AO378" i="3"/>
  <c r="AN412" i="3"/>
  <c r="AN362" i="3"/>
  <c r="AO392" i="3"/>
  <c r="BV33" i="3"/>
  <c r="AN407" i="3"/>
  <c r="BT81" i="3"/>
  <c r="AP455" i="3"/>
  <c r="BU14" i="3"/>
  <c r="BW30" i="3"/>
  <c r="BU46" i="3"/>
  <c r="BT78" i="3"/>
  <c r="BV110" i="3"/>
  <c r="BW158" i="3"/>
  <c r="BT67" i="3"/>
  <c r="BW107" i="3"/>
  <c r="BU123" i="3"/>
  <c r="BV171" i="3"/>
  <c r="BT4" i="3"/>
  <c r="BV36" i="3"/>
  <c r="AP482" i="3"/>
  <c r="BV153" i="3"/>
  <c r="BU3" i="3"/>
  <c r="BU19" i="3"/>
  <c r="BT35" i="3"/>
  <c r="AO441" i="3"/>
  <c r="BV52" i="3"/>
  <c r="AN374" i="3"/>
  <c r="BW32" i="3"/>
  <c r="AM406" i="3"/>
  <c r="BV64" i="3"/>
  <c r="BU80" i="3"/>
  <c r="AM470" i="3"/>
  <c r="BT128" i="3"/>
  <c r="BW144" i="3"/>
  <c r="AO518" i="3"/>
  <c r="AN525" i="3"/>
  <c r="BU84" i="3"/>
  <c r="BU108" i="3"/>
  <c r="BU121" i="3"/>
  <c r="BT5" i="3"/>
  <c r="BV37" i="3"/>
  <c r="AO411" i="3"/>
  <c r="BW69" i="3"/>
  <c r="AO443" i="3"/>
  <c r="BT101" i="3"/>
  <c r="BT117" i="3"/>
  <c r="BT133" i="3"/>
  <c r="BT149" i="3"/>
  <c r="BV165" i="3"/>
  <c r="BU20" i="3"/>
  <c r="BT100" i="3"/>
  <c r="BV140" i="3"/>
  <c r="BW129" i="3"/>
  <c r="BT18" i="3"/>
  <c r="BT34" i="3"/>
  <c r="BV50" i="3"/>
  <c r="BV66" i="3"/>
  <c r="BV82" i="3"/>
  <c r="BV98" i="3"/>
  <c r="BW114" i="3"/>
  <c r="BW130" i="3"/>
  <c r="BT146" i="3"/>
  <c r="BV162" i="3"/>
  <c r="BV71" i="3"/>
  <c r="BW111" i="3"/>
  <c r="BT60" i="3"/>
  <c r="BV156" i="3"/>
  <c r="AN365" i="3"/>
  <c r="BW23" i="3"/>
  <c r="BW39" i="3"/>
  <c r="BW55" i="3"/>
  <c r="BT87" i="3"/>
  <c r="BU103" i="3"/>
  <c r="BU135" i="3"/>
  <c r="AM471" i="3"/>
  <c r="AM383" i="3"/>
  <c r="BW57" i="3"/>
  <c r="BU89" i="3"/>
  <c r="BU105" i="3"/>
  <c r="BT14" i="3"/>
  <c r="BT30" i="3"/>
  <c r="BT46" i="3"/>
  <c r="AP420" i="3"/>
  <c r="BW78" i="3"/>
  <c r="BU110" i="3"/>
  <c r="AO484" i="3"/>
  <c r="AN500" i="3"/>
  <c r="BU158" i="3"/>
  <c r="AM401" i="3"/>
  <c r="BV67" i="3"/>
  <c r="AO449" i="3"/>
  <c r="BV107" i="3"/>
  <c r="BV123" i="3"/>
  <c r="BU171" i="3"/>
  <c r="BV4" i="3"/>
  <c r="BU36" i="3"/>
  <c r="AM482" i="3"/>
  <c r="BU153" i="3"/>
  <c r="BV3" i="3"/>
  <c r="BT19" i="3"/>
  <c r="BV35" i="3"/>
  <c r="AP513" i="3"/>
  <c r="BU52" i="3"/>
  <c r="BT8" i="3"/>
  <c r="AN382" i="3"/>
  <c r="AM398" i="3"/>
  <c r="AM414" i="3"/>
  <c r="BU88" i="3"/>
  <c r="AO462" i="3"/>
  <c r="BU120" i="3"/>
  <c r="AM494" i="3"/>
  <c r="BT152" i="3"/>
  <c r="BW2" i="3"/>
  <c r="BV132" i="3"/>
  <c r="BU5" i="3"/>
  <c r="BW37" i="3"/>
  <c r="BU69" i="3"/>
  <c r="BW101" i="3"/>
  <c r="BW117" i="3"/>
  <c r="BW133" i="3"/>
  <c r="BW149" i="3"/>
  <c r="BT165" i="3"/>
  <c r="BW20" i="3"/>
  <c r="BV100" i="3"/>
  <c r="BU140" i="3"/>
  <c r="BV129" i="3"/>
  <c r="BU18" i="3"/>
  <c r="BU34" i="3"/>
  <c r="BT50" i="3"/>
  <c r="BU66" i="3"/>
  <c r="BT82" i="3"/>
  <c r="BT98" i="3"/>
  <c r="BU114" i="3"/>
  <c r="BT130" i="3"/>
  <c r="BW146" i="3"/>
  <c r="BT162" i="3"/>
  <c r="BT71" i="3"/>
  <c r="BU111" i="3"/>
  <c r="BU60" i="3"/>
  <c r="BW156" i="3"/>
  <c r="AO365" i="3"/>
  <c r="BT23" i="3"/>
  <c r="BT39" i="3"/>
  <c r="BT55" i="3"/>
  <c r="BV87" i="3"/>
  <c r="BV103" i="3"/>
  <c r="BT135" i="3"/>
  <c r="AO431" i="3"/>
  <c r="BW113" i="3"/>
  <c r="AP383" i="3"/>
  <c r="BV57" i="3"/>
  <c r="BT89" i="3"/>
  <c r="BW105" i="3"/>
  <c r="AO364" i="3"/>
  <c r="BT54" i="3"/>
  <c r="BV78" i="3"/>
  <c r="BT158" i="3"/>
  <c r="BW67" i="3"/>
  <c r="BU107" i="3"/>
  <c r="BT123" i="3"/>
  <c r="BW171" i="3"/>
  <c r="BW4" i="3"/>
  <c r="BW36" i="3"/>
  <c r="BT153" i="3"/>
  <c r="BV19" i="3"/>
  <c r="BW35" i="3"/>
  <c r="BT52" i="3"/>
  <c r="BV8" i="3"/>
  <c r="AM382" i="3"/>
  <c r="AP398" i="3"/>
  <c r="BV88" i="3"/>
  <c r="BT120" i="3"/>
  <c r="BU152" i="3"/>
  <c r="BV2" i="3"/>
  <c r="BU132" i="3"/>
  <c r="BW13" i="3"/>
  <c r="AP387" i="3"/>
  <c r="BT45" i="3"/>
  <c r="BW61" i="3"/>
  <c r="BT77" i="3"/>
  <c r="BV93" i="3"/>
  <c r="BV109" i="3"/>
  <c r="BU125" i="3"/>
  <c r="BT141" i="3"/>
  <c r="BT157" i="3"/>
  <c r="BT159" i="3"/>
  <c r="BT44" i="3"/>
  <c r="BW116" i="3"/>
  <c r="BV148" i="3"/>
  <c r="BT161" i="3"/>
  <c r="BW10" i="3"/>
  <c r="BU26" i="3"/>
  <c r="BW58" i="3"/>
  <c r="BV74" i="3"/>
  <c r="BW90" i="3"/>
  <c r="BU106" i="3"/>
  <c r="BT122" i="3"/>
  <c r="BT138" i="3"/>
  <c r="BV154" i="3"/>
  <c r="BU170" i="3"/>
  <c r="BT79" i="3"/>
  <c r="BV119" i="3"/>
  <c r="BT68" i="3"/>
  <c r="BV137" i="3"/>
  <c r="AP365" i="3"/>
  <c r="BU23" i="3"/>
  <c r="BU39" i="3"/>
  <c r="BV55" i="3"/>
  <c r="BU87" i="3"/>
  <c r="BT103" i="3"/>
  <c r="BW135" i="3"/>
  <c r="AN471" i="3"/>
  <c r="AM399" i="3"/>
  <c r="BV89" i="3"/>
  <c r="AO463" i="3"/>
  <c r="AM452" i="3"/>
  <c r="AM500" i="3"/>
  <c r="AM513" i="3"/>
  <c r="AN398" i="3"/>
  <c r="AO414" i="3"/>
  <c r="BW88" i="3"/>
  <c r="AN462" i="3"/>
  <c r="BV120" i="3"/>
  <c r="AP386" i="3"/>
  <c r="AO450" i="3"/>
  <c r="BW132" i="3"/>
  <c r="BT13" i="3"/>
  <c r="AM387" i="3"/>
  <c r="AP403" i="3"/>
  <c r="BU61" i="3"/>
  <c r="BU77" i="3"/>
  <c r="BU109" i="3"/>
  <c r="AM483" i="3"/>
  <c r="AO499" i="3"/>
  <c r="BV157" i="3"/>
  <c r="BV44" i="3"/>
  <c r="BT116" i="3"/>
  <c r="BU148" i="3"/>
  <c r="BV161" i="3"/>
  <c r="BU10" i="3"/>
  <c r="BT26" i="3"/>
  <c r="AO400" i="3"/>
  <c r="BU58" i="3"/>
  <c r="BU74" i="3"/>
  <c r="BU90" i="3"/>
  <c r="BW106" i="3"/>
  <c r="BW122" i="3"/>
  <c r="BU138" i="3"/>
  <c r="BU154" i="3"/>
  <c r="BT170" i="3"/>
  <c r="BW79" i="3"/>
  <c r="BT119" i="3"/>
  <c r="BW68" i="3"/>
  <c r="BU137" i="3"/>
  <c r="AM365" i="3"/>
  <c r="AP380" i="3"/>
  <c r="AO396" i="3"/>
  <c r="BV54" i="3"/>
  <c r="AM428" i="3"/>
  <c r="AO476" i="3"/>
  <c r="BV134" i="3"/>
  <c r="AP417" i="3"/>
  <c r="BT115" i="3"/>
  <c r="AM497" i="3"/>
  <c r="BW163" i="3"/>
  <c r="BV151" i="3"/>
  <c r="BV12" i="3"/>
  <c r="BT76" i="3"/>
  <c r="AM503" i="3"/>
  <c r="BW169" i="3"/>
  <c r="AP369" i="3"/>
  <c r="BW131" i="3"/>
  <c r="BW168" i="3"/>
  <c r="BW164" i="3"/>
  <c r="AO382" i="3"/>
  <c r="AP430" i="3"/>
  <c r="AN450" i="3"/>
  <c r="BU13" i="3"/>
  <c r="AN387" i="3"/>
  <c r="AN403" i="3"/>
  <c r="BV61" i="3"/>
  <c r="BW77" i="3"/>
  <c r="BU93" i="3"/>
  <c r="BT109" i="3"/>
  <c r="BV125" i="3"/>
  <c r="BU141" i="3"/>
  <c r="BU157" i="3"/>
  <c r="BU159" i="3"/>
  <c r="BU44" i="3"/>
  <c r="BU116" i="3"/>
  <c r="BW148" i="3"/>
  <c r="BU161" i="3"/>
  <c r="BT10" i="3"/>
  <c r="BV26" i="3"/>
  <c r="BV58" i="3"/>
  <c r="BT74" i="3"/>
  <c r="BV90" i="3"/>
  <c r="BT106" i="3"/>
  <c r="BU122" i="3"/>
  <c r="BV138" i="3"/>
  <c r="BW154" i="3"/>
  <c r="BW170" i="3"/>
  <c r="BV79" i="3"/>
  <c r="BU119" i="3"/>
  <c r="BV68" i="3"/>
  <c r="BW137" i="3"/>
  <c r="BU15" i="3"/>
  <c r="BW31" i="3"/>
  <c r="AP405" i="3"/>
  <c r="BW63" i="3"/>
  <c r="BV95" i="3"/>
  <c r="BT127" i="3"/>
  <c r="BV143" i="3"/>
  <c r="AN399" i="3"/>
  <c r="AM364" i="3"/>
  <c r="BT150" i="3"/>
  <c r="BV17" i="3"/>
  <c r="BW33" i="3"/>
  <c r="AP407" i="3"/>
  <c r="BT65" i="3"/>
  <c r="BW81" i="3"/>
  <c r="BT97" i="3"/>
  <c r="AN364" i="3"/>
  <c r="AN380" i="3"/>
  <c r="BW86" i="3"/>
  <c r="BU102" i="3"/>
  <c r="BU118" i="3"/>
  <c r="BU134" i="3"/>
  <c r="BU150" i="3"/>
  <c r="BU166" i="3"/>
  <c r="BV59" i="3"/>
  <c r="BT75" i="3"/>
  <c r="BU99" i="3"/>
  <c r="BW115" i="3"/>
  <c r="BV139" i="3"/>
  <c r="BV163" i="3"/>
  <c r="BU151" i="3"/>
  <c r="BT12" i="3"/>
  <c r="BW76" i="3"/>
  <c r="BV145" i="3"/>
  <c r="BT169" i="3"/>
  <c r="AM369" i="3"/>
  <c r="BT27" i="3"/>
  <c r="BW51" i="3"/>
  <c r="BU131" i="3"/>
  <c r="BV168" i="3"/>
  <c r="BU164" i="3"/>
  <c r="BW16" i="3"/>
  <c r="BT32" i="3"/>
  <c r="BT64" i="3"/>
  <c r="BT80" i="3"/>
  <c r="BT96" i="3"/>
  <c r="BV112" i="3"/>
  <c r="BV128" i="3"/>
  <c r="BT144" i="3"/>
  <c r="BU160" i="3"/>
  <c r="BT167" i="3"/>
  <c r="BW84" i="3"/>
  <c r="BV108" i="3"/>
  <c r="BV121" i="3"/>
  <c r="AN400" i="3"/>
  <c r="BW15" i="3"/>
  <c r="BV31" i="3"/>
  <c r="AO405" i="3"/>
  <c r="BV63" i="3"/>
  <c r="BT95" i="3"/>
  <c r="BV127" i="3"/>
  <c r="BU143" i="3"/>
  <c r="AM380" i="3"/>
  <c r="BV166" i="3"/>
  <c r="BU17" i="3"/>
  <c r="BU33" i="3"/>
  <c r="AO407" i="3"/>
  <c r="BV65" i="3"/>
  <c r="BV81" i="3"/>
  <c r="BV97" i="3"/>
  <c r="BV14" i="3"/>
  <c r="BU30" i="3"/>
  <c r="BW46" i="3"/>
  <c r="BU62" i="3"/>
  <c r="AO428" i="3"/>
  <c r="BT86" i="3"/>
  <c r="BW102" i="3"/>
  <c r="BW118" i="3"/>
  <c r="BW134" i="3"/>
  <c r="BW150" i="3"/>
  <c r="BW166" i="3"/>
  <c r="BT59" i="3"/>
  <c r="BW75" i="3"/>
  <c r="BW99" i="3"/>
  <c r="BU115" i="3"/>
  <c r="BU139" i="3"/>
  <c r="BU163" i="3"/>
  <c r="BT151" i="3"/>
  <c r="BW12" i="3"/>
  <c r="BU76" i="3"/>
  <c r="BW145" i="3"/>
  <c r="BV169" i="3"/>
  <c r="AO369" i="3"/>
  <c r="BV27" i="3"/>
  <c r="BV51" i="3"/>
  <c r="BT131" i="3"/>
  <c r="BU168" i="3"/>
  <c r="BV164" i="3"/>
  <c r="BT16" i="3"/>
  <c r="BU32" i="3"/>
  <c r="BU64" i="3"/>
  <c r="BV80" i="3"/>
  <c r="BV96" i="3"/>
  <c r="BW112" i="3"/>
  <c r="BW128" i="3"/>
  <c r="BU144" i="3"/>
  <c r="BW160" i="3"/>
  <c r="BV167" i="3"/>
  <c r="BV84" i="3"/>
  <c r="BW108" i="3"/>
  <c r="BW121" i="3"/>
  <c r="BV5" i="3"/>
  <c r="BU21" i="3"/>
  <c r="BU37" i="3"/>
  <c r="BU53" i="3"/>
  <c r="BT69" i="3"/>
  <c r="BT85" i="3"/>
  <c r="BV101" i="3"/>
  <c r="BV117" i="3"/>
  <c r="BV133" i="3"/>
  <c r="BV149" i="3"/>
  <c r="BU165" i="3"/>
  <c r="BT20" i="3"/>
  <c r="BU100" i="3"/>
  <c r="BW140" i="3"/>
  <c r="BT129" i="3"/>
  <c r="BW18" i="3"/>
  <c r="BW34" i="3"/>
  <c r="BU50" i="3"/>
  <c r="BT66" i="3"/>
  <c r="BW82" i="3"/>
  <c r="BU98" i="3"/>
  <c r="BT114" i="3"/>
  <c r="BU130" i="3"/>
  <c r="BV146" i="3"/>
  <c r="BU162" i="3"/>
  <c r="BW71" i="3"/>
  <c r="BV111" i="3"/>
  <c r="BV60" i="3"/>
  <c r="BU156" i="3"/>
  <c r="BV15" i="3"/>
  <c r="BT31" i="3"/>
  <c r="AM405" i="3"/>
  <c r="BT63" i="3"/>
  <c r="BW95" i="3"/>
  <c r="BW127" i="3"/>
  <c r="BT143" i="3"/>
  <c r="AP364" i="3"/>
  <c r="AO367" i="3"/>
  <c r="AN431" i="3"/>
  <c r="AO444" i="3"/>
  <c r="AM407" i="3"/>
  <c r="AN428" i="3"/>
  <c r="AN369" i="3"/>
  <c r="AP406" i="3"/>
  <c r="AN405" i="3"/>
  <c r="AO504" i="3" l="1"/>
  <c r="AP376" i="3"/>
  <c r="AO475" i="3"/>
  <c r="AP479" i="3"/>
  <c r="AO454" i="3"/>
  <c r="AN526" i="3"/>
  <c r="AN434" i="3"/>
  <c r="AM417" i="3"/>
  <c r="AN501" i="3"/>
  <c r="AN518" i="3"/>
  <c r="AO497" i="3"/>
  <c r="AN476" i="3"/>
  <c r="AP512" i="3"/>
  <c r="AN515" i="3"/>
  <c r="AM434" i="3"/>
  <c r="AN512" i="3"/>
  <c r="AP490" i="3"/>
  <c r="AN381" i="3"/>
  <c r="AO512" i="3"/>
  <c r="AM515" i="3"/>
  <c r="AM511" i="3"/>
  <c r="AO436" i="3"/>
  <c r="AP463" i="3"/>
  <c r="AM381" i="3"/>
  <c r="AP504" i="3"/>
  <c r="AN376" i="3"/>
  <c r="AP475" i="3"/>
  <c r="AP360" i="3"/>
  <c r="AM366" i="3"/>
  <c r="AO361" i="3"/>
  <c r="AN516" i="3"/>
  <c r="AP436" i="3"/>
  <c r="AP415" i="3"/>
  <c r="AP472" i="3"/>
  <c r="AO498" i="3"/>
  <c r="AM363" i="3"/>
  <c r="AP502" i="3"/>
  <c r="AO394" i="3"/>
  <c r="AP388" i="3"/>
  <c r="AM389" i="3"/>
  <c r="AN488" i="3"/>
  <c r="AM487" i="3"/>
  <c r="AM307" i="3"/>
  <c r="AO459" i="3"/>
  <c r="AP466" i="3"/>
  <c r="AO438" i="3"/>
  <c r="AM489" i="3"/>
  <c r="AM309" i="3"/>
  <c r="AP370" i="3"/>
  <c r="AP524" i="3"/>
  <c r="AN420" i="3"/>
  <c r="AO485" i="3"/>
  <c r="AM502" i="3"/>
  <c r="AM390" i="3"/>
  <c r="AP473" i="3"/>
  <c r="AN460" i="3"/>
  <c r="AM455" i="3"/>
  <c r="AP389" i="3"/>
  <c r="AO496" i="3"/>
  <c r="AO384" i="3"/>
  <c r="AN499" i="3"/>
  <c r="AO370" i="3"/>
  <c r="AN496" i="3"/>
  <c r="AM384" i="3"/>
  <c r="AO515" i="3"/>
  <c r="AN435" i="3"/>
  <c r="AM496" i="3"/>
  <c r="AN384" i="3"/>
  <c r="AM499" i="3"/>
  <c r="AP394" i="3"/>
  <c r="AM412" i="3"/>
  <c r="AM447" i="3"/>
  <c r="AM488" i="3"/>
  <c r="AM308" i="3"/>
  <c r="AO487" i="3"/>
  <c r="AP459" i="3"/>
  <c r="AM510" i="3"/>
  <c r="AN410" i="3"/>
  <c r="AN511" i="3"/>
  <c r="AO481" i="3"/>
  <c r="AN493" i="3"/>
  <c r="AO514" i="3"/>
  <c r="AO456" i="3"/>
  <c r="AM458" i="3"/>
  <c r="AN479" i="3"/>
  <c r="AM486" i="3"/>
  <c r="AM306" i="3"/>
  <c r="AM362" i="3"/>
  <c r="AM425" i="3"/>
  <c r="AO468" i="3"/>
  <c r="AN372" i="3"/>
  <c r="AO391" i="3"/>
  <c r="AO373" i="3"/>
  <c r="AM472" i="3"/>
  <c r="AP498" i="3"/>
  <c r="AM443" i="3"/>
  <c r="AO442" i="3"/>
  <c r="AN422" i="3"/>
  <c r="AO409" i="3"/>
  <c r="AM509" i="3"/>
  <c r="AP508" i="3"/>
  <c r="AP404" i="3"/>
  <c r="AN391" i="3"/>
  <c r="AM453" i="3"/>
  <c r="AO486" i="3"/>
  <c r="AP374" i="3"/>
  <c r="AM527" i="3"/>
  <c r="AN457" i="3"/>
  <c r="AP444" i="3"/>
  <c r="AP439" i="3"/>
  <c r="AM508" i="3"/>
  <c r="AN373" i="3"/>
  <c r="AN480" i="3"/>
  <c r="AM368" i="3"/>
  <c r="AO483" i="3"/>
  <c r="AO509" i="3"/>
  <c r="AP480" i="3"/>
  <c r="AN368" i="3"/>
  <c r="AN419" i="3"/>
  <c r="AO478" i="3"/>
  <c r="AO447" i="3"/>
  <c r="AM480" i="3"/>
  <c r="AP368" i="3"/>
  <c r="AN483" i="3"/>
  <c r="AP371" i="3"/>
  <c r="AP362" i="3"/>
  <c r="AN472" i="3"/>
  <c r="AN498" i="3"/>
  <c r="AN363" i="3"/>
  <c r="AO465" i="3"/>
  <c r="AN461" i="3"/>
  <c r="AM418" i="3"/>
  <c r="AO440" i="3"/>
  <c r="AN378" i="3"/>
  <c r="AP427" i="3"/>
  <c r="AN466" i="3"/>
  <c r="AP390" i="3"/>
  <c r="AM393" i="3"/>
  <c r="AO529" i="3"/>
  <c r="AN514" i="3"/>
  <c r="AN456" i="3"/>
  <c r="AN458" i="3"/>
  <c r="AM427" i="3"/>
  <c r="AO525" i="3"/>
  <c r="AO385" i="3"/>
  <c r="AN521" i="3"/>
  <c r="AP492" i="3"/>
  <c r="AN388" i="3"/>
  <c r="AN375" i="3"/>
  <c r="AO524" i="3"/>
  <c r="AO421" i="3"/>
  <c r="AO470" i="3"/>
  <c r="AN522" i="3"/>
  <c r="AO503" i="3"/>
  <c r="AM433" i="3"/>
  <c r="AM423" i="3"/>
  <c r="AO501" i="3"/>
  <c r="AP495" i="3"/>
  <c r="AM464" i="3"/>
  <c r="AN519" i="3"/>
  <c r="AM467" i="3"/>
  <c r="AN371" i="3"/>
  <c r="AP521" i="3"/>
  <c r="AN495" i="3"/>
  <c r="AP464" i="3"/>
  <c r="AO519" i="3"/>
  <c r="AP493" i="3"/>
  <c r="AO495" i="3"/>
  <c r="AN464" i="3"/>
  <c r="AM519" i="3"/>
  <c r="AO467" i="3"/>
  <c r="AN490" i="3"/>
  <c r="AP529" i="3"/>
  <c r="AP471" i="3"/>
  <c r="AM493" i="3"/>
  <c r="AP514" i="3"/>
  <c r="AM456" i="3"/>
  <c r="AO458" i="3"/>
  <c r="AO490" i="3"/>
  <c r="AM404" i="3"/>
  <c r="AM445" i="3"/>
  <c r="AP469" i="3"/>
  <c r="AO424" i="3"/>
  <c r="AO523" i="3"/>
  <c r="AN442" i="3"/>
  <c r="AN377" i="3"/>
  <c r="AP485" i="3"/>
  <c r="AO418" i="3"/>
  <c r="AP440" i="3"/>
  <c r="AM378" i="3"/>
  <c r="AN411" i="3"/>
  <c r="AP518" i="3"/>
  <c r="AN497" i="3"/>
  <c r="AP476" i="3"/>
  <c r="AO372" i="3"/>
  <c r="AO479" i="3"/>
  <c r="AM454" i="3"/>
  <c r="AO526" i="3"/>
  <c r="AP434" i="3"/>
  <c r="AO417" i="3"/>
  <c r="AM485" i="3"/>
  <c r="AO426" i="3"/>
  <c r="AO448" i="3"/>
  <c r="AP506" i="3"/>
  <c r="AN451" i="3"/>
  <c r="AP522" i="3"/>
  <c r="AO412" i="3"/>
  <c r="AP426" i="3"/>
  <c r="AN448" i="3"/>
  <c r="AN506" i="3"/>
  <c r="AM461" i="3"/>
  <c r="AM426" i="3"/>
  <c r="AP448" i="3"/>
  <c r="AO506" i="3"/>
  <c r="AO451" i="3"/>
  <c r="AO360" i="3"/>
  <c r="AO366" i="3"/>
  <c r="AM481" i="3"/>
  <c r="AO415" i="3"/>
  <c r="AO461" i="3"/>
  <c r="AN418" i="3"/>
  <c r="AM440" i="3"/>
  <c r="AP378" i="3"/>
  <c r="AN427" i="3"/>
  <c r="AN478" i="3"/>
  <c r="AN394" i="3"/>
  <c r="AM388" i="3"/>
  <c r="AP413" i="3"/>
  <c r="AO429" i="3"/>
  <c r="AO408" i="3"/>
  <c r="AM507" i="3"/>
  <c r="AN361" i="3"/>
  <c r="AP516" i="3"/>
  <c r="AM436" i="3"/>
  <c r="AM439" i="3"/>
  <c r="AM501" i="3"/>
  <c r="AP453" i="3"/>
  <c r="AO469" i="3"/>
  <c r="AM424" i="3"/>
  <c r="AN523" i="3"/>
  <c r="AN395" i="3"/>
  <c r="AN502" i="3"/>
  <c r="AN390" i="3"/>
  <c r="AN473" i="3"/>
  <c r="AP460" i="3"/>
  <c r="AO455" i="3"/>
  <c r="AO466" i="3"/>
  <c r="AM438" i="3"/>
  <c r="AN489" i="3"/>
  <c r="AM370" i="3"/>
  <c r="AN524" i="3"/>
  <c r="AO453" i="3"/>
  <c r="AN477" i="3"/>
  <c r="AM432" i="3"/>
  <c r="AN474" i="3"/>
  <c r="AP435" i="3"/>
  <c r="AP526" i="3"/>
  <c r="AP527" i="3"/>
  <c r="AO492" i="3"/>
  <c r="AM477" i="3"/>
  <c r="AN432" i="3"/>
  <c r="AM474" i="3"/>
  <c r="AM360" i="3"/>
  <c r="AP446" i="3"/>
  <c r="AN445" i="3"/>
  <c r="AO477" i="3"/>
  <c r="AO432" i="3"/>
  <c r="AP474" i="3"/>
  <c r="AM435" i="3"/>
  <c r="AN510" i="3"/>
  <c r="AM410" i="3"/>
  <c r="AN465" i="3"/>
  <c r="AO445" i="3"/>
  <c r="AN469" i="3"/>
  <c r="AN424" i="3"/>
  <c r="AM523" i="3"/>
  <c r="AO362" i="3"/>
  <c r="AO425" i="3"/>
  <c r="AN468" i="3"/>
  <c r="AM372" i="3"/>
  <c r="AP397" i="3"/>
  <c r="AO520" i="3"/>
  <c r="AM392" i="3"/>
  <c r="AM491" i="3"/>
  <c r="AO395" i="3"/>
  <c r="AO410" i="3"/>
  <c r="AO511" i="3"/>
  <c r="AN481" i="3"/>
  <c r="AM421" i="3"/>
  <c r="AP429" i="3"/>
  <c r="AN408" i="3"/>
  <c r="AO507" i="3"/>
  <c r="AN379" i="3"/>
  <c r="AP486" i="3"/>
  <c r="AM374" i="3"/>
  <c r="AO527" i="3"/>
  <c r="AP457" i="3"/>
  <c r="AM444" i="3"/>
  <c r="AO439" i="3"/>
  <c r="AO389" i="3"/>
  <c r="AP442" i="3"/>
  <c r="AM422" i="3"/>
  <c r="AP409" i="3"/>
  <c r="AN509" i="3"/>
  <c r="AN508" i="3"/>
  <c r="AP391" i="3"/>
  <c r="AP421" i="3"/>
  <c r="AO437" i="3"/>
  <c r="AO416" i="3"/>
  <c r="AN402" i="3"/>
  <c r="AO419" i="3"/>
  <c r="AP489" i="3"/>
  <c r="AM473" i="3"/>
  <c r="AP437" i="3"/>
  <c r="AN416" i="3"/>
  <c r="AO402" i="3"/>
  <c r="AN467" i="3"/>
  <c r="AO413" i="3"/>
  <c r="AM437" i="3"/>
  <c r="AP416" i="3"/>
  <c r="AM402" i="3"/>
  <c r="AP419" i="3"/>
  <c r="AM478" i="3"/>
  <c r="AP393" i="3"/>
  <c r="AP425" i="3"/>
  <c r="AM413" i="3"/>
  <c r="AM429" i="3"/>
  <c r="AM408" i="3"/>
  <c r="AP507" i="3"/>
  <c r="AO393" i="3"/>
  <c r="AN529" i="3"/>
  <c r="AN463" i="3"/>
  <c r="AP381" i="3"/>
  <c r="AM504" i="3"/>
  <c r="AM376" i="3"/>
  <c r="AM475" i="3"/>
  <c r="AN438" i="3"/>
  <c r="AP465" i="3"/>
  <c r="AN520" i="3"/>
  <c r="AP392" i="3"/>
  <c r="AO491" i="3"/>
  <c r="AO363" i="3"/>
  <c r="AP470" i="3"/>
  <c r="AO522" i="3"/>
  <c r="AP503" i="3"/>
  <c r="AP433" i="3"/>
  <c r="AO423" i="3"/>
  <c r="AP373" i="3"/>
  <c r="AM525" i="3"/>
  <c r="AM385" i="3"/>
  <c r="AO521" i="3"/>
  <c r="AN492" i="3"/>
  <c r="AO375" i="3"/>
  <c r="AP528" i="3"/>
  <c r="AN517" i="3"/>
  <c r="AM528" i="3"/>
  <c r="AM371" i="3"/>
  <c r="AN397" i="3"/>
  <c r="AN528" i="3"/>
  <c r="AM517" i="3"/>
  <c r="AM403" i="3"/>
  <c r="AO446" i="3"/>
  <c r="AO377" i="3"/>
  <c r="AM516" i="3"/>
  <c r="AM397" i="3"/>
  <c r="AM520" i="3"/>
  <c r="AN392" i="3"/>
  <c r="AP491" i="3"/>
  <c r="AP395" i="3"/>
  <c r="AN446" i="3"/>
  <c r="AM377" i="3"/>
  <c r="AN447" i="3"/>
  <c r="AP488" i="3"/>
  <c r="AP487" i="3"/>
  <c r="AM459" i="3"/>
  <c r="AO422" i="3"/>
  <c r="AN404" i="3"/>
  <c r="BQ172" i="3"/>
  <c r="BR172" i="3"/>
  <c r="AN207" i="4"/>
  <c r="AO207" i="4"/>
  <c r="AP207" i="4"/>
  <c r="AQ207" i="4"/>
  <c r="AR207" i="4"/>
  <c r="AS207" i="4"/>
  <c r="AT207" i="4"/>
  <c r="AU207" i="4"/>
  <c r="AV207" i="4"/>
  <c r="AW207" i="4"/>
  <c r="AX207" i="4"/>
  <c r="AY207" i="4"/>
  <c r="AZ207" i="4"/>
  <c r="BA207" i="4"/>
  <c r="BB207" i="4"/>
  <c r="BC207" i="4"/>
  <c r="BD207" i="4"/>
  <c r="BE207" i="4"/>
  <c r="BF207" i="4"/>
  <c r="BG207" i="4"/>
  <c r="BH207" i="4"/>
  <c r="BI207" i="4"/>
  <c r="BJ207" i="4"/>
  <c r="BK207" i="4"/>
  <c r="BL207" i="4"/>
  <c r="BM207" i="4"/>
  <c r="BN207" i="4"/>
  <c r="BO207" i="4"/>
  <c r="BP207" i="4"/>
  <c r="BQ207" i="4"/>
  <c r="AM207" i="4"/>
  <c r="BQ270" i="4"/>
  <c r="BP270" i="4"/>
  <c r="BO270" i="4"/>
  <c r="BN270" i="4"/>
  <c r="BM270" i="4"/>
  <c r="BL270" i="4"/>
  <c r="BK270" i="4"/>
  <c r="BJ270" i="4"/>
  <c r="BI270" i="4"/>
  <c r="BH270" i="4"/>
  <c r="BG270" i="4"/>
  <c r="BF270" i="4"/>
  <c r="BE270" i="4"/>
  <c r="BD270" i="4"/>
  <c r="BC270" i="4"/>
  <c r="BB270" i="4"/>
  <c r="BA270" i="4"/>
  <c r="AZ270" i="4"/>
  <c r="AY270" i="4"/>
  <c r="AX270" i="4"/>
  <c r="AW270" i="4"/>
  <c r="AV270" i="4"/>
  <c r="AU270" i="4"/>
  <c r="AT270" i="4"/>
  <c r="AS270" i="4"/>
  <c r="AR270" i="4"/>
  <c r="AQ270" i="4"/>
  <c r="AP270" i="4"/>
  <c r="AO270" i="4"/>
  <c r="AN270" i="4"/>
  <c r="BQ241" i="4"/>
  <c r="BP241" i="4"/>
  <c r="BO241" i="4"/>
  <c r="BN241" i="4"/>
  <c r="BM241" i="4"/>
  <c r="BL241" i="4"/>
  <c r="BK241" i="4"/>
  <c r="BJ241" i="4"/>
  <c r="BI241" i="4"/>
  <c r="BH241" i="4"/>
  <c r="BG241" i="4"/>
  <c r="BF241" i="4"/>
  <c r="BE241" i="4"/>
  <c r="BD241" i="4"/>
  <c r="BC241" i="4"/>
  <c r="BB241" i="4"/>
  <c r="BA241" i="4"/>
  <c r="AZ241" i="4"/>
  <c r="AY241" i="4"/>
  <c r="AX241" i="4"/>
  <c r="AW241" i="4"/>
  <c r="AV241" i="4"/>
  <c r="AU241" i="4"/>
  <c r="AT241" i="4"/>
  <c r="AS241" i="4"/>
  <c r="AR241" i="4"/>
  <c r="AQ241" i="4"/>
  <c r="AP241" i="4"/>
  <c r="AO241" i="4"/>
  <c r="AN241" i="4"/>
  <c r="BQ218" i="4"/>
  <c r="BP218" i="4"/>
  <c r="BO218" i="4"/>
  <c r="BN218" i="4"/>
  <c r="BM218" i="4"/>
  <c r="BL218" i="4"/>
  <c r="BK218" i="4"/>
  <c r="BJ218" i="4"/>
  <c r="BI218" i="4"/>
  <c r="BH218" i="4"/>
  <c r="BG218" i="4"/>
  <c r="BF218" i="4"/>
  <c r="BE218" i="4"/>
  <c r="BD218" i="4"/>
  <c r="BC218" i="4"/>
  <c r="BB218" i="4"/>
  <c r="BA218" i="4"/>
  <c r="AZ218" i="4"/>
  <c r="AY218" i="4"/>
  <c r="AX218" i="4"/>
  <c r="AW218" i="4"/>
  <c r="AV218" i="4"/>
  <c r="AU218" i="4"/>
  <c r="AT218" i="4"/>
  <c r="AS218" i="4"/>
  <c r="AR218" i="4"/>
  <c r="AQ218" i="4"/>
  <c r="AP218" i="4"/>
  <c r="AO218" i="4"/>
  <c r="AN218" i="4"/>
  <c r="BQ215" i="4"/>
  <c r="BP215" i="4"/>
  <c r="BO215" i="4"/>
  <c r="BN215" i="4"/>
  <c r="BM215" i="4"/>
  <c r="BL215" i="4"/>
  <c r="BK215" i="4"/>
  <c r="BJ215" i="4"/>
  <c r="BI215" i="4"/>
  <c r="BH215" i="4"/>
  <c r="BG215" i="4"/>
  <c r="BF215" i="4"/>
  <c r="BE215" i="4"/>
  <c r="BD215" i="4"/>
  <c r="BC215" i="4"/>
  <c r="BB215" i="4"/>
  <c r="BA215" i="4"/>
  <c r="AZ215" i="4"/>
  <c r="AY215" i="4"/>
  <c r="AX215" i="4"/>
  <c r="AW215" i="4"/>
  <c r="AV215" i="4"/>
  <c r="AU215" i="4"/>
  <c r="AT215" i="4"/>
  <c r="AS215" i="4"/>
  <c r="AR215" i="4"/>
  <c r="AQ215" i="4"/>
  <c r="AP215" i="4"/>
  <c r="AO215" i="4"/>
  <c r="AN215" i="4"/>
  <c r="AM270" i="4"/>
  <c r="AM241" i="4"/>
  <c r="AM218" i="4"/>
  <c r="AM215" i="4"/>
  <c r="AQ367" i="3" l="1"/>
  <c r="AR367" i="3"/>
  <c r="AS367" i="3"/>
  <c r="AT367" i="3"/>
  <c r="AU367" i="3"/>
  <c r="AV367" i="3"/>
  <c r="AW367" i="3"/>
  <c r="AX367" i="3"/>
  <c r="AY367" i="3"/>
  <c r="AZ367" i="3"/>
  <c r="BA367" i="3"/>
  <c r="BB367" i="3"/>
  <c r="BC367" i="3"/>
  <c r="BD367" i="3"/>
  <c r="BE367" i="3"/>
  <c r="BF367" i="3"/>
  <c r="BG367" i="3"/>
  <c r="BH367" i="3"/>
  <c r="BI367" i="3"/>
  <c r="BJ367" i="3"/>
  <c r="BK367" i="3"/>
  <c r="BL367" i="3"/>
  <c r="BM367" i="3"/>
  <c r="BN367" i="3"/>
  <c r="BO367" i="3"/>
  <c r="BP367" i="3"/>
  <c r="BQ367" i="3"/>
  <c r="AQ368" i="3"/>
  <c r="AR368" i="3"/>
  <c r="AS368" i="3"/>
  <c r="AT368" i="3"/>
  <c r="AU368" i="3"/>
  <c r="AV368" i="3"/>
  <c r="AW368" i="3"/>
  <c r="AX368" i="3"/>
  <c r="AY368" i="3"/>
  <c r="AZ368" i="3"/>
  <c r="BA368" i="3"/>
  <c r="BB368" i="3"/>
  <c r="BC368" i="3"/>
  <c r="BD368" i="3"/>
  <c r="BE368" i="3"/>
  <c r="BF368" i="3"/>
  <c r="BG368" i="3"/>
  <c r="BH368" i="3"/>
  <c r="BI368" i="3"/>
  <c r="BJ368" i="3"/>
  <c r="BK368" i="3"/>
  <c r="BL368" i="3"/>
  <c r="BM368" i="3"/>
  <c r="BN368" i="3"/>
  <c r="BO368" i="3"/>
  <c r="BP368" i="3"/>
  <c r="BQ368" i="3"/>
  <c r="AQ369" i="3"/>
  <c r="AR369" i="3"/>
  <c r="AS369" i="3"/>
  <c r="AT369" i="3"/>
  <c r="AU369" i="3"/>
  <c r="AV369" i="3"/>
  <c r="AW369" i="3"/>
  <c r="AX369" i="3"/>
  <c r="AY369" i="3"/>
  <c r="AZ369" i="3"/>
  <c r="BA369" i="3"/>
  <c r="BB369" i="3"/>
  <c r="BC369" i="3"/>
  <c r="BD369" i="3"/>
  <c r="BE369" i="3"/>
  <c r="BF369" i="3"/>
  <c r="BG369" i="3"/>
  <c r="BH369" i="3"/>
  <c r="BI369" i="3"/>
  <c r="BJ369" i="3"/>
  <c r="BK369" i="3"/>
  <c r="BL369" i="3"/>
  <c r="BM369" i="3"/>
  <c r="BN369" i="3"/>
  <c r="BO369" i="3"/>
  <c r="BP369" i="3"/>
  <c r="BQ369" i="3"/>
  <c r="AM9" i="4"/>
  <c r="AM10" i="4"/>
  <c r="AM11" i="4"/>
  <c r="BQ35" i="4"/>
  <c r="BQ393" i="3" s="1"/>
  <c r="BP35" i="4"/>
  <c r="BP393" i="3" s="1"/>
  <c r="BO35" i="4"/>
  <c r="BO393" i="3" s="1"/>
  <c r="BN35" i="4"/>
  <c r="BN393" i="3" s="1"/>
  <c r="BM35" i="4"/>
  <c r="BM393" i="3" s="1"/>
  <c r="BL35" i="4"/>
  <c r="BL393" i="3" s="1"/>
  <c r="BK35" i="4"/>
  <c r="BK393" i="3" s="1"/>
  <c r="BJ35" i="4"/>
  <c r="BJ393" i="3" s="1"/>
  <c r="BI35" i="4"/>
  <c r="BI393" i="3" s="1"/>
  <c r="BH35" i="4"/>
  <c r="BH393" i="3" s="1"/>
  <c r="BG35" i="4"/>
  <c r="BG393" i="3" s="1"/>
  <c r="BF35" i="4"/>
  <c r="BF393" i="3" s="1"/>
  <c r="BE35" i="4"/>
  <c r="BE393" i="3" s="1"/>
  <c r="BD35" i="4"/>
  <c r="BD393" i="3" s="1"/>
  <c r="BC35" i="4"/>
  <c r="BC393" i="3" s="1"/>
  <c r="BB35" i="4"/>
  <c r="BB393" i="3" s="1"/>
  <c r="BA35" i="4"/>
  <c r="BA393" i="3" s="1"/>
  <c r="AZ35" i="4"/>
  <c r="AZ393" i="3" s="1"/>
  <c r="AY35" i="4"/>
  <c r="AY393" i="3" s="1"/>
  <c r="AX35" i="4"/>
  <c r="AX393" i="3" s="1"/>
  <c r="AW35" i="4"/>
  <c r="AW393" i="3" s="1"/>
  <c r="AV35" i="4"/>
  <c r="AV393" i="3" s="1"/>
  <c r="AU35" i="4"/>
  <c r="AU393" i="3" s="1"/>
  <c r="AT35" i="4"/>
  <c r="AT393" i="3" s="1"/>
  <c r="AS35" i="4"/>
  <c r="AS393" i="3" s="1"/>
  <c r="AR35" i="4"/>
  <c r="AR393" i="3" s="1"/>
  <c r="AQ35" i="4"/>
  <c r="AQ393" i="3" s="1"/>
  <c r="AP35" i="4"/>
  <c r="AO35" i="4"/>
  <c r="AN35" i="4"/>
  <c r="BQ34" i="4"/>
  <c r="BQ392" i="3" s="1"/>
  <c r="BP34" i="4"/>
  <c r="BP392" i="3" s="1"/>
  <c r="BO34" i="4"/>
  <c r="BO392" i="3" s="1"/>
  <c r="BN34" i="4"/>
  <c r="BN392" i="3" s="1"/>
  <c r="BM34" i="4"/>
  <c r="BM392" i="3" s="1"/>
  <c r="BL34" i="4"/>
  <c r="BL392" i="3" s="1"/>
  <c r="BK34" i="4"/>
  <c r="BK392" i="3" s="1"/>
  <c r="BJ34" i="4"/>
  <c r="BJ392" i="3" s="1"/>
  <c r="BI34" i="4"/>
  <c r="BI392" i="3" s="1"/>
  <c r="BH34" i="4"/>
  <c r="BH392" i="3" s="1"/>
  <c r="BG34" i="4"/>
  <c r="BG392" i="3" s="1"/>
  <c r="BF34" i="4"/>
  <c r="BF392" i="3" s="1"/>
  <c r="BE34" i="4"/>
  <c r="BE392" i="3" s="1"/>
  <c r="BD34" i="4"/>
  <c r="BD392" i="3" s="1"/>
  <c r="BC34" i="4"/>
  <c r="BC392" i="3" s="1"/>
  <c r="BB34" i="4"/>
  <c r="BB392" i="3" s="1"/>
  <c r="BA34" i="4"/>
  <c r="BA392" i="3" s="1"/>
  <c r="AZ34" i="4"/>
  <c r="AZ392" i="3" s="1"/>
  <c r="AY34" i="4"/>
  <c r="AY392" i="3" s="1"/>
  <c r="AX34" i="4"/>
  <c r="AX392" i="3" s="1"/>
  <c r="AW34" i="4"/>
  <c r="AW392" i="3" s="1"/>
  <c r="AV34" i="4"/>
  <c r="AV392" i="3" s="1"/>
  <c r="AU34" i="4"/>
  <c r="AU392" i="3" s="1"/>
  <c r="AT34" i="4"/>
  <c r="AT392" i="3" s="1"/>
  <c r="AS34" i="4"/>
  <c r="AS392" i="3" s="1"/>
  <c r="AR34" i="4"/>
  <c r="AR392" i="3" s="1"/>
  <c r="AQ34" i="4"/>
  <c r="AQ392" i="3" s="1"/>
  <c r="AP34" i="4"/>
  <c r="AO34" i="4"/>
  <c r="AN34" i="4"/>
  <c r="BQ33" i="4"/>
  <c r="BQ391" i="3" s="1"/>
  <c r="BP33" i="4"/>
  <c r="BP391" i="3" s="1"/>
  <c r="BO33" i="4"/>
  <c r="BO391" i="3" s="1"/>
  <c r="BN33" i="4"/>
  <c r="BN391" i="3" s="1"/>
  <c r="BM33" i="4"/>
  <c r="BM391" i="3" s="1"/>
  <c r="BL33" i="4"/>
  <c r="BL391" i="3" s="1"/>
  <c r="BK33" i="4"/>
  <c r="BK391" i="3" s="1"/>
  <c r="BJ33" i="4"/>
  <c r="BJ391" i="3" s="1"/>
  <c r="BI33" i="4"/>
  <c r="BI391" i="3" s="1"/>
  <c r="BH33" i="4"/>
  <c r="BH391" i="3" s="1"/>
  <c r="BG33" i="4"/>
  <c r="BG391" i="3" s="1"/>
  <c r="BF33" i="4"/>
  <c r="BF391" i="3" s="1"/>
  <c r="BE33" i="4"/>
  <c r="BE391" i="3" s="1"/>
  <c r="BD33" i="4"/>
  <c r="BD391" i="3" s="1"/>
  <c r="BC33" i="4"/>
  <c r="BC391" i="3" s="1"/>
  <c r="BB33" i="4"/>
  <c r="BB391" i="3" s="1"/>
  <c r="BA33" i="4"/>
  <c r="BA391" i="3" s="1"/>
  <c r="AZ33" i="4"/>
  <c r="AZ391" i="3" s="1"/>
  <c r="AY33" i="4"/>
  <c r="AY391" i="3" s="1"/>
  <c r="AX33" i="4"/>
  <c r="AX391" i="3" s="1"/>
  <c r="AW33" i="4"/>
  <c r="AW391" i="3" s="1"/>
  <c r="AV33" i="4"/>
  <c r="AV391" i="3" s="1"/>
  <c r="AU33" i="4"/>
  <c r="AU391" i="3" s="1"/>
  <c r="AT33" i="4"/>
  <c r="AT391" i="3" s="1"/>
  <c r="AS33" i="4"/>
  <c r="AS391" i="3" s="1"/>
  <c r="AR33" i="4"/>
  <c r="AR391" i="3" s="1"/>
  <c r="AQ33" i="4"/>
  <c r="AQ391" i="3" s="1"/>
  <c r="AP33" i="4"/>
  <c r="AO33" i="4"/>
  <c r="AN33" i="4"/>
  <c r="BQ32" i="4"/>
  <c r="BQ390" i="3" s="1"/>
  <c r="BP32" i="4"/>
  <c r="BP390" i="3" s="1"/>
  <c r="BO32" i="4"/>
  <c r="BO390" i="3" s="1"/>
  <c r="BN32" i="4"/>
  <c r="BN390" i="3" s="1"/>
  <c r="BM32" i="4"/>
  <c r="BM390" i="3" s="1"/>
  <c r="BL32" i="4"/>
  <c r="BL390" i="3" s="1"/>
  <c r="BK32" i="4"/>
  <c r="BK390" i="3" s="1"/>
  <c r="BJ32" i="4"/>
  <c r="BJ390" i="3" s="1"/>
  <c r="BI32" i="4"/>
  <c r="BI390" i="3" s="1"/>
  <c r="BH32" i="4"/>
  <c r="BH390" i="3" s="1"/>
  <c r="BG32" i="4"/>
  <c r="BG390" i="3" s="1"/>
  <c r="BF32" i="4"/>
  <c r="BF390" i="3" s="1"/>
  <c r="BE32" i="4"/>
  <c r="BE390" i="3" s="1"/>
  <c r="BD32" i="4"/>
  <c r="BD390" i="3" s="1"/>
  <c r="BC32" i="4"/>
  <c r="BC390" i="3" s="1"/>
  <c r="BB32" i="4"/>
  <c r="BB390" i="3" s="1"/>
  <c r="BA32" i="4"/>
  <c r="BA390" i="3" s="1"/>
  <c r="AZ32" i="4"/>
  <c r="AZ390" i="3" s="1"/>
  <c r="AY32" i="4"/>
  <c r="AY390" i="3" s="1"/>
  <c r="AX32" i="4"/>
  <c r="AX390" i="3" s="1"/>
  <c r="AW32" i="4"/>
  <c r="AW390" i="3" s="1"/>
  <c r="AV32" i="4"/>
  <c r="AV390" i="3" s="1"/>
  <c r="AU32" i="4"/>
  <c r="AU390" i="3" s="1"/>
  <c r="AT32" i="4"/>
  <c r="AT390" i="3" s="1"/>
  <c r="AS32" i="4"/>
  <c r="AS390" i="3" s="1"/>
  <c r="AR32" i="4"/>
  <c r="AR390" i="3" s="1"/>
  <c r="AQ32" i="4"/>
  <c r="AQ390" i="3" s="1"/>
  <c r="AP32" i="4"/>
  <c r="AO32" i="4"/>
  <c r="AN32" i="4"/>
  <c r="BQ31" i="4"/>
  <c r="BQ389" i="3" s="1"/>
  <c r="BP31" i="4"/>
  <c r="BP389" i="3" s="1"/>
  <c r="BO31" i="4"/>
  <c r="BO389" i="3" s="1"/>
  <c r="BN31" i="4"/>
  <c r="BN389" i="3" s="1"/>
  <c r="BM31" i="4"/>
  <c r="BM389" i="3" s="1"/>
  <c r="BL31" i="4"/>
  <c r="BL389" i="3" s="1"/>
  <c r="BK31" i="4"/>
  <c r="BK389" i="3" s="1"/>
  <c r="BJ31" i="4"/>
  <c r="BJ389" i="3" s="1"/>
  <c r="BI31" i="4"/>
  <c r="BI389" i="3" s="1"/>
  <c r="BH31" i="4"/>
  <c r="BH389" i="3" s="1"/>
  <c r="BG31" i="4"/>
  <c r="BG389" i="3" s="1"/>
  <c r="BF31" i="4"/>
  <c r="BF389" i="3" s="1"/>
  <c r="BE31" i="4"/>
  <c r="BE389" i="3" s="1"/>
  <c r="BD31" i="4"/>
  <c r="BD389" i="3" s="1"/>
  <c r="BC31" i="4"/>
  <c r="BC389" i="3" s="1"/>
  <c r="BB31" i="4"/>
  <c r="BB389" i="3" s="1"/>
  <c r="BA31" i="4"/>
  <c r="BA389" i="3" s="1"/>
  <c r="AZ31" i="4"/>
  <c r="AZ389" i="3" s="1"/>
  <c r="AY31" i="4"/>
  <c r="AY389" i="3" s="1"/>
  <c r="AX31" i="4"/>
  <c r="AX389" i="3" s="1"/>
  <c r="AW31" i="4"/>
  <c r="AW389" i="3" s="1"/>
  <c r="AV31" i="4"/>
  <c r="AV389" i="3" s="1"/>
  <c r="AU31" i="4"/>
  <c r="AU389" i="3" s="1"/>
  <c r="AT31" i="4"/>
  <c r="AT389" i="3" s="1"/>
  <c r="AS31" i="4"/>
  <c r="AS389" i="3" s="1"/>
  <c r="AR31" i="4"/>
  <c r="AR389" i="3" s="1"/>
  <c r="AQ31" i="4"/>
  <c r="AQ389" i="3" s="1"/>
  <c r="AP31" i="4"/>
  <c r="AO31" i="4"/>
  <c r="AN31" i="4"/>
  <c r="BQ30" i="4"/>
  <c r="BQ388" i="3" s="1"/>
  <c r="BP30" i="4"/>
  <c r="BP388" i="3" s="1"/>
  <c r="BO30" i="4"/>
  <c r="BO388" i="3" s="1"/>
  <c r="BN30" i="4"/>
  <c r="BN388" i="3" s="1"/>
  <c r="BM30" i="4"/>
  <c r="BM388" i="3" s="1"/>
  <c r="BL30" i="4"/>
  <c r="BL388" i="3" s="1"/>
  <c r="BK30" i="4"/>
  <c r="BK388" i="3" s="1"/>
  <c r="BJ30" i="4"/>
  <c r="BJ388" i="3" s="1"/>
  <c r="BI30" i="4"/>
  <c r="BI388" i="3" s="1"/>
  <c r="BH30" i="4"/>
  <c r="BH388" i="3" s="1"/>
  <c r="BG30" i="4"/>
  <c r="BG388" i="3" s="1"/>
  <c r="BF30" i="4"/>
  <c r="BF388" i="3" s="1"/>
  <c r="BE30" i="4"/>
  <c r="BE388" i="3" s="1"/>
  <c r="BD30" i="4"/>
  <c r="BD388" i="3" s="1"/>
  <c r="BC30" i="4"/>
  <c r="BC388" i="3" s="1"/>
  <c r="BB30" i="4"/>
  <c r="BB388" i="3" s="1"/>
  <c r="BA30" i="4"/>
  <c r="BA388" i="3" s="1"/>
  <c r="AZ30" i="4"/>
  <c r="AZ388" i="3" s="1"/>
  <c r="AY30" i="4"/>
  <c r="AY388" i="3" s="1"/>
  <c r="AX30" i="4"/>
  <c r="AX388" i="3" s="1"/>
  <c r="AW30" i="4"/>
  <c r="AW388" i="3" s="1"/>
  <c r="AV30" i="4"/>
  <c r="AV388" i="3" s="1"/>
  <c r="AU30" i="4"/>
  <c r="AU388" i="3" s="1"/>
  <c r="AT30" i="4"/>
  <c r="AT388" i="3" s="1"/>
  <c r="AS30" i="4"/>
  <c r="AS388" i="3" s="1"/>
  <c r="AR30" i="4"/>
  <c r="AR388" i="3" s="1"/>
  <c r="AQ30" i="4"/>
  <c r="AQ388" i="3" s="1"/>
  <c r="AP30" i="4"/>
  <c r="AO30" i="4"/>
  <c r="AN30" i="4"/>
  <c r="BQ29" i="4"/>
  <c r="BQ387" i="3" s="1"/>
  <c r="BP29" i="4"/>
  <c r="BP387" i="3" s="1"/>
  <c r="BO29" i="4"/>
  <c r="BO387" i="3" s="1"/>
  <c r="BN29" i="4"/>
  <c r="BN387" i="3" s="1"/>
  <c r="BM29" i="4"/>
  <c r="BM387" i="3" s="1"/>
  <c r="BL29" i="4"/>
  <c r="BL387" i="3" s="1"/>
  <c r="BK29" i="4"/>
  <c r="BK387" i="3" s="1"/>
  <c r="BJ29" i="4"/>
  <c r="BJ387" i="3" s="1"/>
  <c r="BI29" i="4"/>
  <c r="BI387" i="3" s="1"/>
  <c r="BH29" i="4"/>
  <c r="BH387" i="3" s="1"/>
  <c r="BG29" i="4"/>
  <c r="BG387" i="3" s="1"/>
  <c r="BF29" i="4"/>
  <c r="BF387" i="3" s="1"/>
  <c r="BE29" i="4"/>
  <c r="BE387" i="3" s="1"/>
  <c r="BD29" i="4"/>
  <c r="BD387" i="3" s="1"/>
  <c r="BC29" i="4"/>
  <c r="BC387" i="3" s="1"/>
  <c r="BB29" i="4"/>
  <c r="BB387" i="3" s="1"/>
  <c r="BA29" i="4"/>
  <c r="BA387" i="3" s="1"/>
  <c r="AZ29" i="4"/>
  <c r="AZ387" i="3" s="1"/>
  <c r="AY29" i="4"/>
  <c r="AY387" i="3" s="1"/>
  <c r="AX29" i="4"/>
  <c r="AX387" i="3" s="1"/>
  <c r="AW29" i="4"/>
  <c r="AW387" i="3" s="1"/>
  <c r="AV29" i="4"/>
  <c r="AV387" i="3" s="1"/>
  <c r="AU29" i="4"/>
  <c r="AU387" i="3" s="1"/>
  <c r="AT29" i="4"/>
  <c r="AT387" i="3" s="1"/>
  <c r="AS29" i="4"/>
  <c r="AS387" i="3" s="1"/>
  <c r="AR29" i="4"/>
  <c r="AR387" i="3" s="1"/>
  <c r="AQ29" i="4"/>
  <c r="AQ387" i="3" s="1"/>
  <c r="AP29" i="4"/>
  <c r="AO29" i="4"/>
  <c r="AN29" i="4"/>
  <c r="BQ28" i="4"/>
  <c r="BQ386" i="3" s="1"/>
  <c r="BP28" i="4"/>
  <c r="BP386" i="3" s="1"/>
  <c r="BO28" i="4"/>
  <c r="BO386" i="3" s="1"/>
  <c r="BN28" i="4"/>
  <c r="BN386" i="3" s="1"/>
  <c r="BM28" i="4"/>
  <c r="BM386" i="3" s="1"/>
  <c r="BL28" i="4"/>
  <c r="BL386" i="3" s="1"/>
  <c r="BK28" i="4"/>
  <c r="BK386" i="3" s="1"/>
  <c r="BJ28" i="4"/>
  <c r="BJ386" i="3" s="1"/>
  <c r="BI28" i="4"/>
  <c r="BI386" i="3" s="1"/>
  <c r="BH28" i="4"/>
  <c r="BH386" i="3" s="1"/>
  <c r="BG28" i="4"/>
  <c r="BG386" i="3" s="1"/>
  <c r="BF28" i="4"/>
  <c r="BF386" i="3" s="1"/>
  <c r="BE28" i="4"/>
  <c r="BE386" i="3" s="1"/>
  <c r="BD28" i="4"/>
  <c r="BD386" i="3" s="1"/>
  <c r="BC28" i="4"/>
  <c r="BC386" i="3" s="1"/>
  <c r="BB28" i="4"/>
  <c r="BB386" i="3" s="1"/>
  <c r="BA28" i="4"/>
  <c r="BA386" i="3" s="1"/>
  <c r="AZ28" i="4"/>
  <c r="AZ386" i="3" s="1"/>
  <c r="AY28" i="4"/>
  <c r="AY386" i="3" s="1"/>
  <c r="AX28" i="4"/>
  <c r="AX386" i="3" s="1"/>
  <c r="AW28" i="4"/>
  <c r="AW386" i="3" s="1"/>
  <c r="AV28" i="4"/>
  <c r="AV386" i="3" s="1"/>
  <c r="AU28" i="4"/>
  <c r="AU386" i="3" s="1"/>
  <c r="AT28" i="4"/>
  <c r="AT386" i="3" s="1"/>
  <c r="AS28" i="4"/>
  <c r="AS386" i="3" s="1"/>
  <c r="AR28" i="4"/>
  <c r="AR386" i="3" s="1"/>
  <c r="AQ28" i="4"/>
  <c r="AQ386" i="3" s="1"/>
  <c r="AP28" i="4"/>
  <c r="AO28" i="4"/>
  <c r="AN28" i="4"/>
  <c r="BQ27" i="4"/>
  <c r="BQ385" i="3" s="1"/>
  <c r="BP27" i="4"/>
  <c r="BP385" i="3" s="1"/>
  <c r="BO27" i="4"/>
  <c r="BO385" i="3" s="1"/>
  <c r="BN27" i="4"/>
  <c r="BN385" i="3" s="1"/>
  <c r="BM27" i="4"/>
  <c r="BM385" i="3" s="1"/>
  <c r="BL27" i="4"/>
  <c r="BL385" i="3" s="1"/>
  <c r="BK27" i="4"/>
  <c r="BK385" i="3" s="1"/>
  <c r="BJ27" i="4"/>
  <c r="BJ385" i="3" s="1"/>
  <c r="BI27" i="4"/>
  <c r="BI385" i="3" s="1"/>
  <c r="BH27" i="4"/>
  <c r="BH385" i="3" s="1"/>
  <c r="BG27" i="4"/>
  <c r="BG385" i="3" s="1"/>
  <c r="BF27" i="4"/>
  <c r="BF385" i="3" s="1"/>
  <c r="BE27" i="4"/>
  <c r="BE385" i="3" s="1"/>
  <c r="BD27" i="4"/>
  <c r="BD385" i="3" s="1"/>
  <c r="BC27" i="4"/>
  <c r="BC385" i="3" s="1"/>
  <c r="BB27" i="4"/>
  <c r="BB385" i="3" s="1"/>
  <c r="BA27" i="4"/>
  <c r="BA385" i="3" s="1"/>
  <c r="AZ27" i="4"/>
  <c r="AZ385" i="3" s="1"/>
  <c r="AY27" i="4"/>
  <c r="AY385" i="3" s="1"/>
  <c r="AX27" i="4"/>
  <c r="AX385" i="3" s="1"/>
  <c r="AW27" i="4"/>
  <c r="AW385" i="3" s="1"/>
  <c r="AV27" i="4"/>
  <c r="AV385" i="3" s="1"/>
  <c r="AU27" i="4"/>
  <c r="AU385" i="3" s="1"/>
  <c r="AT27" i="4"/>
  <c r="AT385" i="3" s="1"/>
  <c r="AS27" i="4"/>
  <c r="AS385" i="3" s="1"/>
  <c r="AR27" i="4"/>
  <c r="AR385" i="3" s="1"/>
  <c r="AQ27" i="4"/>
  <c r="AQ385" i="3" s="1"/>
  <c r="AP27" i="4"/>
  <c r="AO27" i="4"/>
  <c r="AN27" i="4"/>
  <c r="BQ26" i="4"/>
  <c r="BQ384" i="3" s="1"/>
  <c r="BP26" i="4"/>
  <c r="BP384" i="3" s="1"/>
  <c r="BO26" i="4"/>
  <c r="BO384" i="3" s="1"/>
  <c r="BN26" i="4"/>
  <c r="BN384" i="3" s="1"/>
  <c r="BM26" i="4"/>
  <c r="BM384" i="3" s="1"/>
  <c r="BL26" i="4"/>
  <c r="BL384" i="3" s="1"/>
  <c r="BK26" i="4"/>
  <c r="BK384" i="3" s="1"/>
  <c r="BJ26" i="4"/>
  <c r="BJ384" i="3" s="1"/>
  <c r="BI26" i="4"/>
  <c r="BI384" i="3" s="1"/>
  <c r="BH26" i="4"/>
  <c r="BH384" i="3" s="1"/>
  <c r="BG26" i="4"/>
  <c r="BG384" i="3" s="1"/>
  <c r="BF26" i="4"/>
  <c r="BF384" i="3" s="1"/>
  <c r="BE26" i="4"/>
  <c r="BE384" i="3" s="1"/>
  <c r="BD26" i="4"/>
  <c r="BD384" i="3" s="1"/>
  <c r="BC26" i="4"/>
  <c r="BC384" i="3" s="1"/>
  <c r="BB26" i="4"/>
  <c r="BB384" i="3" s="1"/>
  <c r="BA26" i="4"/>
  <c r="BA384" i="3" s="1"/>
  <c r="AZ26" i="4"/>
  <c r="AZ384" i="3" s="1"/>
  <c r="AY26" i="4"/>
  <c r="AY384" i="3" s="1"/>
  <c r="AX26" i="4"/>
  <c r="AX384" i="3" s="1"/>
  <c r="AW26" i="4"/>
  <c r="AW384" i="3" s="1"/>
  <c r="AV26" i="4"/>
  <c r="AV384" i="3" s="1"/>
  <c r="AU26" i="4"/>
  <c r="AU384" i="3" s="1"/>
  <c r="AT26" i="4"/>
  <c r="AT384" i="3" s="1"/>
  <c r="AS26" i="4"/>
  <c r="AS384" i="3" s="1"/>
  <c r="AR26" i="4"/>
  <c r="AR384" i="3" s="1"/>
  <c r="AQ26" i="4"/>
  <c r="AQ384" i="3" s="1"/>
  <c r="AP26" i="4"/>
  <c r="AO26" i="4"/>
  <c r="AN26" i="4"/>
  <c r="BQ25" i="4"/>
  <c r="BQ383" i="3" s="1"/>
  <c r="BP25" i="4"/>
  <c r="BP383" i="3" s="1"/>
  <c r="BO25" i="4"/>
  <c r="BO383" i="3" s="1"/>
  <c r="BN25" i="4"/>
  <c r="BN383" i="3" s="1"/>
  <c r="BM25" i="4"/>
  <c r="BM383" i="3" s="1"/>
  <c r="BL25" i="4"/>
  <c r="BL383" i="3" s="1"/>
  <c r="BK25" i="4"/>
  <c r="BK383" i="3" s="1"/>
  <c r="BJ25" i="4"/>
  <c r="BJ383" i="3" s="1"/>
  <c r="BI25" i="4"/>
  <c r="BI383" i="3" s="1"/>
  <c r="BH25" i="4"/>
  <c r="BH383" i="3" s="1"/>
  <c r="BG25" i="4"/>
  <c r="BG383" i="3" s="1"/>
  <c r="BF25" i="4"/>
  <c r="BF383" i="3" s="1"/>
  <c r="BE25" i="4"/>
  <c r="BE383" i="3" s="1"/>
  <c r="BD25" i="4"/>
  <c r="BD383" i="3" s="1"/>
  <c r="BC25" i="4"/>
  <c r="BC383" i="3" s="1"/>
  <c r="BB25" i="4"/>
  <c r="BB383" i="3" s="1"/>
  <c r="BA25" i="4"/>
  <c r="BA383" i="3" s="1"/>
  <c r="AZ25" i="4"/>
  <c r="AZ383" i="3" s="1"/>
  <c r="AY25" i="4"/>
  <c r="AY383" i="3" s="1"/>
  <c r="AX25" i="4"/>
  <c r="AX383" i="3" s="1"/>
  <c r="AW25" i="4"/>
  <c r="AW383" i="3" s="1"/>
  <c r="AV25" i="4"/>
  <c r="AV383" i="3" s="1"/>
  <c r="AU25" i="4"/>
  <c r="AU383" i="3" s="1"/>
  <c r="AT25" i="4"/>
  <c r="AT383" i="3" s="1"/>
  <c r="AS25" i="4"/>
  <c r="AS383" i="3" s="1"/>
  <c r="AR25" i="4"/>
  <c r="AR383" i="3" s="1"/>
  <c r="AQ25" i="4"/>
  <c r="AQ383" i="3" s="1"/>
  <c r="AP25" i="4"/>
  <c r="AO25" i="4"/>
  <c r="AN25" i="4"/>
  <c r="BQ24" i="4"/>
  <c r="BQ382" i="3" s="1"/>
  <c r="BP24" i="4"/>
  <c r="BP382" i="3" s="1"/>
  <c r="BO24" i="4"/>
  <c r="BO382" i="3" s="1"/>
  <c r="BN24" i="4"/>
  <c r="BN382" i="3" s="1"/>
  <c r="BM24" i="4"/>
  <c r="BM382" i="3" s="1"/>
  <c r="BL24" i="4"/>
  <c r="BL382" i="3" s="1"/>
  <c r="BK24" i="4"/>
  <c r="BK382" i="3" s="1"/>
  <c r="BJ24" i="4"/>
  <c r="BJ382" i="3" s="1"/>
  <c r="BI24" i="4"/>
  <c r="BI382" i="3" s="1"/>
  <c r="BH24" i="4"/>
  <c r="BH382" i="3" s="1"/>
  <c r="BG24" i="4"/>
  <c r="BG382" i="3" s="1"/>
  <c r="BF24" i="4"/>
  <c r="BF382" i="3" s="1"/>
  <c r="BE24" i="4"/>
  <c r="BE382" i="3" s="1"/>
  <c r="BD24" i="4"/>
  <c r="BD382" i="3" s="1"/>
  <c r="BC24" i="4"/>
  <c r="BC382" i="3" s="1"/>
  <c r="BB24" i="4"/>
  <c r="BB382" i="3" s="1"/>
  <c r="BA24" i="4"/>
  <c r="BA382" i="3" s="1"/>
  <c r="AZ24" i="4"/>
  <c r="AZ382" i="3" s="1"/>
  <c r="AY24" i="4"/>
  <c r="AY382" i="3" s="1"/>
  <c r="AX24" i="4"/>
  <c r="AX382" i="3" s="1"/>
  <c r="AW24" i="4"/>
  <c r="AW382" i="3" s="1"/>
  <c r="AV24" i="4"/>
  <c r="AV382" i="3" s="1"/>
  <c r="AU24" i="4"/>
  <c r="AU382" i="3" s="1"/>
  <c r="AT24" i="4"/>
  <c r="AT382" i="3" s="1"/>
  <c r="AS24" i="4"/>
  <c r="AS382" i="3" s="1"/>
  <c r="AR24" i="4"/>
  <c r="AR382" i="3" s="1"/>
  <c r="AQ24" i="4"/>
  <c r="AQ382" i="3" s="1"/>
  <c r="AP24" i="4"/>
  <c r="AO24" i="4"/>
  <c r="AN24" i="4"/>
  <c r="BQ23" i="4"/>
  <c r="BQ381" i="3" s="1"/>
  <c r="BP23" i="4"/>
  <c r="BP381" i="3" s="1"/>
  <c r="BO23" i="4"/>
  <c r="BO381" i="3" s="1"/>
  <c r="BN23" i="4"/>
  <c r="BN381" i="3" s="1"/>
  <c r="BM23" i="4"/>
  <c r="BM381" i="3" s="1"/>
  <c r="BL23" i="4"/>
  <c r="BL381" i="3" s="1"/>
  <c r="BK23" i="4"/>
  <c r="BK381" i="3" s="1"/>
  <c r="BJ23" i="4"/>
  <c r="BJ381" i="3" s="1"/>
  <c r="BI23" i="4"/>
  <c r="BI381" i="3" s="1"/>
  <c r="BH23" i="4"/>
  <c r="BH381" i="3" s="1"/>
  <c r="BG23" i="4"/>
  <c r="BG381" i="3" s="1"/>
  <c r="BF23" i="4"/>
  <c r="BF381" i="3" s="1"/>
  <c r="BE23" i="4"/>
  <c r="BE381" i="3" s="1"/>
  <c r="BD23" i="4"/>
  <c r="BD381" i="3" s="1"/>
  <c r="BC23" i="4"/>
  <c r="BC381" i="3" s="1"/>
  <c r="BB23" i="4"/>
  <c r="BB381" i="3" s="1"/>
  <c r="BA23" i="4"/>
  <c r="BA381" i="3" s="1"/>
  <c r="AZ23" i="4"/>
  <c r="AZ381" i="3" s="1"/>
  <c r="AY23" i="4"/>
  <c r="AY381" i="3" s="1"/>
  <c r="AX23" i="4"/>
  <c r="AX381" i="3" s="1"/>
  <c r="AW23" i="4"/>
  <c r="AW381" i="3" s="1"/>
  <c r="AV23" i="4"/>
  <c r="AV381" i="3" s="1"/>
  <c r="AU23" i="4"/>
  <c r="AU381" i="3" s="1"/>
  <c r="AT23" i="4"/>
  <c r="AT381" i="3" s="1"/>
  <c r="AS23" i="4"/>
  <c r="AS381" i="3" s="1"/>
  <c r="AR23" i="4"/>
  <c r="AR381" i="3" s="1"/>
  <c r="AQ23" i="4"/>
  <c r="AQ381" i="3" s="1"/>
  <c r="AP23" i="4"/>
  <c r="AO23" i="4"/>
  <c r="AN23" i="4"/>
  <c r="BQ22" i="4"/>
  <c r="BQ380" i="3" s="1"/>
  <c r="BP22" i="4"/>
  <c r="BP380" i="3" s="1"/>
  <c r="BO22" i="4"/>
  <c r="BO380" i="3" s="1"/>
  <c r="BN22" i="4"/>
  <c r="BN380" i="3" s="1"/>
  <c r="BM22" i="4"/>
  <c r="BM380" i="3" s="1"/>
  <c r="BL22" i="4"/>
  <c r="BL380" i="3" s="1"/>
  <c r="BK22" i="4"/>
  <c r="BK380" i="3" s="1"/>
  <c r="BJ22" i="4"/>
  <c r="BJ380" i="3" s="1"/>
  <c r="BI22" i="4"/>
  <c r="BI380" i="3" s="1"/>
  <c r="BH22" i="4"/>
  <c r="BH380" i="3" s="1"/>
  <c r="BG22" i="4"/>
  <c r="BG380" i="3" s="1"/>
  <c r="BF22" i="4"/>
  <c r="BF380" i="3" s="1"/>
  <c r="BE22" i="4"/>
  <c r="BE380" i="3" s="1"/>
  <c r="BD22" i="4"/>
  <c r="BD380" i="3" s="1"/>
  <c r="BC22" i="4"/>
  <c r="BC380" i="3" s="1"/>
  <c r="BB22" i="4"/>
  <c r="BB380" i="3" s="1"/>
  <c r="BA22" i="4"/>
  <c r="BA380" i="3" s="1"/>
  <c r="AZ22" i="4"/>
  <c r="AZ380" i="3" s="1"/>
  <c r="AY22" i="4"/>
  <c r="AY380" i="3" s="1"/>
  <c r="AX22" i="4"/>
  <c r="AX380" i="3" s="1"/>
  <c r="AW22" i="4"/>
  <c r="AW380" i="3" s="1"/>
  <c r="AV22" i="4"/>
  <c r="AV380" i="3" s="1"/>
  <c r="AU22" i="4"/>
  <c r="AU380" i="3" s="1"/>
  <c r="AT22" i="4"/>
  <c r="AT380" i="3" s="1"/>
  <c r="AS22" i="4"/>
  <c r="AS380" i="3" s="1"/>
  <c r="AR22" i="4"/>
  <c r="AR380" i="3" s="1"/>
  <c r="AQ22" i="4"/>
  <c r="AQ380" i="3" s="1"/>
  <c r="AP22" i="4"/>
  <c r="AO22" i="4"/>
  <c r="AN22" i="4"/>
  <c r="BQ21" i="4"/>
  <c r="BQ379" i="3" s="1"/>
  <c r="BP21" i="4"/>
  <c r="BP379" i="3" s="1"/>
  <c r="BO21" i="4"/>
  <c r="BO379" i="3" s="1"/>
  <c r="BN21" i="4"/>
  <c r="BN379" i="3" s="1"/>
  <c r="BM21" i="4"/>
  <c r="BM379" i="3" s="1"/>
  <c r="BL21" i="4"/>
  <c r="BL379" i="3" s="1"/>
  <c r="BK21" i="4"/>
  <c r="BK379" i="3" s="1"/>
  <c r="BJ21" i="4"/>
  <c r="BJ379" i="3" s="1"/>
  <c r="BI21" i="4"/>
  <c r="BI379" i="3" s="1"/>
  <c r="BH21" i="4"/>
  <c r="BH379" i="3" s="1"/>
  <c r="BG21" i="4"/>
  <c r="BG379" i="3" s="1"/>
  <c r="BF21" i="4"/>
  <c r="BF379" i="3" s="1"/>
  <c r="BE21" i="4"/>
  <c r="BE379" i="3" s="1"/>
  <c r="BD21" i="4"/>
  <c r="BD379" i="3" s="1"/>
  <c r="BC21" i="4"/>
  <c r="BC379" i="3" s="1"/>
  <c r="BB21" i="4"/>
  <c r="BB379" i="3" s="1"/>
  <c r="BA21" i="4"/>
  <c r="BA379" i="3" s="1"/>
  <c r="AZ21" i="4"/>
  <c r="AZ379" i="3" s="1"/>
  <c r="AY21" i="4"/>
  <c r="AY379" i="3" s="1"/>
  <c r="AX21" i="4"/>
  <c r="AX379" i="3" s="1"/>
  <c r="AW21" i="4"/>
  <c r="AW379" i="3" s="1"/>
  <c r="AV21" i="4"/>
  <c r="AV379" i="3" s="1"/>
  <c r="AU21" i="4"/>
  <c r="AU379" i="3" s="1"/>
  <c r="AT21" i="4"/>
  <c r="AT379" i="3" s="1"/>
  <c r="AS21" i="4"/>
  <c r="AS379" i="3" s="1"/>
  <c r="AR21" i="4"/>
  <c r="AR379" i="3" s="1"/>
  <c r="AQ21" i="4"/>
  <c r="AQ379" i="3" s="1"/>
  <c r="AP21" i="4"/>
  <c r="AO21" i="4"/>
  <c r="AN21" i="4"/>
  <c r="BQ20" i="4"/>
  <c r="BQ378" i="3" s="1"/>
  <c r="BP20" i="4"/>
  <c r="BP378" i="3" s="1"/>
  <c r="BO20" i="4"/>
  <c r="BO378" i="3" s="1"/>
  <c r="BN20" i="4"/>
  <c r="BN378" i="3" s="1"/>
  <c r="BM20" i="4"/>
  <c r="BM378" i="3" s="1"/>
  <c r="BL20" i="4"/>
  <c r="BL378" i="3" s="1"/>
  <c r="BK20" i="4"/>
  <c r="BK378" i="3" s="1"/>
  <c r="BJ20" i="4"/>
  <c r="BJ378" i="3" s="1"/>
  <c r="BI20" i="4"/>
  <c r="BI378" i="3" s="1"/>
  <c r="BH20" i="4"/>
  <c r="BH378" i="3" s="1"/>
  <c r="BG20" i="4"/>
  <c r="BG378" i="3" s="1"/>
  <c r="BF20" i="4"/>
  <c r="BF378" i="3" s="1"/>
  <c r="BE20" i="4"/>
  <c r="BE378" i="3" s="1"/>
  <c r="BD20" i="4"/>
  <c r="BD378" i="3" s="1"/>
  <c r="BC20" i="4"/>
  <c r="BC378" i="3" s="1"/>
  <c r="BB20" i="4"/>
  <c r="BB378" i="3" s="1"/>
  <c r="BA20" i="4"/>
  <c r="BA378" i="3" s="1"/>
  <c r="AZ20" i="4"/>
  <c r="AZ378" i="3" s="1"/>
  <c r="AY20" i="4"/>
  <c r="AY378" i="3" s="1"/>
  <c r="AX20" i="4"/>
  <c r="AX378" i="3" s="1"/>
  <c r="AW20" i="4"/>
  <c r="AW378" i="3" s="1"/>
  <c r="AV20" i="4"/>
  <c r="AV378" i="3" s="1"/>
  <c r="AU20" i="4"/>
  <c r="AU378" i="3" s="1"/>
  <c r="AT20" i="4"/>
  <c r="AT378" i="3" s="1"/>
  <c r="AS20" i="4"/>
  <c r="AS378" i="3" s="1"/>
  <c r="AR20" i="4"/>
  <c r="AR378" i="3" s="1"/>
  <c r="AQ20" i="4"/>
  <c r="AQ378" i="3" s="1"/>
  <c r="AP20" i="4"/>
  <c r="AO20" i="4"/>
  <c r="AN20" i="4"/>
  <c r="BQ19" i="4"/>
  <c r="BQ377" i="3" s="1"/>
  <c r="BP19" i="4"/>
  <c r="BP377" i="3" s="1"/>
  <c r="BO19" i="4"/>
  <c r="BO377" i="3" s="1"/>
  <c r="BN19" i="4"/>
  <c r="BN377" i="3" s="1"/>
  <c r="BM19" i="4"/>
  <c r="BM377" i="3" s="1"/>
  <c r="BL19" i="4"/>
  <c r="BL377" i="3" s="1"/>
  <c r="BK19" i="4"/>
  <c r="BK377" i="3" s="1"/>
  <c r="BJ19" i="4"/>
  <c r="BJ377" i="3" s="1"/>
  <c r="BI19" i="4"/>
  <c r="BI377" i="3" s="1"/>
  <c r="BH19" i="4"/>
  <c r="BH377" i="3" s="1"/>
  <c r="BG19" i="4"/>
  <c r="BG377" i="3" s="1"/>
  <c r="BF19" i="4"/>
  <c r="BF377" i="3" s="1"/>
  <c r="BE19" i="4"/>
  <c r="BE377" i="3" s="1"/>
  <c r="BD19" i="4"/>
  <c r="BD377" i="3" s="1"/>
  <c r="BC19" i="4"/>
  <c r="BC377" i="3" s="1"/>
  <c r="BB19" i="4"/>
  <c r="BB377" i="3" s="1"/>
  <c r="BA19" i="4"/>
  <c r="BA377" i="3" s="1"/>
  <c r="AZ19" i="4"/>
  <c r="AZ377" i="3" s="1"/>
  <c r="AY19" i="4"/>
  <c r="AY377" i="3" s="1"/>
  <c r="AX19" i="4"/>
  <c r="AX377" i="3" s="1"/>
  <c r="AW19" i="4"/>
  <c r="AW377" i="3" s="1"/>
  <c r="AV19" i="4"/>
  <c r="AV377" i="3" s="1"/>
  <c r="AU19" i="4"/>
  <c r="AU377" i="3" s="1"/>
  <c r="AT19" i="4"/>
  <c r="AT377" i="3" s="1"/>
  <c r="AS19" i="4"/>
  <c r="AS377" i="3" s="1"/>
  <c r="AR19" i="4"/>
  <c r="AR377" i="3" s="1"/>
  <c r="AQ19" i="4"/>
  <c r="AQ377" i="3" s="1"/>
  <c r="AP19" i="4"/>
  <c r="AO19" i="4"/>
  <c r="AN19" i="4"/>
  <c r="BQ16" i="4"/>
  <c r="BQ374" i="3" s="1"/>
  <c r="BP16" i="4"/>
  <c r="BP374" i="3" s="1"/>
  <c r="BO16" i="4"/>
  <c r="BO374" i="3" s="1"/>
  <c r="BN16" i="4"/>
  <c r="BN374" i="3" s="1"/>
  <c r="BM16" i="4"/>
  <c r="BM374" i="3" s="1"/>
  <c r="BL16" i="4"/>
  <c r="BL374" i="3" s="1"/>
  <c r="BK16" i="4"/>
  <c r="BK374" i="3" s="1"/>
  <c r="BJ16" i="4"/>
  <c r="BJ374" i="3" s="1"/>
  <c r="BI16" i="4"/>
  <c r="BI374" i="3" s="1"/>
  <c r="BH16" i="4"/>
  <c r="BH374" i="3" s="1"/>
  <c r="BG16" i="4"/>
  <c r="BG374" i="3" s="1"/>
  <c r="BF16" i="4"/>
  <c r="BF374" i="3" s="1"/>
  <c r="BE16" i="4"/>
  <c r="BE374" i="3" s="1"/>
  <c r="BD16" i="4"/>
  <c r="BD374" i="3" s="1"/>
  <c r="BC16" i="4"/>
  <c r="BC374" i="3" s="1"/>
  <c r="BB16" i="4"/>
  <c r="BB374" i="3" s="1"/>
  <c r="BA16" i="4"/>
  <c r="BA374" i="3" s="1"/>
  <c r="AZ16" i="4"/>
  <c r="AZ374" i="3" s="1"/>
  <c r="AY16" i="4"/>
  <c r="AY374" i="3" s="1"/>
  <c r="AX16" i="4"/>
  <c r="AX374" i="3" s="1"/>
  <c r="AW16" i="4"/>
  <c r="AW374" i="3" s="1"/>
  <c r="AV16" i="4"/>
  <c r="AV374" i="3" s="1"/>
  <c r="AU16" i="4"/>
  <c r="AU374" i="3" s="1"/>
  <c r="AT16" i="4"/>
  <c r="AT374" i="3" s="1"/>
  <c r="AS16" i="4"/>
  <c r="AS374" i="3" s="1"/>
  <c r="AR16" i="4"/>
  <c r="AR374" i="3" s="1"/>
  <c r="AQ16" i="4"/>
  <c r="AQ374" i="3" s="1"/>
  <c r="AP16" i="4"/>
  <c r="AO16" i="4"/>
  <c r="AN16" i="4"/>
  <c r="BQ13" i="4"/>
  <c r="BQ371" i="3" s="1"/>
  <c r="BP13" i="4"/>
  <c r="BP371" i="3" s="1"/>
  <c r="BO13" i="4"/>
  <c r="BO371" i="3" s="1"/>
  <c r="BN13" i="4"/>
  <c r="BN371" i="3" s="1"/>
  <c r="BM13" i="4"/>
  <c r="BM371" i="3" s="1"/>
  <c r="BL13" i="4"/>
  <c r="BL371" i="3" s="1"/>
  <c r="BK13" i="4"/>
  <c r="BK371" i="3" s="1"/>
  <c r="BJ13" i="4"/>
  <c r="BJ371" i="3" s="1"/>
  <c r="BI13" i="4"/>
  <c r="BI371" i="3" s="1"/>
  <c r="BH13" i="4"/>
  <c r="BH371" i="3" s="1"/>
  <c r="BG13" i="4"/>
  <c r="BG371" i="3" s="1"/>
  <c r="BF13" i="4"/>
  <c r="BF371" i="3" s="1"/>
  <c r="BE13" i="4"/>
  <c r="BE371" i="3" s="1"/>
  <c r="BD13" i="4"/>
  <c r="BD371" i="3" s="1"/>
  <c r="BC13" i="4"/>
  <c r="BC371" i="3" s="1"/>
  <c r="BB13" i="4"/>
  <c r="BB371" i="3" s="1"/>
  <c r="BA13" i="4"/>
  <c r="BA371" i="3" s="1"/>
  <c r="AZ13" i="4"/>
  <c r="AZ371" i="3" s="1"/>
  <c r="AY13" i="4"/>
  <c r="AY371" i="3" s="1"/>
  <c r="AX13" i="4"/>
  <c r="AX371" i="3" s="1"/>
  <c r="AW13" i="4"/>
  <c r="AW371" i="3" s="1"/>
  <c r="AV13" i="4"/>
  <c r="AV371" i="3" s="1"/>
  <c r="AU13" i="4"/>
  <c r="AU371" i="3" s="1"/>
  <c r="AT13" i="4"/>
  <c r="AT371" i="3" s="1"/>
  <c r="AS13" i="4"/>
  <c r="AS371" i="3" s="1"/>
  <c r="AR13" i="4"/>
  <c r="AR371" i="3" s="1"/>
  <c r="AQ13" i="4"/>
  <c r="AQ371" i="3" s="1"/>
  <c r="AP13" i="4"/>
  <c r="AO13" i="4"/>
  <c r="AN13" i="4"/>
  <c r="BQ5" i="4"/>
  <c r="BQ363" i="3" s="1"/>
  <c r="BP5" i="4"/>
  <c r="BP363" i="3" s="1"/>
  <c r="BO5" i="4"/>
  <c r="BO363" i="3" s="1"/>
  <c r="BN5" i="4"/>
  <c r="BN363" i="3" s="1"/>
  <c r="BM5" i="4"/>
  <c r="BM363" i="3" s="1"/>
  <c r="BL5" i="4"/>
  <c r="BL363" i="3" s="1"/>
  <c r="BK5" i="4"/>
  <c r="BK363" i="3" s="1"/>
  <c r="BJ5" i="4"/>
  <c r="BJ363" i="3" s="1"/>
  <c r="BI5" i="4"/>
  <c r="BI363" i="3" s="1"/>
  <c r="BH5" i="4"/>
  <c r="BH363" i="3" s="1"/>
  <c r="BG5" i="4"/>
  <c r="BG363" i="3" s="1"/>
  <c r="BF5" i="4"/>
  <c r="BF363" i="3" s="1"/>
  <c r="BE5" i="4"/>
  <c r="BE363" i="3" s="1"/>
  <c r="BD5" i="4"/>
  <c r="BD363" i="3" s="1"/>
  <c r="BC5" i="4"/>
  <c r="BC363" i="3" s="1"/>
  <c r="BB5" i="4"/>
  <c r="BB363" i="3" s="1"/>
  <c r="BA5" i="4"/>
  <c r="BA363" i="3" s="1"/>
  <c r="AZ5" i="4"/>
  <c r="AZ363" i="3" s="1"/>
  <c r="AY5" i="4"/>
  <c r="AY363" i="3" s="1"/>
  <c r="AX5" i="4"/>
  <c r="AX363" i="3" s="1"/>
  <c r="AW5" i="4"/>
  <c r="AW363" i="3" s="1"/>
  <c r="AV5" i="4"/>
  <c r="AV363" i="3" s="1"/>
  <c r="AU5" i="4"/>
  <c r="AU363" i="3" s="1"/>
  <c r="AT5" i="4"/>
  <c r="AT363" i="3" s="1"/>
  <c r="AS5" i="4"/>
  <c r="AS363" i="3" s="1"/>
  <c r="AR5" i="4"/>
  <c r="AR363" i="3" s="1"/>
  <c r="AQ5" i="4"/>
  <c r="AQ363" i="3" s="1"/>
  <c r="AP5" i="4"/>
  <c r="AO5" i="4"/>
  <c r="AN5" i="4"/>
  <c r="BQ4" i="4"/>
  <c r="BQ362" i="3" s="1"/>
  <c r="BP4" i="4"/>
  <c r="BP362" i="3" s="1"/>
  <c r="BO4" i="4"/>
  <c r="BO362" i="3" s="1"/>
  <c r="BN4" i="4"/>
  <c r="BN362" i="3" s="1"/>
  <c r="BM4" i="4"/>
  <c r="BM362" i="3" s="1"/>
  <c r="BL4" i="4"/>
  <c r="BL362" i="3" s="1"/>
  <c r="BK4" i="4"/>
  <c r="BK362" i="3" s="1"/>
  <c r="BJ4" i="4"/>
  <c r="BJ362" i="3" s="1"/>
  <c r="BI4" i="4"/>
  <c r="BI362" i="3" s="1"/>
  <c r="BH4" i="4"/>
  <c r="BH362" i="3" s="1"/>
  <c r="BG4" i="4"/>
  <c r="BG362" i="3" s="1"/>
  <c r="BF4" i="4"/>
  <c r="BF362" i="3" s="1"/>
  <c r="BE4" i="4"/>
  <c r="BE362" i="3" s="1"/>
  <c r="BD4" i="4"/>
  <c r="BD362" i="3" s="1"/>
  <c r="BC4" i="4"/>
  <c r="BC362" i="3" s="1"/>
  <c r="BB4" i="4"/>
  <c r="BB362" i="3" s="1"/>
  <c r="BA4" i="4"/>
  <c r="BA362" i="3" s="1"/>
  <c r="AZ4" i="4"/>
  <c r="AZ362" i="3" s="1"/>
  <c r="AY4" i="4"/>
  <c r="AY362" i="3" s="1"/>
  <c r="AX4" i="4"/>
  <c r="AX362" i="3" s="1"/>
  <c r="AW4" i="4"/>
  <c r="AW362" i="3" s="1"/>
  <c r="AV4" i="4"/>
  <c r="AV362" i="3" s="1"/>
  <c r="AU4" i="4"/>
  <c r="AU362" i="3" s="1"/>
  <c r="AT4" i="4"/>
  <c r="AT362" i="3" s="1"/>
  <c r="AS4" i="4"/>
  <c r="AS362" i="3" s="1"/>
  <c r="AR4" i="4"/>
  <c r="AR362" i="3" s="1"/>
  <c r="AQ4" i="4"/>
  <c r="AQ362" i="3" s="1"/>
  <c r="AP4" i="4"/>
  <c r="AO4" i="4"/>
  <c r="AN4" i="4"/>
  <c r="BQ361" i="3"/>
  <c r="BP361" i="3"/>
  <c r="BO361" i="3"/>
  <c r="BN361" i="3"/>
  <c r="BM361" i="3"/>
  <c r="BL361" i="3"/>
  <c r="BK361" i="3"/>
  <c r="BJ361" i="3"/>
  <c r="BI361" i="3"/>
  <c r="BH361" i="3"/>
  <c r="BG361" i="3"/>
  <c r="BF361" i="3"/>
  <c r="BE361" i="3"/>
  <c r="BD361" i="3"/>
  <c r="BC361" i="3"/>
  <c r="BB361" i="3"/>
  <c r="BA361" i="3"/>
  <c r="AZ361" i="3"/>
  <c r="AY361" i="3"/>
  <c r="AX361" i="3"/>
  <c r="AW361" i="3"/>
  <c r="AV361" i="3"/>
  <c r="AU361" i="3"/>
  <c r="AT361" i="3"/>
  <c r="AS361" i="3"/>
  <c r="AR361" i="3"/>
  <c r="AQ361" i="3"/>
  <c r="BQ360" i="3"/>
  <c r="BP360" i="3"/>
  <c r="BO360" i="3"/>
  <c r="BN360" i="3"/>
  <c r="BM360" i="3"/>
  <c r="BL360" i="3"/>
  <c r="BK360" i="3"/>
  <c r="BJ360" i="3"/>
  <c r="BI360" i="3"/>
  <c r="BH360" i="3"/>
  <c r="BG360" i="3"/>
  <c r="BF360" i="3"/>
  <c r="BE360" i="3"/>
  <c r="BD360" i="3"/>
  <c r="BC360" i="3"/>
  <c r="BB360" i="3"/>
  <c r="BA360" i="3"/>
  <c r="AZ360" i="3"/>
  <c r="AY360" i="3"/>
  <c r="AX360" i="3"/>
  <c r="AW360" i="3"/>
  <c r="AV360" i="3"/>
  <c r="AU360" i="3"/>
  <c r="AT360" i="3"/>
  <c r="AS360" i="3"/>
  <c r="AR360" i="3"/>
  <c r="AQ360" i="3"/>
  <c r="AM35" i="4"/>
  <c r="AM34" i="4"/>
  <c r="AM33" i="4"/>
  <c r="AM32" i="4"/>
  <c r="AM31" i="4"/>
  <c r="AM30" i="4"/>
  <c r="AM29" i="4"/>
  <c r="AM28" i="4"/>
  <c r="AM27" i="4"/>
  <c r="AM26" i="4"/>
  <c r="AM25" i="4"/>
  <c r="AM24" i="4"/>
  <c r="AM23" i="4"/>
  <c r="AM22" i="4"/>
  <c r="AM21" i="4"/>
  <c r="AM20" i="4"/>
  <c r="AM19" i="4"/>
  <c r="AM16" i="4"/>
  <c r="AM5" i="4"/>
  <c r="AM4" i="4"/>
  <c r="AI270" i="4"/>
  <c r="AG270" i="4"/>
  <c r="AH270" i="4" s="1"/>
  <c r="BQ269" i="4"/>
  <c r="BP269" i="4"/>
  <c r="BO269" i="4"/>
  <c r="BN269" i="4"/>
  <c r="BM269" i="4"/>
  <c r="BL269" i="4"/>
  <c r="BK269" i="4"/>
  <c r="BJ269" i="4"/>
  <c r="BI269" i="4"/>
  <c r="BH269" i="4"/>
  <c r="BG269" i="4"/>
  <c r="BF269" i="4"/>
  <c r="BE269" i="4"/>
  <c r="BD269" i="4"/>
  <c r="BC269" i="4"/>
  <c r="BB269" i="4"/>
  <c r="BA269" i="4"/>
  <c r="AZ269" i="4"/>
  <c r="AY269" i="4"/>
  <c r="AX269" i="4"/>
  <c r="AW269" i="4"/>
  <c r="AV269" i="4"/>
  <c r="AU269" i="4"/>
  <c r="AT269" i="4"/>
  <c r="AS269" i="4"/>
  <c r="AR269" i="4"/>
  <c r="AQ269" i="4"/>
  <c r="AP269" i="4"/>
  <c r="AO269" i="4"/>
  <c r="AN269" i="4"/>
  <c r="AM269" i="4"/>
  <c r="AI269" i="4"/>
  <c r="AG269" i="4"/>
  <c r="BQ268" i="4"/>
  <c r="BP268" i="4"/>
  <c r="BO268" i="4"/>
  <c r="BN268" i="4"/>
  <c r="BM268" i="4"/>
  <c r="BL268" i="4"/>
  <c r="BK268" i="4"/>
  <c r="BJ268" i="4"/>
  <c r="BI268" i="4"/>
  <c r="BH268" i="4"/>
  <c r="BG268" i="4"/>
  <c r="BF268" i="4"/>
  <c r="BE268" i="4"/>
  <c r="BD268" i="4"/>
  <c r="BC268" i="4"/>
  <c r="BB268" i="4"/>
  <c r="BA268" i="4"/>
  <c r="AZ268" i="4"/>
  <c r="AY268" i="4"/>
  <c r="AX268" i="4"/>
  <c r="AW268" i="4"/>
  <c r="AV268" i="4"/>
  <c r="AU268" i="4"/>
  <c r="AT268" i="4"/>
  <c r="AS268" i="4"/>
  <c r="AR268" i="4"/>
  <c r="AQ268" i="4"/>
  <c r="AP268" i="4"/>
  <c r="AO268" i="4"/>
  <c r="AN268" i="4"/>
  <c r="AM268" i="4"/>
  <c r="AI268" i="4"/>
  <c r="AG268" i="4"/>
  <c r="BQ267" i="4"/>
  <c r="BP267" i="4"/>
  <c r="BO267" i="4"/>
  <c r="BN267" i="4"/>
  <c r="BM267" i="4"/>
  <c r="BL267" i="4"/>
  <c r="BK267" i="4"/>
  <c r="BJ267" i="4"/>
  <c r="BI267" i="4"/>
  <c r="BH267" i="4"/>
  <c r="BG267" i="4"/>
  <c r="BF267" i="4"/>
  <c r="BE267" i="4"/>
  <c r="BD267" i="4"/>
  <c r="BC267" i="4"/>
  <c r="BB267" i="4"/>
  <c r="BA267" i="4"/>
  <c r="AZ267" i="4"/>
  <c r="AY267" i="4"/>
  <c r="AX267" i="4"/>
  <c r="AW267" i="4"/>
  <c r="AV267" i="4"/>
  <c r="AU267" i="4"/>
  <c r="AT267" i="4"/>
  <c r="AS267" i="4"/>
  <c r="AR267" i="4"/>
  <c r="AQ267" i="4"/>
  <c r="AP267" i="4"/>
  <c r="AO267" i="4"/>
  <c r="AN267" i="4"/>
  <c r="AM267" i="4"/>
  <c r="AI267" i="4"/>
  <c r="AG267" i="4"/>
  <c r="BQ266" i="4"/>
  <c r="BP266" i="4"/>
  <c r="BO266" i="4"/>
  <c r="BN266" i="4"/>
  <c r="BM266" i="4"/>
  <c r="BL266" i="4"/>
  <c r="BK266" i="4"/>
  <c r="BJ266" i="4"/>
  <c r="BI266" i="4"/>
  <c r="BH266" i="4"/>
  <c r="BG266" i="4"/>
  <c r="BF266" i="4"/>
  <c r="BE266" i="4"/>
  <c r="BD266" i="4"/>
  <c r="BC266" i="4"/>
  <c r="BB266" i="4"/>
  <c r="BA266" i="4"/>
  <c r="AZ266" i="4"/>
  <c r="AY266" i="4"/>
  <c r="AX266" i="4"/>
  <c r="AW266" i="4"/>
  <c r="AV266" i="4"/>
  <c r="AU266" i="4"/>
  <c r="AT266" i="4"/>
  <c r="AS266" i="4"/>
  <c r="AR266" i="4"/>
  <c r="AQ266" i="4"/>
  <c r="AP266" i="4"/>
  <c r="AO266" i="4"/>
  <c r="AN266" i="4"/>
  <c r="AM266" i="4"/>
  <c r="AI266" i="4"/>
  <c r="AG266" i="4"/>
  <c r="BQ265" i="4"/>
  <c r="BP265" i="4"/>
  <c r="BO265" i="4"/>
  <c r="BN265" i="4"/>
  <c r="BM265" i="4"/>
  <c r="BL265" i="4"/>
  <c r="BK265" i="4"/>
  <c r="BJ265" i="4"/>
  <c r="BI265" i="4"/>
  <c r="BH265" i="4"/>
  <c r="BG265" i="4"/>
  <c r="BF265" i="4"/>
  <c r="BE265" i="4"/>
  <c r="BD265" i="4"/>
  <c r="BC265" i="4"/>
  <c r="BB265" i="4"/>
  <c r="BA265" i="4"/>
  <c r="AZ265" i="4"/>
  <c r="AY265" i="4"/>
  <c r="AX265" i="4"/>
  <c r="AW265" i="4"/>
  <c r="AV265" i="4"/>
  <c r="AU265" i="4"/>
  <c r="AT265" i="4"/>
  <c r="AS265" i="4"/>
  <c r="AR265" i="4"/>
  <c r="AQ265" i="4"/>
  <c r="AP265" i="4"/>
  <c r="AO265" i="4"/>
  <c r="AN265" i="4"/>
  <c r="AM265" i="4"/>
  <c r="AI265" i="4"/>
  <c r="AG265" i="4"/>
  <c r="BQ264" i="4"/>
  <c r="BP264" i="4"/>
  <c r="BO264" i="4"/>
  <c r="BN264" i="4"/>
  <c r="BM264" i="4"/>
  <c r="BL264" i="4"/>
  <c r="BK264" i="4"/>
  <c r="BJ264" i="4"/>
  <c r="BI264" i="4"/>
  <c r="BH264" i="4"/>
  <c r="BG264" i="4"/>
  <c r="BF264" i="4"/>
  <c r="BE264" i="4"/>
  <c r="BD264" i="4"/>
  <c r="BC264" i="4"/>
  <c r="BB264" i="4"/>
  <c r="BA264" i="4"/>
  <c r="AZ264" i="4"/>
  <c r="AY264" i="4"/>
  <c r="AX264" i="4"/>
  <c r="AW264" i="4"/>
  <c r="AV264" i="4"/>
  <c r="AU264" i="4"/>
  <c r="AT264" i="4"/>
  <c r="AS264" i="4"/>
  <c r="AR264" i="4"/>
  <c r="AQ264" i="4"/>
  <c r="AP264" i="4"/>
  <c r="AO264" i="4"/>
  <c r="AN264" i="4"/>
  <c r="AM264" i="4"/>
  <c r="AI264" i="4"/>
  <c r="AG264" i="4"/>
  <c r="BQ263" i="4"/>
  <c r="BP263" i="4"/>
  <c r="BO263" i="4"/>
  <c r="BN263" i="4"/>
  <c r="BM263" i="4"/>
  <c r="BL263" i="4"/>
  <c r="BK263" i="4"/>
  <c r="BJ263" i="4"/>
  <c r="BI263" i="4"/>
  <c r="BH263" i="4"/>
  <c r="BG263" i="4"/>
  <c r="BF263" i="4"/>
  <c r="BE263" i="4"/>
  <c r="BD263" i="4"/>
  <c r="BC263" i="4"/>
  <c r="BB263" i="4"/>
  <c r="BA263" i="4"/>
  <c r="AZ263" i="4"/>
  <c r="AY263" i="4"/>
  <c r="AX263" i="4"/>
  <c r="AW263" i="4"/>
  <c r="AV263" i="4"/>
  <c r="AU263" i="4"/>
  <c r="AT263" i="4"/>
  <c r="AS263" i="4"/>
  <c r="AR263" i="4"/>
  <c r="AQ263" i="4"/>
  <c r="AP263" i="4"/>
  <c r="AO263" i="4"/>
  <c r="AN263" i="4"/>
  <c r="AM263" i="4"/>
  <c r="AI263" i="4"/>
  <c r="AG263" i="4"/>
  <c r="BQ262" i="4"/>
  <c r="BP262" i="4"/>
  <c r="BO262" i="4"/>
  <c r="BN262" i="4"/>
  <c r="BM262" i="4"/>
  <c r="BL262" i="4"/>
  <c r="BK262" i="4"/>
  <c r="BJ262" i="4"/>
  <c r="BI262" i="4"/>
  <c r="BH262" i="4"/>
  <c r="BG262" i="4"/>
  <c r="BF262" i="4"/>
  <c r="BE262" i="4"/>
  <c r="BD262" i="4"/>
  <c r="BC262" i="4"/>
  <c r="BB262" i="4"/>
  <c r="BA262" i="4"/>
  <c r="AZ262" i="4"/>
  <c r="AY262" i="4"/>
  <c r="AX262" i="4"/>
  <c r="AW262" i="4"/>
  <c r="AV262" i="4"/>
  <c r="AU262" i="4"/>
  <c r="AT262" i="4"/>
  <c r="AS262" i="4"/>
  <c r="AR262" i="4"/>
  <c r="AQ262" i="4"/>
  <c r="AP262" i="4"/>
  <c r="AO262" i="4"/>
  <c r="AN262" i="4"/>
  <c r="AM262" i="4"/>
  <c r="AI262" i="4"/>
  <c r="AG262" i="4"/>
  <c r="BQ261" i="4"/>
  <c r="BP261" i="4"/>
  <c r="BO261" i="4"/>
  <c r="BN261" i="4"/>
  <c r="BM261" i="4"/>
  <c r="BL261" i="4"/>
  <c r="BK261" i="4"/>
  <c r="BJ261" i="4"/>
  <c r="BI261" i="4"/>
  <c r="BH261" i="4"/>
  <c r="BG261" i="4"/>
  <c r="BF261" i="4"/>
  <c r="BE261" i="4"/>
  <c r="BD261" i="4"/>
  <c r="BC261" i="4"/>
  <c r="BB261" i="4"/>
  <c r="BA261" i="4"/>
  <c r="AZ261" i="4"/>
  <c r="AY261" i="4"/>
  <c r="AX261" i="4"/>
  <c r="AW261" i="4"/>
  <c r="AV261" i="4"/>
  <c r="AU261" i="4"/>
  <c r="AT261" i="4"/>
  <c r="AS261" i="4"/>
  <c r="AR261" i="4"/>
  <c r="AQ261" i="4"/>
  <c r="AP261" i="4"/>
  <c r="AO261" i="4"/>
  <c r="AN261" i="4"/>
  <c r="AM261" i="4"/>
  <c r="AI261" i="4"/>
  <c r="AG261" i="4"/>
  <c r="BQ260" i="4"/>
  <c r="BP260" i="4"/>
  <c r="BO260" i="4"/>
  <c r="BN260" i="4"/>
  <c r="BM260" i="4"/>
  <c r="BL260" i="4"/>
  <c r="BK260" i="4"/>
  <c r="BJ260" i="4"/>
  <c r="BI260" i="4"/>
  <c r="BH260" i="4"/>
  <c r="BG260" i="4"/>
  <c r="BF260" i="4"/>
  <c r="BE260" i="4"/>
  <c r="BD260" i="4"/>
  <c r="BC260" i="4"/>
  <c r="BB260" i="4"/>
  <c r="BA260" i="4"/>
  <c r="AZ260" i="4"/>
  <c r="AY260" i="4"/>
  <c r="AX260" i="4"/>
  <c r="AW260" i="4"/>
  <c r="AV260" i="4"/>
  <c r="AU260" i="4"/>
  <c r="AT260" i="4"/>
  <c r="AS260" i="4"/>
  <c r="AR260" i="4"/>
  <c r="AQ260" i="4"/>
  <c r="AP260" i="4"/>
  <c r="AO260" i="4"/>
  <c r="AN260" i="4"/>
  <c r="AM260" i="4"/>
  <c r="AI260" i="4"/>
  <c r="AG260" i="4"/>
  <c r="BQ259" i="4"/>
  <c r="BP259" i="4"/>
  <c r="BO259" i="4"/>
  <c r="BN259" i="4"/>
  <c r="BM259" i="4"/>
  <c r="BL259" i="4"/>
  <c r="BK259" i="4"/>
  <c r="BJ259" i="4"/>
  <c r="BI259" i="4"/>
  <c r="BH259" i="4"/>
  <c r="BG259" i="4"/>
  <c r="BF259" i="4"/>
  <c r="BE259" i="4"/>
  <c r="BD259" i="4"/>
  <c r="BC259" i="4"/>
  <c r="BB259" i="4"/>
  <c r="BA259" i="4"/>
  <c r="AZ259" i="4"/>
  <c r="AY259" i="4"/>
  <c r="AX259" i="4"/>
  <c r="AW259" i="4"/>
  <c r="AV259" i="4"/>
  <c r="AU259" i="4"/>
  <c r="AT259" i="4"/>
  <c r="AS259" i="4"/>
  <c r="AR259" i="4"/>
  <c r="AQ259" i="4"/>
  <c r="AP259" i="4"/>
  <c r="AO259" i="4"/>
  <c r="AN259" i="4"/>
  <c r="AM259" i="4"/>
  <c r="AI259" i="4"/>
  <c r="AG259" i="4"/>
  <c r="BQ258" i="4"/>
  <c r="BP258" i="4"/>
  <c r="BO258" i="4"/>
  <c r="BN258" i="4"/>
  <c r="BM258" i="4"/>
  <c r="BL258" i="4"/>
  <c r="BK258" i="4"/>
  <c r="BJ258" i="4"/>
  <c r="BI258" i="4"/>
  <c r="BH258" i="4"/>
  <c r="BG258" i="4"/>
  <c r="BF258" i="4"/>
  <c r="BE258" i="4"/>
  <c r="BD258" i="4"/>
  <c r="BC258" i="4"/>
  <c r="BB258" i="4"/>
  <c r="BA258" i="4"/>
  <c r="AZ258" i="4"/>
  <c r="AY258" i="4"/>
  <c r="AX258" i="4"/>
  <c r="AW258" i="4"/>
  <c r="AV258" i="4"/>
  <c r="AU258" i="4"/>
  <c r="AT258" i="4"/>
  <c r="AS258" i="4"/>
  <c r="AR258" i="4"/>
  <c r="AQ258" i="4"/>
  <c r="AP258" i="4"/>
  <c r="AO258" i="4"/>
  <c r="AN258" i="4"/>
  <c r="AM258" i="4"/>
  <c r="AI258" i="4"/>
  <c r="AG258" i="4"/>
  <c r="BQ257" i="4"/>
  <c r="BP257" i="4"/>
  <c r="BO257" i="4"/>
  <c r="BN257" i="4"/>
  <c r="BM257" i="4"/>
  <c r="BL257" i="4"/>
  <c r="BK257" i="4"/>
  <c r="BJ257" i="4"/>
  <c r="BI257" i="4"/>
  <c r="BH257" i="4"/>
  <c r="BG257" i="4"/>
  <c r="BF257" i="4"/>
  <c r="BE257" i="4"/>
  <c r="BD257" i="4"/>
  <c r="BC257" i="4"/>
  <c r="BB257" i="4"/>
  <c r="BA257" i="4"/>
  <c r="AZ257" i="4"/>
  <c r="AY257" i="4"/>
  <c r="AX257" i="4"/>
  <c r="AW257" i="4"/>
  <c r="AV257" i="4"/>
  <c r="AU257" i="4"/>
  <c r="AT257" i="4"/>
  <c r="AS257" i="4"/>
  <c r="AR257" i="4"/>
  <c r="AQ257" i="4"/>
  <c r="AP257" i="4"/>
  <c r="AO257" i="4"/>
  <c r="AN257" i="4"/>
  <c r="AM257" i="4"/>
  <c r="AI257" i="4"/>
  <c r="AG257" i="4"/>
  <c r="BQ256" i="4"/>
  <c r="BP256" i="4"/>
  <c r="BO256" i="4"/>
  <c r="BN256" i="4"/>
  <c r="BM256" i="4"/>
  <c r="BL256" i="4"/>
  <c r="BK256" i="4"/>
  <c r="BJ256" i="4"/>
  <c r="BI256" i="4"/>
  <c r="BH256" i="4"/>
  <c r="BG256" i="4"/>
  <c r="BF256" i="4"/>
  <c r="BE256" i="4"/>
  <c r="BD256" i="4"/>
  <c r="BC256" i="4"/>
  <c r="BB256" i="4"/>
  <c r="BA256" i="4"/>
  <c r="AZ256" i="4"/>
  <c r="AY256" i="4"/>
  <c r="AX256" i="4"/>
  <c r="AW256" i="4"/>
  <c r="AV256" i="4"/>
  <c r="AU256" i="4"/>
  <c r="AT256" i="4"/>
  <c r="AS256" i="4"/>
  <c r="AR256" i="4"/>
  <c r="AQ256" i="4"/>
  <c r="AP256" i="4"/>
  <c r="AO256" i="4"/>
  <c r="AN256" i="4"/>
  <c r="AM256" i="4"/>
  <c r="AI256" i="4"/>
  <c r="AG256" i="4"/>
  <c r="BQ255" i="4"/>
  <c r="BP255" i="4"/>
  <c r="BO255" i="4"/>
  <c r="BN255" i="4"/>
  <c r="BM255" i="4"/>
  <c r="BL255" i="4"/>
  <c r="BK255" i="4"/>
  <c r="BJ255" i="4"/>
  <c r="BI255" i="4"/>
  <c r="BH255" i="4"/>
  <c r="BG255" i="4"/>
  <c r="BF255" i="4"/>
  <c r="BE255" i="4"/>
  <c r="BD255" i="4"/>
  <c r="BC255" i="4"/>
  <c r="BB255" i="4"/>
  <c r="BA255" i="4"/>
  <c r="AZ255" i="4"/>
  <c r="AY255" i="4"/>
  <c r="AX255" i="4"/>
  <c r="AW255" i="4"/>
  <c r="AV255" i="4"/>
  <c r="AU255" i="4"/>
  <c r="AT255" i="4"/>
  <c r="AS255" i="4"/>
  <c r="AR255" i="4"/>
  <c r="AQ255" i="4"/>
  <c r="AP255" i="4"/>
  <c r="AO255" i="4"/>
  <c r="AN255" i="4"/>
  <c r="AM255" i="4"/>
  <c r="AI255" i="4"/>
  <c r="AG255" i="4"/>
  <c r="BQ254" i="4"/>
  <c r="BP254" i="4"/>
  <c r="BO254" i="4"/>
  <c r="BN254" i="4"/>
  <c r="BM254" i="4"/>
  <c r="BL254" i="4"/>
  <c r="BK254" i="4"/>
  <c r="BJ254" i="4"/>
  <c r="BI254" i="4"/>
  <c r="BH254" i="4"/>
  <c r="BG254" i="4"/>
  <c r="BF254" i="4"/>
  <c r="BE254" i="4"/>
  <c r="BD254" i="4"/>
  <c r="BC254" i="4"/>
  <c r="BB254" i="4"/>
  <c r="BA254" i="4"/>
  <c r="AZ254" i="4"/>
  <c r="AY254" i="4"/>
  <c r="AX254" i="4"/>
  <c r="AW254" i="4"/>
  <c r="AV254" i="4"/>
  <c r="AU254" i="4"/>
  <c r="AT254" i="4"/>
  <c r="AS254" i="4"/>
  <c r="AR254" i="4"/>
  <c r="AQ254" i="4"/>
  <c r="AP254" i="4"/>
  <c r="AO254" i="4"/>
  <c r="AN254" i="4"/>
  <c r="AM254" i="4"/>
  <c r="AI254" i="4"/>
  <c r="AG254" i="4"/>
  <c r="BQ253" i="4"/>
  <c r="BP253" i="4"/>
  <c r="BO253" i="4"/>
  <c r="BN253" i="4"/>
  <c r="BM253" i="4"/>
  <c r="BL253" i="4"/>
  <c r="BK253" i="4"/>
  <c r="BJ253" i="4"/>
  <c r="BI253" i="4"/>
  <c r="BH253" i="4"/>
  <c r="BG253" i="4"/>
  <c r="BF253" i="4"/>
  <c r="BE253" i="4"/>
  <c r="BD253" i="4"/>
  <c r="BC253" i="4"/>
  <c r="BB253" i="4"/>
  <c r="BA253" i="4"/>
  <c r="AZ253" i="4"/>
  <c r="AY253" i="4"/>
  <c r="AX253" i="4"/>
  <c r="AW253" i="4"/>
  <c r="AV253" i="4"/>
  <c r="AU253" i="4"/>
  <c r="AT253" i="4"/>
  <c r="AS253" i="4"/>
  <c r="AR253" i="4"/>
  <c r="AQ253" i="4"/>
  <c r="AP253" i="4"/>
  <c r="AO253" i="4"/>
  <c r="AN253" i="4"/>
  <c r="AM253" i="4"/>
  <c r="AI253" i="4"/>
  <c r="AG253" i="4"/>
  <c r="BQ252" i="4"/>
  <c r="BP252" i="4"/>
  <c r="BO252" i="4"/>
  <c r="BN252" i="4"/>
  <c r="BM252" i="4"/>
  <c r="BL252" i="4"/>
  <c r="BK252" i="4"/>
  <c r="BJ252" i="4"/>
  <c r="BI252" i="4"/>
  <c r="BH252" i="4"/>
  <c r="BG252" i="4"/>
  <c r="BF252" i="4"/>
  <c r="BE252" i="4"/>
  <c r="BD252" i="4"/>
  <c r="BC252" i="4"/>
  <c r="BB252" i="4"/>
  <c r="BA252" i="4"/>
  <c r="AZ252" i="4"/>
  <c r="AY252" i="4"/>
  <c r="AX252" i="4"/>
  <c r="AW252" i="4"/>
  <c r="AV252" i="4"/>
  <c r="AU252" i="4"/>
  <c r="AT252" i="4"/>
  <c r="AS252" i="4"/>
  <c r="AR252" i="4"/>
  <c r="AQ252" i="4"/>
  <c r="AP252" i="4"/>
  <c r="AO252" i="4"/>
  <c r="AN252" i="4"/>
  <c r="AM252" i="4"/>
  <c r="AI252" i="4"/>
  <c r="AG252" i="4"/>
  <c r="BQ251" i="4"/>
  <c r="BP251" i="4"/>
  <c r="BO251" i="4"/>
  <c r="BN251" i="4"/>
  <c r="BM251" i="4"/>
  <c r="BL251" i="4"/>
  <c r="BK251" i="4"/>
  <c r="BJ251" i="4"/>
  <c r="BI251" i="4"/>
  <c r="BH251" i="4"/>
  <c r="BG251" i="4"/>
  <c r="BF251" i="4"/>
  <c r="BE251" i="4"/>
  <c r="BD251" i="4"/>
  <c r="BC251" i="4"/>
  <c r="BB251" i="4"/>
  <c r="BA251" i="4"/>
  <c r="AZ251" i="4"/>
  <c r="AY251" i="4"/>
  <c r="AX251" i="4"/>
  <c r="AW251" i="4"/>
  <c r="AV251" i="4"/>
  <c r="AU251" i="4"/>
  <c r="AT251" i="4"/>
  <c r="AS251" i="4"/>
  <c r="AR251" i="4"/>
  <c r="AQ251" i="4"/>
  <c r="AP251" i="4"/>
  <c r="AO251" i="4"/>
  <c r="AN251" i="4"/>
  <c r="AM251" i="4"/>
  <c r="AI251" i="4"/>
  <c r="AG251" i="4"/>
  <c r="BQ250" i="4"/>
  <c r="BP250" i="4"/>
  <c r="BO250" i="4"/>
  <c r="BN250" i="4"/>
  <c r="BM250" i="4"/>
  <c r="BL250" i="4"/>
  <c r="BK250" i="4"/>
  <c r="BJ250" i="4"/>
  <c r="BI250" i="4"/>
  <c r="BH250" i="4"/>
  <c r="BG250" i="4"/>
  <c r="BF250" i="4"/>
  <c r="BE250" i="4"/>
  <c r="BD250" i="4"/>
  <c r="BC250" i="4"/>
  <c r="BB250" i="4"/>
  <c r="BA250" i="4"/>
  <c r="AZ250" i="4"/>
  <c r="AY250" i="4"/>
  <c r="AX250" i="4"/>
  <c r="AW250" i="4"/>
  <c r="AV250" i="4"/>
  <c r="AU250" i="4"/>
  <c r="AT250" i="4"/>
  <c r="AS250" i="4"/>
  <c r="AR250" i="4"/>
  <c r="AQ250" i="4"/>
  <c r="AP250" i="4"/>
  <c r="AO250" i="4"/>
  <c r="AN250" i="4"/>
  <c r="AM250" i="4"/>
  <c r="AI250" i="4"/>
  <c r="AG250" i="4"/>
  <c r="BQ249" i="4"/>
  <c r="BP249" i="4"/>
  <c r="BO249" i="4"/>
  <c r="BN249" i="4"/>
  <c r="BM249" i="4"/>
  <c r="BL249" i="4"/>
  <c r="BK249" i="4"/>
  <c r="BJ249" i="4"/>
  <c r="BI249" i="4"/>
  <c r="BH249" i="4"/>
  <c r="BG249" i="4"/>
  <c r="BF249" i="4"/>
  <c r="BE249" i="4"/>
  <c r="BD249" i="4"/>
  <c r="BC249" i="4"/>
  <c r="BB249" i="4"/>
  <c r="BA249" i="4"/>
  <c r="AZ249" i="4"/>
  <c r="AY249" i="4"/>
  <c r="AX249" i="4"/>
  <c r="AW249" i="4"/>
  <c r="AV249" i="4"/>
  <c r="AU249" i="4"/>
  <c r="AT249" i="4"/>
  <c r="AS249" i="4"/>
  <c r="AR249" i="4"/>
  <c r="AQ249" i="4"/>
  <c r="AP249" i="4"/>
  <c r="AO249" i="4"/>
  <c r="AN249" i="4"/>
  <c r="AM249" i="4"/>
  <c r="AI249" i="4"/>
  <c r="AG249" i="4"/>
  <c r="BQ248" i="4"/>
  <c r="BP248" i="4"/>
  <c r="BO248" i="4"/>
  <c r="BN248" i="4"/>
  <c r="BM248" i="4"/>
  <c r="BL248" i="4"/>
  <c r="BK248" i="4"/>
  <c r="BJ248" i="4"/>
  <c r="BI248" i="4"/>
  <c r="BH248" i="4"/>
  <c r="BG248" i="4"/>
  <c r="BF248" i="4"/>
  <c r="BE248" i="4"/>
  <c r="BD248" i="4"/>
  <c r="BC248" i="4"/>
  <c r="BB248" i="4"/>
  <c r="BA248" i="4"/>
  <c r="AZ248" i="4"/>
  <c r="AY248" i="4"/>
  <c r="AX248" i="4"/>
  <c r="AW248" i="4"/>
  <c r="AV248" i="4"/>
  <c r="AU248" i="4"/>
  <c r="AT248" i="4"/>
  <c r="AS248" i="4"/>
  <c r="AR248" i="4"/>
  <c r="AQ248" i="4"/>
  <c r="AP248" i="4"/>
  <c r="AO248" i="4"/>
  <c r="AN248" i="4"/>
  <c r="AM248" i="4"/>
  <c r="AI248" i="4"/>
  <c r="AG248" i="4"/>
  <c r="BQ247" i="4"/>
  <c r="BP247" i="4"/>
  <c r="BO247" i="4"/>
  <c r="BN247" i="4"/>
  <c r="BM247" i="4"/>
  <c r="BL247" i="4"/>
  <c r="BK247" i="4"/>
  <c r="BJ247" i="4"/>
  <c r="BI247" i="4"/>
  <c r="BH247" i="4"/>
  <c r="BG247" i="4"/>
  <c r="BF247" i="4"/>
  <c r="BE247" i="4"/>
  <c r="BD247" i="4"/>
  <c r="BC247" i="4"/>
  <c r="BB247" i="4"/>
  <c r="BA247" i="4"/>
  <c r="AZ247" i="4"/>
  <c r="AY247" i="4"/>
  <c r="AX247" i="4"/>
  <c r="AW247" i="4"/>
  <c r="AV247" i="4"/>
  <c r="AU247" i="4"/>
  <c r="AT247" i="4"/>
  <c r="AS247" i="4"/>
  <c r="AR247" i="4"/>
  <c r="AQ247" i="4"/>
  <c r="AP247" i="4"/>
  <c r="AO247" i="4"/>
  <c r="AN247" i="4"/>
  <c r="AM247" i="4"/>
  <c r="AI247" i="4"/>
  <c r="AG247" i="4"/>
  <c r="BQ246" i="4"/>
  <c r="BP246" i="4"/>
  <c r="BO246" i="4"/>
  <c r="BN246" i="4"/>
  <c r="BM246" i="4"/>
  <c r="BL246" i="4"/>
  <c r="BK246" i="4"/>
  <c r="BJ246" i="4"/>
  <c r="BI246" i="4"/>
  <c r="BH246" i="4"/>
  <c r="BG246" i="4"/>
  <c r="BF246" i="4"/>
  <c r="BE246" i="4"/>
  <c r="BD246" i="4"/>
  <c r="BC246" i="4"/>
  <c r="BB246" i="4"/>
  <c r="BA246" i="4"/>
  <c r="AZ246" i="4"/>
  <c r="AY246" i="4"/>
  <c r="AX246" i="4"/>
  <c r="AW246" i="4"/>
  <c r="AV246" i="4"/>
  <c r="AU246" i="4"/>
  <c r="AT246" i="4"/>
  <c r="AS246" i="4"/>
  <c r="AR246" i="4"/>
  <c r="AQ246" i="4"/>
  <c r="AP246" i="4"/>
  <c r="AO246" i="4"/>
  <c r="AN246" i="4"/>
  <c r="AM246" i="4"/>
  <c r="AI246" i="4"/>
  <c r="AG246" i="4"/>
  <c r="BQ245" i="4"/>
  <c r="BP245" i="4"/>
  <c r="BO245" i="4"/>
  <c r="BN245" i="4"/>
  <c r="BM245" i="4"/>
  <c r="BL245" i="4"/>
  <c r="BK245" i="4"/>
  <c r="BJ245" i="4"/>
  <c r="BI245" i="4"/>
  <c r="BH245" i="4"/>
  <c r="BG245" i="4"/>
  <c r="BF245" i="4"/>
  <c r="BE245" i="4"/>
  <c r="BD245" i="4"/>
  <c r="BC245" i="4"/>
  <c r="BB245" i="4"/>
  <c r="BA245" i="4"/>
  <c r="AZ245" i="4"/>
  <c r="AY245" i="4"/>
  <c r="AX245" i="4"/>
  <c r="AW245" i="4"/>
  <c r="AV245" i="4"/>
  <c r="AU245" i="4"/>
  <c r="AT245" i="4"/>
  <c r="AS245" i="4"/>
  <c r="AR245" i="4"/>
  <c r="AQ245" i="4"/>
  <c r="AP245" i="4"/>
  <c r="AO245" i="4"/>
  <c r="AN245" i="4"/>
  <c r="AM245" i="4"/>
  <c r="AI245" i="4"/>
  <c r="AG245" i="4"/>
  <c r="BQ244" i="4"/>
  <c r="BP244" i="4"/>
  <c r="BO244" i="4"/>
  <c r="BN244" i="4"/>
  <c r="BM244" i="4"/>
  <c r="BL244" i="4"/>
  <c r="BK244" i="4"/>
  <c r="BJ244" i="4"/>
  <c r="BI244" i="4"/>
  <c r="BH244" i="4"/>
  <c r="BG244" i="4"/>
  <c r="BF244" i="4"/>
  <c r="BE244" i="4"/>
  <c r="BD244" i="4"/>
  <c r="BC244" i="4"/>
  <c r="BB244" i="4"/>
  <c r="BA244" i="4"/>
  <c r="AZ244" i="4"/>
  <c r="AY244" i="4"/>
  <c r="AX244" i="4"/>
  <c r="AW244" i="4"/>
  <c r="AV244" i="4"/>
  <c r="AU244" i="4"/>
  <c r="AT244" i="4"/>
  <c r="AS244" i="4"/>
  <c r="AR244" i="4"/>
  <c r="AQ244" i="4"/>
  <c r="AP244" i="4"/>
  <c r="AO244" i="4"/>
  <c r="AN244" i="4"/>
  <c r="AM244" i="4"/>
  <c r="AI244" i="4"/>
  <c r="AG244" i="4"/>
  <c r="BQ243" i="4"/>
  <c r="BP243" i="4"/>
  <c r="BO243" i="4"/>
  <c r="BN243" i="4"/>
  <c r="BM243" i="4"/>
  <c r="BL243" i="4"/>
  <c r="BK243" i="4"/>
  <c r="BJ243" i="4"/>
  <c r="BI243" i="4"/>
  <c r="BH243" i="4"/>
  <c r="BG243" i="4"/>
  <c r="BF243" i="4"/>
  <c r="BE243" i="4"/>
  <c r="BD243" i="4"/>
  <c r="BC243" i="4"/>
  <c r="BB243" i="4"/>
  <c r="BA243" i="4"/>
  <c r="AZ243" i="4"/>
  <c r="AY243" i="4"/>
  <c r="AX243" i="4"/>
  <c r="AW243" i="4"/>
  <c r="AV243" i="4"/>
  <c r="AU243" i="4"/>
  <c r="AT243" i="4"/>
  <c r="AS243" i="4"/>
  <c r="AR243" i="4"/>
  <c r="AQ243" i="4"/>
  <c r="AP243" i="4"/>
  <c r="AO243" i="4"/>
  <c r="AN243" i="4"/>
  <c r="AM243" i="4"/>
  <c r="AI243" i="4"/>
  <c r="AG243" i="4"/>
  <c r="BQ242" i="4"/>
  <c r="BP242" i="4"/>
  <c r="BO242" i="4"/>
  <c r="BN242" i="4"/>
  <c r="BM242" i="4"/>
  <c r="BL242" i="4"/>
  <c r="BK242" i="4"/>
  <c r="BJ242" i="4"/>
  <c r="BI242" i="4"/>
  <c r="BH242" i="4"/>
  <c r="BG242" i="4"/>
  <c r="BF242" i="4"/>
  <c r="BE242" i="4"/>
  <c r="BD242" i="4"/>
  <c r="BC242" i="4"/>
  <c r="BB242" i="4"/>
  <c r="BA242" i="4"/>
  <c r="AZ242" i="4"/>
  <c r="AY242" i="4"/>
  <c r="AX242" i="4"/>
  <c r="AW242" i="4"/>
  <c r="AV242" i="4"/>
  <c r="AU242" i="4"/>
  <c r="AT242" i="4"/>
  <c r="AS242" i="4"/>
  <c r="AR242" i="4"/>
  <c r="AQ242" i="4"/>
  <c r="AP242" i="4"/>
  <c r="AO242" i="4"/>
  <c r="AN242" i="4"/>
  <c r="AM242" i="4"/>
  <c r="AI242" i="4"/>
  <c r="AG242" i="4"/>
  <c r="AI241" i="4"/>
  <c r="AG241" i="4"/>
  <c r="BQ240" i="4"/>
  <c r="BP240" i="4"/>
  <c r="BO240" i="4"/>
  <c r="BN240" i="4"/>
  <c r="BM240" i="4"/>
  <c r="BL240" i="4"/>
  <c r="BK240" i="4"/>
  <c r="BJ240" i="4"/>
  <c r="BI240" i="4"/>
  <c r="BH240" i="4"/>
  <c r="BG240" i="4"/>
  <c r="BF240" i="4"/>
  <c r="BE240" i="4"/>
  <c r="BD240" i="4"/>
  <c r="BC240" i="4"/>
  <c r="BB240" i="4"/>
  <c r="BA240" i="4"/>
  <c r="AZ240" i="4"/>
  <c r="AY240" i="4"/>
  <c r="AX240" i="4"/>
  <c r="AW240" i="4"/>
  <c r="AV240" i="4"/>
  <c r="AU240" i="4"/>
  <c r="AT240" i="4"/>
  <c r="AS240" i="4"/>
  <c r="AR240" i="4"/>
  <c r="AQ240" i="4"/>
  <c r="AP240" i="4"/>
  <c r="AO240" i="4"/>
  <c r="AN240" i="4"/>
  <c r="AM240" i="4"/>
  <c r="AI240" i="4"/>
  <c r="AG240" i="4"/>
  <c r="AN239" i="4"/>
  <c r="AO239" i="4" s="1"/>
  <c r="AP239" i="4" s="1"/>
  <c r="AQ239" i="4" s="1"/>
  <c r="AR239" i="4" s="1"/>
  <c r="AS239" i="4" s="1"/>
  <c r="AT239" i="4" s="1"/>
  <c r="AU239" i="4" s="1"/>
  <c r="AV239" i="4" s="1"/>
  <c r="AW239" i="4" s="1"/>
  <c r="AX239" i="4" s="1"/>
  <c r="AY239" i="4" s="1"/>
  <c r="AZ239" i="4" s="1"/>
  <c r="BA239" i="4" s="1"/>
  <c r="BB239" i="4" s="1"/>
  <c r="BC239" i="4" s="1"/>
  <c r="BD239" i="4" s="1"/>
  <c r="BE239" i="4" s="1"/>
  <c r="BF239" i="4" s="1"/>
  <c r="BG239" i="4" s="1"/>
  <c r="BH239" i="4" s="1"/>
  <c r="BI239" i="4" s="1"/>
  <c r="BJ239" i="4" s="1"/>
  <c r="BK239" i="4" s="1"/>
  <c r="BL239" i="4" s="1"/>
  <c r="BM239" i="4" s="1"/>
  <c r="BN239" i="4" s="1"/>
  <c r="BO239" i="4" s="1"/>
  <c r="BP239" i="4" s="1"/>
  <c r="BQ239" i="4" s="1"/>
  <c r="AI239" i="4"/>
  <c r="AG239" i="4"/>
  <c r="BQ238" i="4"/>
  <c r="BP238" i="4"/>
  <c r="BO238" i="4"/>
  <c r="BN238" i="4"/>
  <c r="BM238" i="4"/>
  <c r="BL238" i="4"/>
  <c r="BK238" i="4"/>
  <c r="BJ238" i="4"/>
  <c r="BI238" i="4"/>
  <c r="BH238" i="4"/>
  <c r="BG238" i="4"/>
  <c r="BF238" i="4"/>
  <c r="BE238" i="4"/>
  <c r="BD238" i="4"/>
  <c r="BC238" i="4"/>
  <c r="BB238" i="4"/>
  <c r="BA238" i="4"/>
  <c r="AZ238" i="4"/>
  <c r="AY238" i="4"/>
  <c r="AX238" i="4"/>
  <c r="AW238" i="4"/>
  <c r="AV238" i="4"/>
  <c r="AU238" i="4"/>
  <c r="AT238" i="4"/>
  <c r="AS238" i="4"/>
  <c r="AR238" i="4"/>
  <c r="AQ238" i="4"/>
  <c r="AP238" i="4"/>
  <c r="AO238" i="4"/>
  <c r="AN238" i="4"/>
  <c r="AM238" i="4"/>
  <c r="AI238" i="4"/>
  <c r="AG238" i="4"/>
  <c r="BQ237" i="4"/>
  <c r="BP237" i="4"/>
  <c r="BO237" i="4"/>
  <c r="BN237" i="4"/>
  <c r="BM237" i="4"/>
  <c r="BL237" i="4"/>
  <c r="BK237" i="4"/>
  <c r="BJ237" i="4"/>
  <c r="BI237" i="4"/>
  <c r="BH237" i="4"/>
  <c r="BG237" i="4"/>
  <c r="BF237" i="4"/>
  <c r="BE237" i="4"/>
  <c r="BD237" i="4"/>
  <c r="BC237" i="4"/>
  <c r="BB237" i="4"/>
  <c r="BA237" i="4"/>
  <c r="AZ237" i="4"/>
  <c r="AY237" i="4"/>
  <c r="AX237" i="4"/>
  <c r="AW237" i="4"/>
  <c r="AV237" i="4"/>
  <c r="AU237" i="4"/>
  <c r="AT237" i="4"/>
  <c r="AS237" i="4"/>
  <c r="AR237" i="4"/>
  <c r="AQ237" i="4"/>
  <c r="AP237" i="4"/>
  <c r="AO237" i="4"/>
  <c r="AN237" i="4"/>
  <c r="AM237" i="4"/>
  <c r="AI237" i="4"/>
  <c r="AG237" i="4"/>
  <c r="BQ236" i="4"/>
  <c r="BP236" i="4"/>
  <c r="BO236" i="4"/>
  <c r="BN236" i="4"/>
  <c r="BM236" i="4"/>
  <c r="BL236" i="4"/>
  <c r="BK236" i="4"/>
  <c r="BJ236" i="4"/>
  <c r="BI236" i="4"/>
  <c r="BH236" i="4"/>
  <c r="BG236" i="4"/>
  <c r="BF236" i="4"/>
  <c r="BE236" i="4"/>
  <c r="BD236" i="4"/>
  <c r="BC236" i="4"/>
  <c r="BB236" i="4"/>
  <c r="BA236" i="4"/>
  <c r="AZ236" i="4"/>
  <c r="AY236" i="4"/>
  <c r="AX236" i="4"/>
  <c r="AW236" i="4"/>
  <c r="AV236" i="4"/>
  <c r="AU236" i="4"/>
  <c r="AT236" i="4"/>
  <c r="AS236" i="4"/>
  <c r="AR236" i="4"/>
  <c r="AQ236" i="4"/>
  <c r="AP236" i="4"/>
  <c r="AO236" i="4"/>
  <c r="AN236" i="4"/>
  <c r="AM236" i="4"/>
  <c r="AI236" i="4"/>
  <c r="AG236" i="4"/>
  <c r="AN235" i="4"/>
  <c r="AO235" i="4" s="1"/>
  <c r="AP235" i="4" s="1"/>
  <c r="AQ235" i="4" s="1"/>
  <c r="AR235" i="4" s="1"/>
  <c r="AS235" i="4" s="1"/>
  <c r="AT235" i="4" s="1"/>
  <c r="AU235" i="4" s="1"/>
  <c r="AV235" i="4" s="1"/>
  <c r="AW235" i="4" s="1"/>
  <c r="AX235" i="4" s="1"/>
  <c r="AY235" i="4" s="1"/>
  <c r="AZ235" i="4" s="1"/>
  <c r="BA235" i="4" s="1"/>
  <c r="BB235" i="4" s="1"/>
  <c r="BC235" i="4" s="1"/>
  <c r="BD235" i="4" s="1"/>
  <c r="BE235" i="4" s="1"/>
  <c r="BF235" i="4" s="1"/>
  <c r="BG235" i="4" s="1"/>
  <c r="BH235" i="4" s="1"/>
  <c r="BI235" i="4" s="1"/>
  <c r="BJ235" i="4" s="1"/>
  <c r="BK235" i="4" s="1"/>
  <c r="BL235" i="4" s="1"/>
  <c r="BM235" i="4" s="1"/>
  <c r="BN235" i="4" s="1"/>
  <c r="BO235" i="4" s="1"/>
  <c r="BP235" i="4" s="1"/>
  <c r="BQ235" i="4" s="1"/>
  <c r="AI235" i="4"/>
  <c r="AG235" i="4"/>
  <c r="BQ234" i="4"/>
  <c r="BP234" i="4"/>
  <c r="BO234" i="4"/>
  <c r="BN234" i="4"/>
  <c r="BM234" i="4"/>
  <c r="BL234" i="4"/>
  <c r="BK234" i="4"/>
  <c r="BJ234" i="4"/>
  <c r="BI234" i="4"/>
  <c r="BH234" i="4"/>
  <c r="BG234" i="4"/>
  <c r="BF234" i="4"/>
  <c r="BE234" i="4"/>
  <c r="BD234" i="4"/>
  <c r="BC234" i="4"/>
  <c r="BB234" i="4"/>
  <c r="BA234" i="4"/>
  <c r="AZ234" i="4"/>
  <c r="AY234" i="4"/>
  <c r="AX234" i="4"/>
  <c r="AW234" i="4"/>
  <c r="AV234" i="4"/>
  <c r="AU234" i="4"/>
  <c r="AT234" i="4"/>
  <c r="AS234" i="4"/>
  <c r="AR234" i="4"/>
  <c r="AQ234" i="4"/>
  <c r="AP234" i="4"/>
  <c r="AO234" i="4"/>
  <c r="AN234" i="4"/>
  <c r="AM234" i="4"/>
  <c r="AI234" i="4"/>
  <c r="AG234" i="4"/>
  <c r="BQ233" i="4"/>
  <c r="BP233" i="4"/>
  <c r="BO233" i="4"/>
  <c r="BN233" i="4"/>
  <c r="BM233" i="4"/>
  <c r="BL233" i="4"/>
  <c r="BK233" i="4"/>
  <c r="BJ233" i="4"/>
  <c r="BI233" i="4"/>
  <c r="BH233" i="4"/>
  <c r="BG233" i="4"/>
  <c r="BF233" i="4"/>
  <c r="BE233" i="4"/>
  <c r="BD233" i="4"/>
  <c r="BC233" i="4"/>
  <c r="BB233" i="4"/>
  <c r="BA233" i="4"/>
  <c r="AZ233" i="4"/>
  <c r="AY233" i="4"/>
  <c r="AX233" i="4"/>
  <c r="AW233" i="4"/>
  <c r="AV233" i="4"/>
  <c r="AU233" i="4"/>
  <c r="AT233" i="4"/>
  <c r="AS233" i="4"/>
  <c r="AR233" i="4"/>
  <c r="AQ233" i="4"/>
  <c r="AP233" i="4"/>
  <c r="AO233" i="4"/>
  <c r="AN233" i="4"/>
  <c r="AM233" i="4"/>
  <c r="AI233" i="4"/>
  <c r="AG233" i="4"/>
  <c r="AN232" i="4"/>
  <c r="AO232" i="4" s="1"/>
  <c r="AP232" i="4" s="1"/>
  <c r="AQ232" i="4" s="1"/>
  <c r="AR232" i="4" s="1"/>
  <c r="AS232" i="4" s="1"/>
  <c r="AT232" i="4" s="1"/>
  <c r="AU232" i="4" s="1"/>
  <c r="AV232" i="4" s="1"/>
  <c r="AW232" i="4" s="1"/>
  <c r="AX232" i="4" s="1"/>
  <c r="AY232" i="4" s="1"/>
  <c r="AZ232" i="4" s="1"/>
  <c r="BA232" i="4" s="1"/>
  <c r="BB232" i="4" s="1"/>
  <c r="BC232" i="4" s="1"/>
  <c r="BD232" i="4" s="1"/>
  <c r="BE232" i="4" s="1"/>
  <c r="BF232" i="4" s="1"/>
  <c r="BG232" i="4" s="1"/>
  <c r="BH232" i="4" s="1"/>
  <c r="BI232" i="4" s="1"/>
  <c r="BJ232" i="4" s="1"/>
  <c r="BK232" i="4" s="1"/>
  <c r="BL232" i="4" s="1"/>
  <c r="BM232" i="4" s="1"/>
  <c r="BN232" i="4" s="1"/>
  <c r="BO232" i="4" s="1"/>
  <c r="BP232" i="4" s="1"/>
  <c r="BQ232" i="4" s="1"/>
  <c r="AI232" i="4"/>
  <c r="AG232" i="4"/>
  <c r="BQ231" i="4"/>
  <c r="BP231" i="4"/>
  <c r="BO231" i="4"/>
  <c r="BN231" i="4"/>
  <c r="BM231" i="4"/>
  <c r="BL231" i="4"/>
  <c r="BK231" i="4"/>
  <c r="BJ231" i="4"/>
  <c r="BI231" i="4"/>
  <c r="BH231" i="4"/>
  <c r="BG231" i="4"/>
  <c r="BF231" i="4"/>
  <c r="BE231" i="4"/>
  <c r="BD231" i="4"/>
  <c r="BC231" i="4"/>
  <c r="BB231" i="4"/>
  <c r="BA231" i="4"/>
  <c r="AZ231" i="4"/>
  <c r="AY231" i="4"/>
  <c r="AX231" i="4"/>
  <c r="AW231" i="4"/>
  <c r="AV231" i="4"/>
  <c r="AU231" i="4"/>
  <c r="AT231" i="4"/>
  <c r="AS231" i="4"/>
  <c r="AR231" i="4"/>
  <c r="AQ231" i="4"/>
  <c r="AP231" i="4"/>
  <c r="AO231" i="4"/>
  <c r="AN231" i="4"/>
  <c r="AM231" i="4"/>
  <c r="AI231" i="4"/>
  <c r="AG231" i="4"/>
  <c r="BQ230" i="4"/>
  <c r="BP230" i="4"/>
  <c r="BO230" i="4"/>
  <c r="BN230" i="4"/>
  <c r="BM230" i="4"/>
  <c r="BL230" i="4"/>
  <c r="BK230" i="4"/>
  <c r="BJ230" i="4"/>
  <c r="BI230" i="4"/>
  <c r="BH230" i="4"/>
  <c r="BG230" i="4"/>
  <c r="BF230" i="4"/>
  <c r="BE230" i="4"/>
  <c r="BD230" i="4"/>
  <c r="BC230" i="4"/>
  <c r="BB230" i="4"/>
  <c r="BA230" i="4"/>
  <c r="AZ230" i="4"/>
  <c r="AY230" i="4"/>
  <c r="AX230" i="4"/>
  <c r="AW230" i="4"/>
  <c r="AV230" i="4"/>
  <c r="AU230" i="4"/>
  <c r="AT230" i="4"/>
  <c r="AS230" i="4"/>
  <c r="AR230" i="4"/>
  <c r="AQ230" i="4"/>
  <c r="AP230" i="4"/>
  <c r="AO230" i="4"/>
  <c r="AN230" i="4"/>
  <c r="AM230" i="4"/>
  <c r="AI230" i="4"/>
  <c r="AG230" i="4"/>
  <c r="BQ229" i="4"/>
  <c r="BP229" i="4"/>
  <c r="BO229" i="4"/>
  <c r="BN229" i="4"/>
  <c r="BM229" i="4"/>
  <c r="BL229" i="4"/>
  <c r="BK229" i="4"/>
  <c r="BJ229" i="4"/>
  <c r="BI229" i="4"/>
  <c r="BH229" i="4"/>
  <c r="BG229" i="4"/>
  <c r="BF229" i="4"/>
  <c r="BE229" i="4"/>
  <c r="BD229" i="4"/>
  <c r="BC229" i="4"/>
  <c r="BB229" i="4"/>
  <c r="BA229" i="4"/>
  <c r="AZ229" i="4"/>
  <c r="AY229" i="4"/>
  <c r="AX229" i="4"/>
  <c r="AW229" i="4"/>
  <c r="AV229" i="4"/>
  <c r="AU229" i="4"/>
  <c r="AT229" i="4"/>
  <c r="AS229" i="4"/>
  <c r="AR229" i="4"/>
  <c r="AQ229" i="4"/>
  <c r="AP229" i="4"/>
  <c r="AO229" i="4"/>
  <c r="AN229" i="4"/>
  <c r="AM229" i="4"/>
  <c r="AI229" i="4"/>
  <c r="AG229" i="4"/>
  <c r="BQ228" i="4"/>
  <c r="BP228" i="4"/>
  <c r="BO228" i="4"/>
  <c r="BN228" i="4"/>
  <c r="BM228" i="4"/>
  <c r="BL228" i="4"/>
  <c r="BK228" i="4"/>
  <c r="BJ228" i="4"/>
  <c r="BI228" i="4"/>
  <c r="BH228" i="4"/>
  <c r="BG228" i="4"/>
  <c r="BF228" i="4"/>
  <c r="BE228" i="4"/>
  <c r="BD228" i="4"/>
  <c r="BC228" i="4"/>
  <c r="BB228" i="4"/>
  <c r="BA228" i="4"/>
  <c r="AZ228" i="4"/>
  <c r="AY228" i="4"/>
  <c r="AX228" i="4"/>
  <c r="AW228" i="4"/>
  <c r="AV228" i="4"/>
  <c r="AU228" i="4"/>
  <c r="AT228" i="4"/>
  <c r="AS228" i="4"/>
  <c r="AR228" i="4"/>
  <c r="AQ228" i="4"/>
  <c r="AP228" i="4"/>
  <c r="AO228" i="4"/>
  <c r="AN228" i="4"/>
  <c r="AM228" i="4"/>
  <c r="AI228" i="4"/>
  <c r="AG228" i="4"/>
  <c r="BQ227" i="4"/>
  <c r="BP227" i="4"/>
  <c r="BO227" i="4"/>
  <c r="BN227" i="4"/>
  <c r="BM227" i="4"/>
  <c r="BL227" i="4"/>
  <c r="BK227" i="4"/>
  <c r="BJ227" i="4"/>
  <c r="BI227" i="4"/>
  <c r="BH227" i="4"/>
  <c r="BG227" i="4"/>
  <c r="BF227" i="4"/>
  <c r="BE227" i="4"/>
  <c r="BD227" i="4"/>
  <c r="BC227" i="4"/>
  <c r="BB227" i="4"/>
  <c r="BA227" i="4"/>
  <c r="AZ227" i="4"/>
  <c r="AY227" i="4"/>
  <c r="AX227" i="4"/>
  <c r="AW227" i="4"/>
  <c r="AV227" i="4"/>
  <c r="AU227" i="4"/>
  <c r="AT227" i="4"/>
  <c r="AS227" i="4"/>
  <c r="AR227" i="4"/>
  <c r="AQ227" i="4"/>
  <c r="AP227" i="4"/>
  <c r="AO227" i="4"/>
  <c r="AN227" i="4"/>
  <c r="AM227" i="4"/>
  <c r="AI227" i="4"/>
  <c r="AG227" i="4"/>
  <c r="BQ226" i="4"/>
  <c r="BP226" i="4"/>
  <c r="BO226" i="4"/>
  <c r="BN226" i="4"/>
  <c r="BM226" i="4"/>
  <c r="BL226" i="4"/>
  <c r="BK226" i="4"/>
  <c r="BJ226" i="4"/>
  <c r="BI226" i="4"/>
  <c r="BH226" i="4"/>
  <c r="BG226" i="4"/>
  <c r="BF226" i="4"/>
  <c r="BE226" i="4"/>
  <c r="BD226" i="4"/>
  <c r="BC226" i="4"/>
  <c r="BB226" i="4"/>
  <c r="BA226" i="4"/>
  <c r="AZ226" i="4"/>
  <c r="AY226" i="4"/>
  <c r="AX226" i="4"/>
  <c r="AW226" i="4"/>
  <c r="AV226" i="4"/>
  <c r="AU226" i="4"/>
  <c r="AT226" i="4"/>
  <c r="AS226" i="4"/>
  <c r="AR226" i="4"/>
  <c r="AQ226" i="4"/>
  <c r="AP226" i="4"/>
  <c r="AO226" i="4"/>
  <c r="AN226" i="4"/>
  <c r="AM226" i="4"/>
  <c r="AI226" i="4"/>
  <c r="AG226" i="4"/>
  <c r="BQ225" i="4"/>
  <c r="BP225" i="4"/>
  <c r="BO225" i="4"/>
  <c r="BN225" i="4"/>
  <c r="BM225" i="4"/>
  <c r="BL225" i="4"/>
  <c r="BK225" i="4"/>
  <c r="BJ225" i="4"/>
  <c r="BI225" i="4"/>
  <c r="BH225" i="4"/>
  <c r="BG225" i="4"/>
  <c r="BF225" i="4"/>
  <c r="BE225" i="4"/>
  <c r="BD225" i="4"/>
  <c r="BC225" i="4"/>
  <c r="BB225" i="4"/>
  <c r="BA225" i="4"/>
  <c r="AZ225" i="4"/>
  <c r="AY225" i="4"/>
  <c r="AX225" i="4"/>
  <c r="AW225" i="4"/>
  <c r="AV225" i="4"/>
  <c r="AU225" i="4"/>
  <c r="AT225" i="4"/>
  <c r="AS225" i="4"/>
  <c r="AR225" i="4"/>
  <c r="AQ225" i="4"/>
  <c r="AP225" i="4"/>
  <c r="AO225" i="4"/>
  <c r="AN225" i="4"/>
  <c r="AM225" i="4"/>
  <c r="AI225" i="4"/>
  <c r="AG225" i="4"/>
  <c r="BQ224" i="4"/>
  <c r="BP224" i="4"/>
  <c r="BO224" i="4"/>
  <c r="BN224" i="4"/>
  <c r="BM224" i="4"/>
  <c r="BL224" i="4"/>
  <c r="BK224" i="4"/>
  <c r="BJ224" i="4"/>
  <c r="BI224" i="4"/>
  <c r="BH224" i="4"/>
  <c r="BG224" i="4"/>
  <c r="BF224" i="4"/>
  <c r="BE224" i="4"/>
  <c r="BD224" i="4"/>
  <c r="BC224" i="4"/>
  <c r="BB224" i="4"/>
  <c r="BA224" i="4"/>
  <c r="AZ224" i="4"/>
  <c r="AY224" i="4"/>
  <c r="AX224" i="4"/>
  <c r="AW224" i="4"/>
  <c r="AV224" i="4"/>
  <c r="AU224" i="4"/>
  <c r="AT224" i="4"/>
  <c r="AS224" i="4"/>
  <c r="AR224" i="4"/>
  <c r="AQ224" i="4"/>
  <c r="AP224" i="4"/>
  <c r="AO224" i="4"/>
  <c r="AN224" i="4"/>
  <c r="AM224" i="4"/>
  <c r="AI224" i="4"/>
  <c r="AG224" i="4"/>
  <c r="AN223" i="4"/>
  <c r="AO223" i="4" s="1"/>
  <c r="AP223" i="4" s="1"/>
  <c r="AQ223" i="4" s="1"/>
  <c r="AR223" i="4" s="1"/>
  <c r="AS223" i="4" s="1"/>
  <c r="AT223" i="4" s="1"/>
  <c r="AU223" i="4" s="1"/>
  <c r="AV223" i="4" s="1"/>
  <c r="AW223" i="4" s="1"/>
  <c r="AX223" i="4" s="1"/>
  <c r="AY223" i="4" s="1"/>
  <c r="AZ223" i="4" s="1"/>
  <c r="BA223" i="4" s="1"/>
  <c r="BB223" i="4" s="1"/>
  <c r="BC223" i="4" s="1"/>
  <c r="BD223" i="4" s="1"/>
  <c r="BE223" i="4" s="1"/>
  <c r="BF223" i="4" s="1"/>
  <c r="BG223" i="4" s="1"/>
  <c r="BH223" i="4" s="1"/>
  <c r="BI223" i="4" s="1"/>
  <c r="BJ223" i="4" s="1"/>
  <c r="BK223" i="4" s="1"/>
  <c r="BL223" i="4" s="1"/>
  <c r="BM223" i="4" s="1"/>
  <c r="BN223" i="4" s="1"/>
  <c r="BO223" i="4" s="1"/>
  <c r="BP223" i="4" s="1"/>
  <c r="BQ223" i="4" s="1"/>
  <c r="AI223" i="4"/>
  <c r="AG223" i="4"/>
  <c r="BQ222" i="4"/>
  <c r="BP222" i="4"/>
  <c r="BO222" i="4"/>
  <c r="BN222" i="4"/>
  <c r="BM222" i="4"/>
  <c r="BL222" i="4"/>
  <c r="BK222" i="4"/>
  <c r="BJ222" i="4"/>
  <c r="BI222" i="4"/>
  <c r="BH222" i="4"/>
  <c r="BG222" i="4"/>
  <c r="BF222" i="4"/>
  <c r="BE222" i="4"/>
  <c r="BD222" i="4"/>
  <c r="BC222" i="4"/>
  <c r="BB222" i="4"/>
  <c r="BA222" i="4"/>
  <c r="AZ222" i="4"/>
  <c r="AY222" i="4"/>
  <c r="AX222" i="4"/>
  <c r="AW222" i="4"/>
  <c r="AV222" i="4"/>
  <c r="AU222" i="4"/>
  <c r="AT222" i="4"/>
  <c r="AS222" i="4"/>
  <c r="AR222" i="4"/>
  <c r="AQ222" i="4"/>
  <c r="AP222" i="4"/>
  <c r="AO222" i="4"/>
  <c r="AN222" i="4"/>
  <c r="AM222" i="4"/>
  <c r="AI222" i="4"/>
  <c r="AG222" i="4"/>
  <c r="BQ221" i="4"/>
  <c r="BP221" i="4"/>
  <c r="BO221" i="4"/>
  <c r="BN221" i="4"/>
  <c r="BM221" i="4"/>
  <c r="BL221" i="4"/>
  <c r="BK221" i="4"/>
  <c r="BJ221" i="4"/>
  <c r="BI221" i="4"/>
  <c r="BH221" i="4"/>
  <c r="BG221" i="4"/>
  <c r="BF221" i="4"/>
  <c r="BE221" i="4"/>
  <c r="BD221" i="4"/>
  <c r="BC221" i="4"/>
  <c r="BB221" i="4"/>
  <c r="BA221" i="4"/>
  <c r="AZ221" i="4"/>
  <c r="AY221" i="4"/>
  <c r="AX221" i="4"/>
  <c r="AW221" i="4"/>
  <c r="AV221" i="4"/>
  <c r="AU221" i="4"/>
  <c r="AT221" i="4"/>
  <c r="AS221" i="4"/>
  <c r="AR221" i="4"/>
  <c r="AQ221" i="4"/>
  <c r="AP221" i="4"/>
  <c r="AO221" i="4"/>
  <c r="AN221" i="4"/>
  <c r="AM221" i="4"/>
  <c r="AI221" i="4"/>
  <c r="AG221" i="4"/>
  <c r="BQ220" i="4"/>
  <c r="BP220" i="4"/>
  <c r="BO220" i="4"/>
  <c r="BN220" i="4"/>
  <c r="BM220" i="4"/>
  <c r="BL220" i="4"/>
  <c r="BK220" i="4"/>
  <c r="BJ220" i="4"/>
  <c r="BI220" i="4"/>
  <c r="BH220" i="4"/>
  <c r="BG220" i="4"/>
  <c r="BF220" i="4"/>
  <c r="BE220" i="4"/>
  <c r="BD220" i="4"/>
  <c r="BC220" i="4"/>
  <c r="BB220" i="4"/>
  <c r="BA220" i="4"/>
  <c r="AZ220" i="4"/>
  <c r="AY220" i="4"/>
  <c r="AX220" i="4"/>
  <c r="AW220" i="4"/>
  <c r="AV220" i="4"/>
  <c r="AU220" i="4"/>
  <c r="AT220" i="4"/>
  <c r="AS220" i="4"/>
  <c r="AR220" i="4"/>
  <c r="AQ220" i="4"/>
  <c r="AP220" i="4"/>
  <c r="AO220" i="4"/>
  <c r="AN220" i="4"/>
  <c r="AM220" i="4"/>
  <c r="AI220" i="4"/>
  <c r="AG220" i="4"/>
  <c r="BQ219" i="4"/>
  <c r="BP219" i="4"/>
  <c r="BO219" i="4"/>
  <c r="BN219" i="4"/>
  <c r="BM219" i="4"/>
  <c r="BL219" i="4"/>
  <c r="BK219" i="4"/>
  <c r="BJ219" i="4"/>
  <c r="BI219" i="4"/>
  <c r="BH219" i="4"/>
  <c r="BG219" i="4"/>
  <c r="BF219" i="4"/>
  <c r="BE219" i="4"/>
  <c r="BD219" i="4"/>
  <c r="BC219" i="4"/>
  <c r="BB219" i="4"/>
  <c r="BA219" i="4"/>
  <c r="AZ219" i="4"/>
  <c r="AY219" i="4"/>
  <c r="AX219" i="4"/>
  <c r="AW219" i="4"/>
  <c r="AV219" i="4"/>
  <c r="AU219" i="4"/>
  <c r="AT219" i="4"/>
  <c r="AS219" i="4"/>
  <c r="AR219" i="4"/>
  <c r="AQ219" i="4"/>
  <c r="AP219" i="4"/>
  <c r="AO219" i="4"/>
  <c r="AN219" i="4"/>
  <c r="AM219" i="4"/>
  <c r="AI219" i="4"/>
  <c r="AG219" i="4"/>
  <c r="AI218" i="4"/>
  <c r="AG218" i="4"/>
  <c r="BQ217" i="4"/>
  <c r="BP217" i="4"/>
  <c r="BO217" i="4"/>
  <c r="BN217" i="4"/>
  <c r="BM217" i="4"/>
  <c r="BL217" i="4"/>
  <c r="BK217" i="4"/>
  <c r="BJ217" i="4"/>
  <c r="BI217" i="4"/>
  <c r="BH217" i="4"/>
  <c r="BG217" i="4"/>
  <c r="BF217" i="4"/>
  <c r="BE217" i="4"/>
  <c r="BD217" i="4"/>
  <c r="BC217" i="4"/>
  <c r="BB217" i="4"/>
  <c r="BA217" i="4"/>
  <c r="AZ217" i="4"/>
  <c r="AY217" i="4"/>
  <c r="AX217" i="4"/>
  <c r="AW217" i="4"/>
  <c r="AV217" i="4"/>
  <c r="AU217" i="4"/>
  <c r="AT217" i="4"/>
  <c r="AS217" i="4"/>
  <c r="AR217" i="4"/>
  <c r="AQ217" i="4"/>
  <c r="AP217" i="4"/>
  <c r="AO217" i="4"/>
  <c r="AN217" i="4"/>
  <c r="AM217" i="4"/>
  <c r="AI217" i="4"/>
  <c r="AG217" i="4"/>
  <c r="BQ216" i="4"/>
  <c r="BP216" i="4"/>
  <c r="BO216" i="4"/>
  <c r="BN216" i="4"/>
  <c r="BM216" i="4"/>
  <c r="BL216" i="4"/>
  <c r="BK216" i="4"/>
  <c r="BJ216" i="4"/>
  <c r="BI216" i="4"/>
  <c r="BH216" i="4"/>
  <c r="BG216" i="4"/>
  <c r="BF216" i="4"/>
  <c r="BE216" i="4"/>
  <c r="BD216" i="4"/>
  <c r="BC216" i="4"/>
  <c r="BB216" i="4"/>
  <c r="BA216" i="4"/>
  <c r="AZ216" i="4"/>
  <c r="AY216" i="4"/>
  <c r="AX216" i="4"/>
  <c r="AW216" i="4"/>
  <c r="AV216" i="4"/>
  <c r="AU216" i="4"/>
  <c r="AT216" i="4"/>
  <c r="AS216" i="4"/>
  <c r="AR216" i="4"/>
  <c r="AQ216" i="4"/>
  <c r="AP216" i="4"/>
  <c r="AO216" i="4"/>
  <c r="AN216" i="4"/>
  <c r="AM216" i="4"/>
  <c r="AI216" i="4"/>
  <c r="AG216" i="4"/>
  <c r="AI215" i="4"/>
  <c r="AG215" i="4"/>
  <c r="BQ214" i="4"/>
  <c r="BP214" i="4"/>
  <c r="BO214" i="4"/>
  <c r="BN214" i="4"/>
  <c r="BM214" i="4"/>
  <c r="BL214" i="4"/>
  <c r="BK214" i="4"/>
  <c r="BJ214" i="4"/>
  <c r="BI214" i="4"/>
  <c r="BH214" i="4"/>
  <c r="BG214" i="4"/>
  <c r="BF214" i="4"/>
  <c r="BE214" i="4"/>
  <c r="BD214" i="4"/>
  <c r="BC214" i="4"/>
  <c r="BB214" i="4"/>
  <c r="BA214" i="4"/>
  <c r="AZ214" i="4"/>
  <c r="AY214" i="4"/>
  <c r="AX214" i="4"/>
  <c r="AW214" i="4"/>
  <c r="AV214" i="4"/>
  <c r="AU214" i="4"/>
  <c r="AT214" i="4"/>
  <c r="AS214" i="4"/>
  <c r="AR214" i="4"/>
  <c r="AQ214" i="4"/>
  <c r="AP214" i="4"/>
  <c r="AO214" i="4"/>
  <c r="AN214" i="4"/>
  <c r="AM214" i="4"/>
  <c r="AI214" i="4"/>
  <c r="AG214" i="4"/>
  <c r="BQ213" i="4"/>
  <c r="BP213" i="4"/>
  <c r="BO213" i="4"/>
  <c r="BN213" i="4"/>
  <c r="BM213" i="4"/>
  <c r="BL213" i="4"/>
  <c r="BK213" i="4"/>
  <c r="BJ213" i="4"/>
  <c r="BI213" i="4"/>
  <c r="BH213" i="4"/>
  <c r="BG213" i="4"/>
  <c r="BF213" i="4"/>
  <c r="BE213" i="4"/>
  <c r="BD213" i="4"/>
  <c r="BC213" i="4"/>
  <c r="BB213" i="4"/>
  <c r="BA213" i="4"/>
  <c r="AZ213" i="4"/>
  <c r="AY213" i="4"/>
  <c r="AX213" i="4"/>
  <c r="AW213" i="4"/>
  <c r="AV213" i="4"/>
  <c r="AU213" i="4"/>
  <c r="AT213" i="4"/>
  <c r="AS213" i="4"/>
  <c r="AR213" i="4"/>
  <c r="AQ213" i="4"/>
  <c r="AP213" i="4"/>
  <c r="AO213" i="4"/>
  <c r="AN213" i="4"/>
  <c r="AM213" i="4"/>
  <c r="AI213" i="4"/>
  <c r="AG213" i="4"/>
  <c r="BQ212" i="4"/>
  <c r="BP212" i="4"/>
  <c r="BO212" i="4"/>
  <c r="BN212" i="4"/>
  <c r="BM212" i="4"/>
  <c r="BL212" i="4"/>
  <c r="BK212" i="4"/>
  <c r="BJ212" i="4"/>
  <c r="BI212" i="4"/>
  <c r="BH212" i="4"/>
  <c r="BG212" i="4"/>
  <c r="BF212" i="4"/>
  <c r="BE212" i="4"/>
  <c r="BD212" i="4"/>
  <c r="BC212" i="4"/>
  <c r="BB212" i="4"/>
  <c r="BA212" i="4"/>
  <c r="AZ212" i="4"/>
  <c r="AY212" i="4"/>
  <c r="AX212" i="4"/>
  <c r="AW212" i="4"/>
  <c r="AV212" i="4"/>
  <c r="AU212" i="4"/>
  <c r="AT212" i="4"/>
  <c r="AS212" i="4"/>
  <c r="AR212" i="4"/>
  <c r="AQ212" i="4"/>
  <c r="AP212" i="4"/>
  <c r="AO212" i="4"/>
  <c r="AN212" i="4"/>
  <c r="AM212" i="4"/>
  <c r="AI212" i="4"/>
  <c r="AG212" i="4"/>
  <c r="BQ211" i="4"/>
  <c r="BP211" i="4"/>
  <c r="BO211" i="4"/>
  <c r="BN211" i="4"/>
  <c r="BM211" i="4"/>
  <c r="BL211" i="4"/>
  <c r="BK211" i="4"/>
  <c r="BJ211" i="4"/>
  <c r="BI211" i="4"/>
  <c r="BH211" i="4"/>
  <c r="BG211" i="4"/>
  <c r="BF211" i="4"/>
  <c r="BE211" i="4"/>
  <c r="BD211" i="4"/>
  <c r="BC211" i="4"/>
  <c r="BB211" i="4"/>
  <c r="BA211" i="4"/>
  <c r="AZ211" i="4"/>
  <c r="AY211" i="4"/>
  <c r="AX211" i="4"/>
  <c r="AW211" i="4"/>
  <c r="AV211" i="4"/>
  <c r="AU211" i="4"/>
  <c r="AT211" i="4"/>
  <c r="AS211" i="4"/>
  <c r="AR211" i="4"/>
  <c r="AQ211" i="4"/>
  <c r="AP211" i="4"/>
  <c r="AO211" i="4"/>
  <c r="AN211" i="4"/>
  <c r="AM211" i="4"/>
  <c r="AI211" i="4"/>
  <c r="AG211" i="4"/>
  <c r="BQ210" i="4"/>
  <c r="BP210" i="4"/>
  <c r="BO210" i="4"/>
  <c r="BN210" i="4"/>
  <c r="BM210" i="4"/>
  <c r="BL210" i="4"/>
  <c r="BK210" i="4"/>
  <c r="BJ210" i="4"/>
  <c r="BI210" i="4"/>
  <c r="BH210" i="4"/>
  <c r="BG210" i="4"/>
  <c r="BF210" i="4"/>
  <c r="BE210" i="4"/>
  <c r="BD210" i="4"/>
  <c r="BC210" i="4"/>
  <c r="BB210" i="4"/>
  <c r="BA210" i="4"/>
  <c r="AZ210" i="4"/>
  <c r="AY210" i="4"/>
  <c r="AX210" i="4"/>
  <c r="AW210" i="4"/>
  <c r="AV210" i="4"/>
  <c r="AU210" i="4"/>
  <c r="AT210" i="4"/>
  <c r="AS210" i="4"/>
  <c r="AR210" i="4"/>
  <c r="AQ210" i="4"/>
  <c r="AP210" i="4"/>
  <c r="AO210" i="4"/>
  <c r="AN210" i="4"/>
  <c r="AM210" i="4"/>
  <c r="AI210" i="4"/>
  <c r="AG210" i="4"/>
  <c r="BQ209" i="4"/>
  <c r="BP209" i="4"/>
  <c r="BO209" i="4"/>
  <c r="BN209" i="4"/>
  <c r="BM209" i="4"/>
  <c r="BL209" i="4"/>
  <c r="BK209" i="4"/>
  <c r="BJ209" i="4"/>
  <c r="BI209" i="4"/>
  <c r="BH209" i="4"/>
  <c r="BG209" i="4"/>
  <c r="BF209" i="4"/>
  <c r="BE209" i="4"/>
  <c r="BD209" i="4"/>
  <c r="BC209" i="4"/>
  <c r="BB209" i="4"/>
  <c r="BA209" i="4"/>
  <c r="AZ209" i="4"/>
  <c r="AY209" i="4"/>
  <c r="AX209" i="4"/>
  <c r="AW209" i="4"/>
  <c r="AV209" i="4"/>
  <c r="AU209" i="4"/>
  <c r="AT209" i="4"/>
  <c r="AS209" i="4"/>
  <c r="AR209" i="4"/>
  <c r="AQ209" i="4"/>
  <c r="AP209" i="4"/>
  <c r="AO209" i="4"/>
  <c r="AN209" i="4"/>
  <c r="AM209" i="4"/>
  <c r="AI209" i="4"/>
  <c r="AG209" i="4"/>
  <c r="BQ208" i="4"/>
  <c r="BP208" i="4"/>
  <c r="BO208" i="4"/>
  <c r="BN208" i="4"/>
  <c r="BM208" i="4"/>
  <c r="BL208" i="4"/>
  <c r="BK208" i="4"/>
  <c r="BJ208" i="4"/>
  <c r="BI208" i="4"/>
  <c r="BH208" i="4"/>
  <c r="BG208" i="4"/>
  <c r="BF208" i="4"/>
  <c r="BE208" i="4"/>
  <c r="BD208" i="4"/>
  <c r="BC208" i="4"/>
  <c r="BB208" i="4"/>
  <c r="BA208" i="4"/>
  <c r="AZ208" i="4"/>
  <c r="AY208" i="4"/>
  <c r="AX208" i="4"/>
  <c r="AW208" i="4"/>
  <c r="AV208" i="4"/>
  <c r="AU208" i="4"/>
  <c r="AT208" i="4"/>
  <c r="AS208" i="4"/>
  <c r="AR208" i="4"/>
  <c r="AQ208" i="4"/>
  <c r="AP208" i="4"/>
  <c r="AO208" i="4"/>
  <c r="AN208" i="4"/>
  <c r="AM208" i="4"/>
  <c r="AI208" i="4"/>
  <c r="AG208" i="4"/>
  <c r="AI207" i="4"/>
  <c r="AG207" i="4"/>
  <c r="BQ206" i="4"/>
  <c r="BP206" i="4"/>
  <c r="BO206" i="4"/>
  <c r="BN206" i="4"/>
  <c r="BM206" i="4"/>
  <c r="BL206" i="4"/>
  <c r="BK206" i="4"/>
  <c r="BJ206" i="4"/>
  <c r="BI206" i="4"/>
  <c r="BH206" i="4"/>
  <c r="BG206" i="4"/>
  <c r="BF206" i="4"/>
  <c r="BE206" i="4"/>
  <c r="BD206" i="4"/>
  <c r="BC206" i="4"/>
  <c r="BB206" i="4"/>
  <c r="BA206" i="4"/>
  <c r="AZ206" i="4"/>
  <c r="AY206" i="4"/>
  <c r="AX206" i="4"/>
  <c r="AW206" i="4"/>
  <c r="AV206" i="4"/>
  <c r="AU206" i="4"/>
  <c r="AT206" i="4"/>
  <c r="AS206" i="4"/>
  <c r="AR206" i="4"/>
  <c r="AQ206" i="4"/>
  <c r="AP206" i="4"/>
  <c r="AO206" i="4"/>
  <c r="AN206" i="4"/>
  <c r="AM206" i="4"/>
  <c r="AI206" i="4"/>
  <c r="AG206" i="4"/>
  <c r="BQ205" i="4"/>
  <c r="BP205" i="4"/>
  <c r="BO205" i="4"/>
  <c r="BN205" i="4"/>
  <c r="BM205" i="4"/>
  <c r="BL205" i="4"/>
  <c r="BK205" i="4"/>
  <c r="BJ205" i="4"/>
  <c r="BI205" i="4"/>
  <c r="BH205" i="4"/>
  <c r="BG205" i="4"/>
  <c r="BF205" i="4"/>
  <c r="BE205" i="4"/>
  <c r="BD205" i="4"/>
  <c r="BC205" i="4"/>
  <c r="BB205" i="4"/>
  <c r="BA205" i="4"/>
  <c r="AZ205" i="4"/>
  <c r="AY205" i="4"/>
  <c r="AX205" i="4"/>
  <c r="AW205" i="4"/>
  <c r="AV205" i="4"/>
  <c r="AU205" i="4"/>
  <c r="AT205" i="4"/>
  <c r="AS205" i="4"/>
  <c r="AR205" i="4"/>
  <c r="AQ205" i="4"/>
  <c r="AP205" i="4"/>
  <c r="AO205" i="4"/>
  <c r="AN205" i="4"/>
  <c r="AM205" i="4"/>
  <c r="AI205" i="4"/>
  <c r="AG205" i="4"/>
  <c r="BQ204" i="4"/>
  <c r="BP204" i="4"/>
  <c r="BO204" i="4"/>
  <c r="BN204" i="4"/>
  <c r="BM204" i="4"/>
  <c r="BL204" i="4"/>
  <c r="BK204" i="4"/>
  <c r="BJ204" i="4"/>
  <c r="BI204" i="4"/>
  <c r="BH204" i="4"/>
  <c r="BG204" i="4"/>
  <c r="BF204" i="4"/>
  <c r="BE204" i="4"/>
  <c r="BD204" i="4"/>
  <c r="BC204" i="4"/>
  <c r="BB204" i="4"/>
  <c r="BA204" i="4"/>
  <c r="AZ204" i="4"/>
  <c r="AY204" i="4"/>
  <c r="AX204" i="4"/>
  <c r="AW204" i="4"/>
  <c r="AV204" i="4"/>
  <c r="AU204" i="4"/>
  <c r="AT204" i="4"/>
  <c r="AS204" i="4"/>
  <c r="AR204" i="4"/>
  <c r="AQ204" i="4"/>
  <c r="AP204" i="4"/>
  <c r="AO204" i="4"/>
  <c r="AN204" i="4"/>
  <c r="AM204" i="4"/>
  <c r="AI204" i="4"/>
  <c r="AG204" i="4"/>
  <c r="BQ203" i="4"/>
  <c r="BP203" i="4"/>
  <c r="BO203" i="4"/>
  <c r="BN203" i="4"/>
  <c r="BM203" i="4"/>
  <c r="BL203" i="4"/>
  <c r="BK203" i="4"/>
  <c r="BJ203" i="4"/>
  <c r="BI203" i="4"/>
  <c r="BH203" i="4"/>
  <c r="BG203" i="4"/>
  <c r="BF203" i="4"/>
  <c r="BE203" i="4"/>
  <c r="BD203" i="4"/>
  <c r="BC203" i="4"/>
  <c r="BB203" i="4"/>
  <c r="BA203" i="4"/>
  <c r="AZ203" i="4"/>
  <c r="AY203" i="4"/>
  <c r="AX203" i="4"/>
  <c r="AW203" i="4"/>
  <c r="AV203" i="4"/>
  <c r="AU203" i="4"/>
  <c r="AT203" i="4"/>
  <c r="AS203" i="4"/>
  <c r="AR203" i="4"/>
  <c r="AQ203" i="4"/>
  <c r="AP203" i="4"/>
  <c r="AO203" i="4"/>
  <c r="AN203" i="4"/>
  <c r="AM203" i="4"/>
  <c r="AI203" i="4"/>
  <c r="AG203" i="4"/>
  <c r="BQ202" i="4"/>
  <c r="BP202" i="4"/>
  <c r="BO202" i="4"/>
  <c r="BN202" i="4"/>
  <c r="BM202" i="4"/>
  <c r="BL202" i="4"/>
  <c r="BK202" i="4"/>
  <c r="BJ202" i="4"/>
  <c r="BI202" i="4"/>
  <c r="BH202" i="4"/>
  <c r="BG202" i="4"/>
  <c r="BF202" i="4"/>
  <c r="BE202" i="4"/>
  <c r="BD202" i="4"/>
  <c r="BC202" i="4"/>
  <c r="BB202" i="4"/>
  <c r="BA202" i="4"/>
  <c r="AZ202" i="4"/>
  <c r="AY202" i="4"/>
  <c r="AX202" i="4"/>
  <c r="AW202" i="4"/>
  <c r="AV202" i="4"/>
  <c r="AU202" i="4"/>
  <c r="AT202" i="4"/>
  <c r="AS202" i="4"/>
  <c r="AR202" i="4"/>
  <c r="AQ202" i="4"/>
  <c r="AP202" i="4"/>
  <c r="AO202" i="4"/>
  <c r="AN202" i="4"/>
  <c r="AM202" i="4"/>
  <c r="AI202" i="4"/>
  <c r="AG202" i="4"/>
  <c r="BQ201" i="4"/>
  <c r="BP201" i="4"/>
  <c r="BO201" i="4"/>
  <c r="BN201" i="4"/>
  <c r="BM201" i="4"/>
  <c r="BL201" i="4"/>
  <c r="BK201" i="4"/>
  <c r="BJ201" i="4"/>
  <c r="BI201" i="4"/>
  <c r="BH201" i="4"/>
  <c r="BG201" i="4"/>
  <c r="BF201" i="4"/>
  <c r="BE201" i="4"/>
  <c r="BD201" i="4"/>
  <c r="BC201" i="4"/>
  <c r="BB201" i="4"/>
  <c r="BA201" i="4"/>
  <c r="AZ201" i="4"/>
  <c r="AY201" i="4"/>
  <c r="AX201" i="4"/>
  <c r="AW201" i="4"/>
  <c r="AV201" i="4"/>
  <c r="AU201" i="4"/>
  <c r="AT201" i="4"/>
  <c r="AS201" i="4"/>
  <c r="AR201" i="4"/>
  <c r="AQ201" i="4"/>
  <c r="AP201" i="4"/>
  <c r="AO201" i="4"/>
  <c r="AN201" i="4"/>
  <c r="AM201" i="4"/>
  <c r="AI201" i="4"/>
  <c r="AG201" i="4"/>
  <c r="BQ200" i="4"/>
  <c r="BP200" i="4"/>
  <c r="BO200" i="4"/>
  <c r="BN200" i="4"/>
  <c r="BM200" i="4"/>
  <c r="BL200" i="4"/>
  <c r="BK200" i="4"/>
  <c r="BJ200" i="4"/>
  <c r="BI200" i="4"/>
  <c r="BH200" i="4"/>
  <c r="BG200" i="4"/>
  <c r="BF200" i="4"/>
  <c r="BE200" i="4"/>
  <c r="BD200" i="4"/>
  <c r="BC200" i="4"/>
  <c r="BB200" i="4"/>
  <c r="BA200" i="4"/>
  <c r="AZ200" i="4"/>
  <c r="AY200" i="4"/>
  <c r="AX200" i="4"/>
  <c r="AW200" i="4"/>
  <c r="AV200" i="4"/>
  <c r="AU200" i="4"/>
  <c r="AT200" i="4"/>
  <c r="AS200" i="4"/>
  <c r="AR200" i="4"/>
  <c r="AQ200" i="4"/>
  <c r="AP200" i="4"/>
  <c r="AO200" i="4"/>
  <c r="AN200" i="4"/>
  <c r="AM200" i="4"/>
  <c r="AI200" i="4"/>
  <c r="AG200" i="4"/>
  <c r="BQ199" i="4"/>
  <c r="BP199" i="4"/>
  <c r="BO199" i="4"/>
  <c r="BN199" i="4"/>
  <c r="BM199" i="4"/>
  <c r="BL199" i="4"/>
  <c r="BK199" i="4"/>
  <c r="BJ199" i="4"/>
  <c r="BI199" i="4"/>
  <c r="BH199" i="4"/>
  <c r="BG199" i="4"/>
  <c r="BF199" i="4"/>
  <c r="BE199" i="4"/>
  <c r="BD199" i="4"/>
  <c r="BC199" i="4"/>
  <c r="BB199" i="4"/>
  <c r="BA199" i="4"/>
  <c r="AZ199" i="4"/>
  <c r="AY199" i="4"/>
  <c r="AX199" i="4"/>
  <c r="AW199" i="4"/>
  <c r="AV199" i="4"/>
  <c r="AU199" i="4"/>
  <c r="AT199" i="4"/>
  <c r="AS199" i="4"/>
  <c r="AR199" i="4"/>
  <c r="AQ199" i="4"/>
  <c r="AP199" i="4"/>
  <c r="AO199" i="4"/>
  <c r="AN199" i="4"/>
  <c r="AM199" i="4"/>
  <c r="AI199" i="4"/>
  <c r="AG199" i="4"/>
  <c r="BQ198" i="4"/>
  <c r="BP198" i="4"/>
  <c r="BO198" i="4"/>
  <c r="BN198" i="4"/>
  <c r="BM198" i="4"/>
  <c r="BL198" i="4"/>
  <c r="BK198" i="4"/>
  <c r="BJ198" i="4"/>
  <c r="BI198" i="4"/>
  <c r="BH198" i="4"/>
  <c r="BG198" i="4"/>
  <c r="BF198" i="4"/>
  <c r="BE198" i="4"/>
  <c r="BD198" i="4"/>
  <c r="BC198" i="4"/>
  <c r="BB198" i="4"/>
  <c r="BA198" i="4"/>
  <c r="AZ198" i="4"/>
  <c r="AY198" i="4"/>
  <c r="AX198" i="4"/>
  <c r="AW198" i="4"/>
  <c r="AV198" i="4"/>
  <c r="AU198" i="4"/>
  <c r="AT198" i="4"/>
  <c r="AS198" i="4"/>
  <c r="AR198" i="4"/>
  <c r="AQ198" i="4"/>
  <c r="AP198" i="4"/>
  <c r="AO198" i="4"/>
  <c r="AN198" i="4"/>
  <c r="AM198" i="4"/>
  <c r="AI198" i="4"/>
  <c r="AG198" i="4"/>
  <c r="BQ197" i="4"/>
  <c r="BP197" i="4"/>
  <c r="BO197" i="4"/>
  <c r="BN197" i="4"/>
  <c r="BM197" i="4"/>
  <c r="BL197" i="4"/>
  <c r="BK197" i="4"/>
  <c r="BJ197" i="4"/>
  <c r="BI197" i="4"/>
  <c r="BH197" i="4"/>
  <c r="BG197" i="4"/>
  <c r="BF197" i="4"/>
  <c r="BE197" i="4"/>
  <c r="BD197" i="4"/>
  <c r="BC197" i="4"/>
  <c r="BB197" i="4"/>
  <c r="BA197" i="4"/>
  <c r="AZ197" i="4"/>
  <c r="AY197" i="4"/>
  <c r="AX197" i="4"/>
  <c r="AW197" i="4"/>
  <c r="AV197" i="4"/>
  <c r="AU197" i="4"/>
  <c r="AT197" i="4"/>
  <c r="AS197" i="4"/>
  <c r="AR197" i="4"/>
  <c r="AQ197" i="4"/>
  <c r="AP197" i="4"/>
  <c r="AO197" i="4"/>
  <c r="AN197" i="4"/>
  <c r="AM197" i="4"/>
  <c r="AI197" i="4"/>
  <c r="AG197" i="4"/>
  <c r="BQ196" i="4"/>
  <c r="BP196" i="4"/>
  <c r="BO196" i="4"/>
  <c r="BN196" i="4"/>
  <c r="BM196" i="4"/>
  <c r="BL196" i="4"/>
  <c r="BK196" i="4"/>
  <c r="BJ196" i="4"/>
  <c r="BI196" i="4"/>
  <c r="BH196" i="4"/>
  <c r="BG196" i="4"/>
  <c r="BF196" i="4"/>
  <c r="BE196" i="4"/>
  <c r="BD196" i="4"/>
  <c r="BC196" i="4"/>
  <c r="BB196" i="4"/>
  <c r="BA196" i="4"/>
  <c r="AZ196" i="4"/>
  <c r="AY196" i="4"/>
  <c r="AX196" i="4"/>
  <c r="AW196" i="4"/>
  <c r="AV196" i="4"/>
  <c r="AU196" i="4"/>
  <c r="AT196" i="4"/>
  <c r="AS196" i="4"/>
  <c r="AR196" i="4"/>
  <c r="AQ196" i="4"/>
  <c r="AP196" i="4"/>
  <c r="AO196" i="4"/>
  <c r="AN196" i="4"/>
  <c r="AM196" i="4"/>
  <c r="AI196" i="4"/>
  <c r="AG196" i="4"/>
  <c r="BQ195" i="4"/>
  <c r="BP195" i="4"/>
  <c r="BO195" i="4"/>
  <c r="BN195" i="4"/>
  <c r="BM195" i="4"/>
  <c r="BL195" i="4"/>
  <c r="BK195" i="4"/>
  <c r="BJ195" i="4"/>
  <c r="BI195" i="4"/>
  <c r="BH195" i="4"/>
  <c r="BG195" i="4"/>
  <c r="BF195" i="4"/>
  <c r="BE195" i="4"/>
  <c r="BD195" i="4"/>
  <c r="BC195" i="4"/>
  <c r="BB195" i="4"/>
  <c r="BA195" i="4"/>
  <c r="AZ195" i="4"/>
  <c r="AY195" i="4"/>
  <c r="AX195" i="4"/>
  <c r="AW195" i="4"/>
  <c r="AV195" i="4"/>
  <c r="AU195" i="4"/>
  <c r="AT195" i="4"/>
  <c r="AS195" i="4"/>
  <c r="AR195" i="4"/>
  <c r="AQ195" i="4"/>
  <c r="AP195" i="4"/>
  <c r="AO195" i="4"/>
  <c r="AN195" i="4"/>
  <c r="AM195" i="4"/>
  <c r="AI195" i="4"/>
  <c r="AG195" i="4"/>
  <c r="BQ194" i="4"/>
  <c r="BP194" i="4"/>
  <c r="BO194" i="4"/>
  <c r="BN194" i="4"/>
  <c r="BM194" i="4"/>
  <c r="BL194" i="4"/>
  <c r="BK194" i="4"/>
  <c r="BJ194" i="4"/>
  <c r="BI194" i="4"/>
  <c r="BH194" i="4"/>
  <c r="BG194" i="4"/>
  <c r="BF194" i="4"/>
  <c r="BE194" i="4"/>
  <c r="BD194" i="4"/>
  <c r="BC194" i="4"/>
  <c r="BB194" i="4"/>
  <c r="BA194" i="4"/>
  <c r="AZ194" i="4"/>
  <c r="AY194" i="4"/>
  <c r="AX194" i="4"/>
  <c r="AW194" i="4"/>
  <c r="AV194" i="4"/>
  <c r="AU194" i="4"/>
  <c r="AT194" i="4"/>
  <c r="AS194" i="4"/>
  <c r="AR194" i="4"/>
  <c r="AQ194" i="4"/>
  <c r="AP194" i="4"/>
  <c r="AO194" i="4"/>
  <c r="AN194" i="4"/>
  <c r="AM194" i="4"/>
  <c r="AI194" i="4"/>
  <c r="AG194" i="4"/>
  <c r="BQ193" i="4"/>
  <c r="BP193" i="4"/>
  <c r="BO193" i="4"/>
  <c r="BN193" i="4"/>
  <c r="BM193" i="4"/>
  <c r="BL193" i="4"/>
  <c r="BK193" i="4"/>
  <c r="BJ193" i="4"/>
  <c r="BI193" i="4"/>
  <c r="BH193" i="4"/>
  <c r="BG193" i="4"/>
  <c r="BF193" i="4"/>
  <c r="BE193" i="4"/>
  <c r="BD193" i="4"/>
  <c r="BC193" i="4"/>
  <c r="BB193" i="4"/>
  <c r="BA193" i="4"/>
  <c r="AZ193" i="4"/>
  <c r="AY193" i="4"/>
  <c r="AX193" i="4"/>
  <c r="AW193" i="4"/>
  <c r="AV193" i="4"/>
  <c r="AU193" i="4"/>
  <c r="AT193" i="4"/>
  <c r="AS193" i="4"/>
  <c r="AR193" i="4"/>
  <c r="AQ193" i="4"/>
  <c r="AP193" i="4"/>
  <c r="AO193" i="4"/>
  <c r="AN193" i="4"/>
  <c r="AM193" i="4"/>
  <c r="AI193" i="4"/>
  <c r="AG193" i="4"/>
  <c r="BQ192" i="4"/>
  <c r="BP192" i="4"/>
  <c r="BO192" i="4"/>
  <c r="BN192" i="4"/>
  <c r="BM192" i="4"/>
  <c r="BL192" i="4"/>
  <c r="BK192" i="4"/>
  <c r="BJ192" i="4"/>
  <c r="BI192" i="4"/>
  <c r="BH192" i="4"/>
  <c r="BG192" i="4"/>
  <c r="BF192" i="4"/>
  <c r="BE192" i="4"/>
  <c r="BD192" i="4"/>
  <c r="BC192" i="4"/>
  <c r="BB192" i="4"/>
  <c r="BA192" i="4"/>
  <c r="AZ192" i="4"/>
  <c r="AY192" i="4"/>
  <c r="AX192" i="4"/>
  <c r="AW192" i="4"/>
  <c r="AV192" i="4"/>
  <c r="AU192" i="4"/>
  <c r="AT192" i="4"/>
  <c r="AS192" i="4"/>
  <c r="AR192" i="4"/>
  <c r="AQ192" i="4"/>
  <c r="AP192" i="4"/>
  <c r="AO192" i="4"/>
  <c r="AN192" i="4"/>
  <c r="AM192" i="4"/>
  <c r="AI192" i="4"/>
  <c r="AG192" i="4"/>
  <c r="BQ191" i="4"/>
  <c r="BP191" i="4"/>
  <c r="BO191" i="4"/>
  <c r="BN191" i="4"/>
  <c r="BM191" i="4"/>
  <c r="BL191" i="4"/>
  <c r="BK191" i="4"/>
  <c r="BJ191" i="4"/>
  <c r="BI191" i="4"/>
  <c r="BH191" i="4"/>
  <c r="BG191" i="4"/>
  <c r="BF191" i="4"/>
  <c r="BE191" i="4"/>
  <c r="BD191" i="4"/>
  <c r="BC191" i="4"/>
  <c r="BB191" i="4"/>
  <c r="BA191" i="4"/>
  <c r="AZ191" i="4"/>
  <c r="AY191" i="4"/>
  <c r="AX191" i="4"/>
  <c r="AW191" i="4"/>
  <c r="AV191" i="4"/>
  <c r="AU191" i="4"/>
  <c r="AT191" i="4"/>
  <c r="AS191" i="4"/>
  <c r="AR191" i="4"/>
  <c r="AQ191" i="4"/>
  <c r="AP191" i="4"/>
  <c r="AO191" i="4"/>
  <c r="AN191" i="4"/>
  <c r="AM191" i="4"/>
  <c r="AI191" i="4"/>
  <c r="AG191" i="4"/>
  <c r="BQ190" i="4"/>
  <c r="BP190" i="4"/>
  <c r="BO190" i="4"/>
  <c r="BN190" i="4"/>
  <c r="BM190" i="4"/>
  <c r="BL190" i="4"/>
  <c r="BK190" i="4"/>
  <c r="BJ190" i="4"/>
  <c r="BI190" i="4"/>
  <c r="BH190" i="4"/>
  <c r="BG190" i="4"/>
  <c r="BF190" i="4"/>
  <c r="BE190" i="4"/>
  <c r="BD190" i="4"/>
  <c r="BC190" i="4"/>
  <c r="BB190" i="4"/>
  <c r="BA190" i="4"/>
  <c r="AZ190" i="4"/>
  <c r="AY190" i="4"/>
  <c r="AX190" i="4"/>
  <c r="AW190" i="4"/>
  <c r="AV190" i="4"/>
  <c r="AU190" i="4"/>
  <c r="AT190" i="4"/>
  <c r="AS190" i="4"/>
  <c r="AR190" i="4"/>
  <c r="AQ190" i="4"/>
  <c r="AP190" i="4"/>
  <c r="AO190" i="4"/>
  <c r="AN190" i="4"/>
  <c r="AM190" i="4"/>
  <c r="AI190" i="4"/>
  <c r="AG190" i="4"/>
  <c r="BQ189" i="4"/>
  <c r="BP189" i="4"/>
  <c r="BO189" i="4"/>
  <c r="BN189" i="4"/>
  <c r="BM189" i="4"/>
  <c r="BL189" i="4"/>
  <c r="BK189" i="4"/>
  <c r="BJ189" i="4"/>
  <c r="BI189" i="4"/>
  <c r="BH189" i="4"/>
  <c r="BG189" i="4"/>
  <c r="BF189" i="4"/>
  <c r="BE189" i="4"/>
  <c r="BD189" i="4"/>
  <c r="BC189" i="4"/>
  <c r="BB189" i="4"/>
  <c r="BA189" i="4"/>
  <c r="AZ189" i="4"/>
  <c r="AY189" i="4"/>
  <c r="AX189" i="4"/>
  <c r="AW189" i="4"/>
  <c r="AV189" i="4"/>
  <c r="AU189" i="4"/>
  <c r="AT189" i="4"/>
  <c r="AS189" i="4"/>
  <c r="AR189" i="4"/>
  <c r="AQ189" i="4"/>
  <c r="AP189" i="4"/>
  <c r="AO189" i="4"/>
  <c r="AN189" i="4"/>
  <c r="AM189" i="4"/>
  <c r="AI189" i="4"/>
  <c r="AG189" i="4"/>
  <c r="BQ188" i="4"/>
  <c r="BP188" i="4"/>
  <c r="BO188" i="4"/>
  <c r="BN188" i="4"/>
  <c r="BM188" i="4"/>
  <c r="BL188" i="4"/>
  <c r="BK188" i="4"/>
  <c r="BJ188" i="4"/>
  <c r="BI188" i="4"/>
  <c r="BH188" i="4"/>
  <c r="BG188" i="4"/>
  <c r="BF188" i="4"/>
  <c r="BE188" i="4"/>
  <c r="BD188" i="4"/>
  <c r="BC188" i="4"/>
  <c r="BB188" i="4"/>
  <c r="BA188" i="4"/>
  <c r="AZ188" i="4"/>
  <c r="AY188" i="4"/>
  <c r="AX188" i="4"/>
  <c r="AW188" i="4"/>
  <c r="AV188" i="4"/>
  <c r="AU188" i="4"/>
  <c r="AT188" i="4"/>
  <c r="AS188" i="4"/>
  <c r="AR188" i="4"/>
  <c r="AQ188" i="4"/>
  <c r="AP188" i="4"/>
  <c r="AO188" i="4"/>
  <c r="AN188" i="4"/>
  <c r="AM188" i="4"/>
  <c r="AI188" i="4"/>
  <c r="AG188" i="4"/>
  <c r="BQ187" i="4"/>
  <c r="BP187" i="4"/>
  <c r="BO187" i="4"/>
  <c r="BN187" i="4"/>
  <c r="BM187" i="4"/>
  <c r="BL187" i="4"/>
  <c r="BK187" i="4"/>
  <c r="BJ187" i="4"/>
  <c r="BI187" i="4"/>
  <c r="BH187" i="4"/>
  <c r="BG187" i="4"/>
  <c r="BF187" i="4"/>
  <c r="BE187" i="4"/>
  <c r="BD187" i="4"/>
  <c r="BC187" i="4"/>
  <c r="BB187" i="4"/>
  <c r="BA187" i="4"/>
  <c r="AZ187" i="4"/>
  <c r="AY187" i="4"/>
  <c r="AX187" i="4"/>
  <c r="AW187" i="4"/>
  <c r="AV187" i="4"/>
  <c r="AU187" i="4"/>
  <c r="AT187" i="4"/>
  <c r="AS187" i="4"/>
  <c r="AR187" i="4"/>
  <c r="AQ187" i="4"/>
  <c r="AP187" i="4"/>
  <c r="AO187" i="4"/>
  <c r="AN187" i="4"/>
  <c r="AM187" i="4"/>
  <c r="AI187" i="4"/>
  <c r="AG187" i="4"/>
  <c r="BQ186" i="4"/>
  <c r="BP186" i="4"/>
  <c r="BO186" i="4"/>
  <c r="BN186" i="4"/>
  <c r="BM186" i="4"/>
  <c r="BL186" i="4"/>
  <c r="BK186" i="4"/>
  <c r="BJ186" i="4"/>
  <c r="BI186" i="4"/>
  <c r="BH186" i="4"/>
  <c r="BG186" i="4"/>
  <c r="BF186" i="4"/>
  <c r="BE186" i="4"/>
  <c r="BD186" i="4"/>
  <c r="BC186" i="4"/>
  <c r="BB186" i="4"/>
  <c r="BA186" i="4"/>
  <c r="AZ186" i="4"/>
  <c r="AY186" i="4"/>
  <c r="AX186" i="4"/>
  <c r="AW186" i="4"/>
  <c r="AV186" i="4"/>
  <c r="AU186" i="4"/>
  <c r="AT186" i="4"/>
  <c r="AS186" i="4"/>
  <c r="AR186" i="4"/>
  <c r="AQ186" i="4"/>
  <c r="AP186" i="4"/>
  <c r="AO186" i="4"/>
  <c r="AN186" i="4"/>
  <c r="AM186" i="4"/>
  <c r="AI186" i="4"/>
  <c r="AG186" i="4"/>
  <c r="BQ185" i="4"/>
  <c r="BP185" i="4"/>
  <c r="BO185" i="4"/>
  <c r="BN185" i="4"/>
  <c r="BM185" i="4"/>
  <c r="BL185" i="4"/>
  <c r="BK185" i="4"/>
  <c r="BJ185" i="4"/>
  <c r="BI185" i="4"/>
  <c r="BH185" i="4"/>
  <c r="BG185" i="4"/>
  <c r="BF185" i="4"/>
  <c r="BE185" i="4"/>
  <c r="BD185" i="4"/>
  <c r="BC185" i="4"/>
  <c r="BB185" i="4"/>
  <c r="BA185" i="4"/>
  <c r="AZ185" i="4"/>
  <c r="AY185" i="4"/>
  <c r="AX185" i="4"/>
  <c r="AW185" i="4"/>
  <c r="AV185" i="4"/>
  <c r="AU185" i="4"/>
  <c r="AT185" i="4"/>
  <c r="AS185" i="4"/>
  <c r="AR185" i="4"/>
  <c r="AQ185" i="4"/>
  <c r="AP185" i="4"/>
  <c r="AO185" i="4"/>
  <c r="AN185" i="4"/>
  <c r="AM185" i="4"/>
  <c r="AI185" i="4"/>
  <c r="AG185" i="4"/>
  <c r="AI171" i="4"/>
  <c r="AG171" i="4"/>
  <c r="AI170" i="4"/>
  <c r="AG170" i="4"/>
  <c r="AI169" i="4"/>
  <c r="AG169" i="4"/>
  <c r="AI168" i="4"/>
  <c r="AG168" i="4"/>
  <c r="AI167" i="4"/>
  <c r="AG167" i="4"/>
  <c r="AI166" i="4"/>
  <c r="AG166" i="4"/>
  <c r="AI165" i="4"/>
  <c r="AG165" i="4"/>
  <c r="AI164" i="4"/>
  <c r="AG164" i="4"/>
  <c r="AI163" i="4"/>
  <c r="AG163" i="4"/>
  <c r="AI162" i="4"/>
  <c r="AG162" i="4"/>
  <c r="AI161" i="4"/>
  <c r="AG161" i="4"/>
  <c r="AI160" i="4"/>
  <c r="AG160" i="4"/>
  <c r="AI159" i="4"/>
  <c r="AG159" i="4"/>
  <c r="AI158" i="4"/>
  <c r="AG158" i="4"/>
  <c r="AI157" i="4"/>
  <c r="AG157" i="4"/>
  <c r="AI156" i="4"/>
  <c r="AG156" i="4"/>
  <c r="AI155" i="4"/>
  <c r="AG155" i="4"/>
  <c r="AI154" i="4"/>
  <c r="AG154" i="4"/>
  <c r="BQ511" i="3"/>
  <c r="BP511" i="3"/>
  <c r="BO511" i="3"/>
  <c r="BN511" i="3"/>
  <c r="BM511" i="3"/>
  <c r="BL511" i="3"/>
  <c r="BK511" i="3"/>
  <c r="BJ511" i="3"/>
  <c r="BI511" i="3"/>
  <c r="BH511" i="3"/>
  <c r="BG511" i="3"/>
  <c r="BF511" i="3"/>
  <c r="BE511" i="3"/>
  <c r="BD511" i="3"/>
  <c r="BC511" i="3"/>
  <c r="BB511" i="3"/>
  <c r="BA511" i="3"/>
  <c r="AZ511" i="3"/>
  <c r="AY511" i="3"/>
  <c r="AX511" i="3"/>
  <c r="AW511" i="3"/>
  <c r="AV511" i="3"/>
  <c r="AU511" i="3"/>
  <c r="AT511" i="3"/>
  <c r="AS511" i="3"/>
  <c r="AR511" i="3"/>
  <c r="AQ511" i="3"/>
  <c r="AI153" i="4"/>
  <c r="AG153" i="4"/>
  <c r="AI152" i="4"/>
  <c r="AG152" i="4"/>
  <c r="AI151" i="4"/>
  <c r="AG151" i="4"/>
  <c r="AI150" i="4"/>
  <c r="AG150" i="4"/>
  <c r="AI149" i="4"/>
  <c r="AG149" i="4"/>
  <c r="AI148" i="4"/>
  <c r="AG148" i="4"/>
  <c r="AI147" i="4"/>
  <c r="AG147" i="4"/>
  <c r="AI146" i="4"/>
  <c r="AG146" i="4"/>
  <c r="AI145" i="4"/>
  <c r="AG145" i="4"/>
  <c r="AI144" i="4"/>
  <c r="AG144" i="4"/>
  <c r="AI143" i="4"/>
  <c r="AG143" i="4"/>
  <c r="AI142" i="4"/>
  <c r="AG142" i="4"/>
  <c r="AI141" i="4"/>
  <c r="AG141" i="4"/>
  <c r="AI140" i="4"/>
  <c r="AG140" i="4"/>
  <c r="AI139" i="4"/>
  <c r="AG139" i="4"/>
  <c r="AI138" i="4"/>
  <c r="AG138" i="4"/>
  <c r="AI137" i="4"/>
  <c r="AG137" i="4"/>
  <c r="AI136" i="4"/>
  <c r="AG136" i="4"/>
  <c r="AI135" i="4"/>
  <c r="AG135" i="4"/>
  <c r="AI134" i="4"/>
  <c r="AG134" i="4"/>
  <c r="AI133" i="4"/>
  <c r="AG133" i="4"/>
  <c r="AN132" i="4"/>
  <c r="AI132" i="4"/>
  <c r="AG132" i="4"/>
  <c r="AN131" i="4"/>
  <c r="AI131" i="4"/>
  <c r="AG131" i="4"/>
  <c r="AN130" i="4"/>
  <c r="AI130" i="4"/>
  <c r="AG130" i="4"/>
  <c r="AN129" i="4"/>
  <c r="AI129" i="4"/>
  <c r="AG129" i="4"/>
  <c r="AN128" i="4"/>
  <c r="AI128" i="4"/>
  <c r="AG128" i="4"/>
  <c r="AI127" i="4"/>
  <c r="AG127" i="4"/>
  <c r="AI126" i="4"/>
  <c r="AG126" i="4"/>
  <c r="AI125" i="4"/>
  <c r="AG125" i="4"/>
  <c r="AI124" i="4"/>
  <c r="AG124" i="4"/>
  <c r="AT123" i="4"/>
  <c r="AT481" i="3" s="1"/>
  <c r="AI123" i="4"/>
  <c r="AG123" i="4"/>
  <c r="AI122" i="4"/>
  <c r="AG122" i="4"/>
  <c r="BL479" i="3"/>
  <c r="AI121" i="4"/>
  <c r="AG121" i="4"/>
  <c r="AI120" i="4"/>
  <c r="AG120" i="4"/>
  <c r="AZ477" i="3"/>
  <c r="AI119" i="4"/>
  <c r="AG119" i="4"/>
  <c r="AI118" i="4"/>
  <c r="AG118" i="4"/>
  <c r="AI117" i="4"/>
  <c r="AG117" i="4"/>
  <c r="BQ474" i="3"/>
  <c r="AI116" i="4"/>
  <c r="AG116" i="4"/>
  <c r="AI115" i="4"/>
  <c r="AG115" i="4"/>
  <c r="AI114" i="4"/>
  <c r="AG114" i="4"/>
  <c r="AI113" i="4"/>
  <c r="AG113" i="4"/>
  <c r="AI112" i="4"/>
  <c r="AG112" i="4"/>
  <c r="AI111" i="4"/>
  <c r="AG111" i="4"/>
  <c r="AI110" i="4"/>
  <c r="AG110" i="4"/>
  <c r="AI109" i="4"/>
  <c r="AG109" i="4"/>
  <c r="BB466" i="3"/>
  <c r="AI108" i="4"/>
  <c r="AG108" i="4"/>
  <c r="AI107" i="4"/>
  <c r="AG107" i="4"/>
  <c r="AI106" i="4"/>
  <c r="AG106" i="4"/>
  <c r="AI105" i="4"/>
  <c r="AG105" i="4"/>
  <c r="AI104" i="4"/>
  <c r="AG104" i="4"/>
  <c r="AI103" i="4"/>
  <c r="AG103" i="4"/>
  <c r="AI102" i="4"/>
  <c r="AG102" i="4"/>
  <c r="BN459" i="3"/>
  <c r="AI101" i="4"/>
  <c r="AG101" i="4"/>
  <c r="AV458" i="3"/>
  <c r="AI100" i="4"/>
  <c r="AG100" i="4"/>
  <c r="AI99" i="4"/>
  <c r="AG99" i="4"/>
  <c r="AI98" i="4"/>
  <c r="AG98" i="4"/>
  <c r="AR455" i="3"/>
  <c r="AI97" i="4"/>
  <c r="AG97" i="4"/>
  <c r="AI96" i="4"/>
  <c r="AG96" i="4"/>
  <c r="BB453" i="3"/>
  <c r="AI95" i="4"/>
  <c r="AG95" i="4"/>
  <c r="AI94" i="4"/>
  <c r="AG94" i="4"/>
  <c r="AI93" i="4"/>
  <c r="AG93" i="4"/>
  <c r="AI92" i="4"/>
  <c r="AG92" i="4"/>
  <c r="AI91" i="4"/>
  <c r="AG91" i="4"/>
  <c r="AI90" i="4"/>
  <c r="AG90" i="4"/>
  <c r="AI89" i="4"/>
  <c r="AG89" i="4"/>
  <c r="AI88" i="4"/>
  <c r="AG88" i="4"/>
  <c r="AN87" i="4"/>
  <c r="AI87" i="4"/>
  <c r="AG87" i="4"/>
  <c r="BE86" i="4"/>
  <c r="BE444" i="3" s="1"/>
  <c r="AI86" i="4"/>
  <c r="AG86" i="4"/>
  <c r="AI85" i="4"/>
  <c r="AG85" i="4"/>
  <c r="AI84" i="4"/>
  <c r="AG84" i="4"/>
  <c r="AQ83" i="4"/>
  <c r="AQ441" i="3" s="1"/>
  <c r="AI83" i="4"/>
  <c r="AG83" i="4"/>
  <c r="AI82" i="4"/>
  <c r="AG82" i="4"/>
  <c r="BD439" i="3"/>
  <c r="AI81" i="4"/>
  <c r="AG81" i="4"/>
  <c r="BC438" i="3"/>
  <c r="AI80" i="4"/>
  <c r="AG80" i="4"/>
  <c r="AY437" i="3"/>
  <c r="AI79" i="4"/>
  <c r="AG79" i="4"/>
  <c r="AV436" i="3"/>
  <c r="AI78" i="4"/>
  <c r="AG78" i="4"/>
  <c r="AI77" i="4"/>
  <c r="AG77" i="4"/>
  <c r="AW434" i="3"/>
  <c r="AI76" i="4"/>
  <c r="AG76" i="4"/>
  <c r="AI75" i="4"/>
  <c r="AG75" i="4"/>
  <c r="AI74" i="4"/>
  <c r="AG74" i="4"/>
  <c r="BF73" i="4"/>
  <c r="BF431" i="3" s="1"/>
  <c r="AI73" i="4"/>
  <c r="AG73" i="4"/>
  <c r="BL72" i="4"/>
  <c r="BL430" i="3" s="1"/>
  <c r="AI72" i="4"/>
  <c r="AG72" i="4"/>
  <c r="BN71" i="4"/>
  <c r="BN429" i="3" s="1"/>
  <c r="AI71" i="4"/>
  <c r="AG71" i="4"/>
  <c r="AI70" i="4"/>
  <c r="AG70" i="4"/>
  <c r="BQ427" i="3"/>
  <c r="AI69" i="4"/>
  <c r="AG69" i="4"/>
  <c r="BB426" i="3"/>
  <c r="AI68" i="4"/>
  <c r="AG68" i="4"/>
  <c r="BP425" i="3"/>
  <c r="AI67" i="4"/>
  <c r="AG67" i="4"/>
  <c r="AI66" i="4"/>
  <c r="AG66" i="4"/>
  <c r="AI65" i="4"/>
  <c r="AG65" i="4"/>
  <c r="AR422" i="3"/>
  <c r="AI64" i="4"/>
  <c r="AG64" i="4"/>
  <c r="BF421" i="3"/>
  <c r="AI63" i="4"/>
  <c r="AG63" i="4"/>
  <c r="BJ420" i="3"/>
  <c r="AI62" i="4"/>
  <c r="AG62" i="4"/>
  <c r="BL419" i="3"/>
  <c r="AI61" i="4"/>
  <c r="AG61" i="4"/>
  <c r="BA418" i="3"/>
  <c r="AI60" i="4"/>
  <c r="AG60" i="4"/>
  <c r="AT417" i="3"/>
  <c r="AI59" i="4"/>
  <c r="AG59" i="4"/>
  <c r="AI58" i="4"/>
  <c r="AG58" i="4"/>
  <c r="AX57" i="4"/>
  <c r="AX415" i="3" s="1"/>
  <c r="AI57" i="4"/>
  <c r="AG57" i="4"/>
  <c r="AO56" i="4"/>
  <c r="AI56" i="4"/>
  <c r="AG56" i="4"/>
  <c r="BB55" i="4"/>
  <c r="BB413" i="3" s="1"/>
  <c r="AI55" i="4"/>
  <c r="AG55" i="4"/>
  <c r="BL54" i="4"/>
  <c r="BL412" i="3" s="1"/>
  <c r="AI54" i="4"/>
  <c r="AG54" i="4"/>
  <c r="AR53" i="4"/>
  <c r="AR411" i="3" s="1"/>
  <c r="AI53" i="4"/>
  <c r="AG53" i="4"/>
  <c r="BD410" i="3"/>
  <c r="AI52" i="4"/>
  <c r="AG52" i="4"/>
  <c r="AI51" i="4"/>
  <c r="AG51" i="4"/>
  <c r="AI50" i="4"/>
  <c r="AG50" i="4"/>
  <c r="AT49" i="4"/>
  <c r="AT407" i="3" s="1"/>
  <c r="AI49" i="4"/>
  <c r="AG49" i="4"/>
  <c r="AR48" i="4"/>
  <c r="AR406" i="3" s="1"/>
  <c r="AI48" i="4"/>
  <c r="AG48" i="4"/>
  <c r="BC405" i="3"/>
  <c r="AI47" i="4"/>
  <c r="AG47" i="4"/>
  <c r="AV46" i="4"/>
  <c r="AV404" i="3" s="1"/>
  <c r="AI46" i="4"/>
  <c r="AG46" i="4"/>
  <c r="AW403" i="3"/>
  <c r="AI45" i="4"/>
  <c r="AG45" i="4"/>
  <c r="AI44" i="4"/>
  <c r="AG44" i="4"/>
  <c r="AR401" i="3"/>
  <c r="AI43" i="4"/>
  <c r="AG43" i="4"/>
  <c r="AI42" i="4"/>
  <c r="AG42" i="4"/>
  <c r="AP41" i="4"/>
  <c r="AI41" i="4"/>
  <c r="AG41" i="4"/>
  <c r="AS40" i="4"/>
  <c r="AS398" i="3" s="1"/>
  <c r="AI40" i="4"/>
  <c r="AG40" i="4"/>
  <c r="AI39" i="4"/>
  <c r="AG39" i="4"/>
  <c r="AR396" i="3"/>
  <c r="AI38" i="4"/>
  <c r="AG38" i="4"/>
  <c r="AU37" i="4"/>
  <c r="AU395" i="3" s="1"/>
  <c r="AI37" i="4"/>
  <c r="AG37" i="4"/>
  <c r="AI36" i="4"/>
  <c r="AG36" i="4"/>
  <c r="BQ184" i="4"/>
  <c r="BP184" i="4"/>
  <c r="BO184" i="4"/>
  <c r="BN184" i="4"/>
  <c r="BM184" i="4"/>
  <c r="BL184" i="4"/>
  <c r="BK184" i="4"/>
  <c r="BJ184" i="4"/>
  <c r="BI184" i="4"/>
  <c r="BH184" i="4"/>
  <c r="BG184" i="4"/>
  <c r="BF184" i="4"/>
  <c r="BE184" i="4"/>
  <c r="BD184" i="4"/>
  <c r="BC184" i="4"/>
  <c r="BB184" i="4"/>
  <c r="BA184" i="4"/>
  <c r="AZ184" i="4"/>
  <c r="AY184" i="4"/>
  <c r="AX184" i="4"/>
  <c r="AW184" i="4"/>
  <c r="AV184" i="4"/>
  <c r="AU184" i="4"/>
  <c r="AT184" i="4"/>
  <c r="AS184" i="4"/>
  <c r="AR184" i="4"/>
  <c r="AQ184" i="4"/>
  <c r="AP184" i="4"/>
  <c r="AO184" i="4"/>
  <c r="AN184" i="4"/>
  <c r="AM184" i="4"/>
  <c r="AI184" i="4"/>
  <c r="AG184" i="4"/>
  <c r="BQ183" i="4"/>
  <c r="BP183" i="4"/>
  <c r="BO183" i="4"/>
  <c r="BN183" i="4"/>
  <c r="BM183" i="4"/>
  <c r="BL183" i="4"/>
  <c r="BK183" i="4"/>
  <c r="BJ183" i="4"/>
  <c r="BI183" i="4"/>
  <c r="BH183" i="4"/>
  <c r="BG183" i="4"/>
  <c r="BF183" i="4"/>
  <c r="BE183" i="4"/>
  <c r="BD183" i="4"/>
  <c r="BC183" i="4"/>
  <c r="BB183" i="4"/>
  <c r="BA183" i="4"/>
  <c r="AZ183" i="4"/>
  <c r="AY183" i="4"/>
  <c r="AX183" i="4"/>
  <c r="AW183" i="4"/>
  <c r="AV183" i="4"/>
  <c r="AU183" i="4"/>
  <c r="AT183" i="4"/>
  <c r="AS183" i="4"/>
  <c r="AR183" i="4"/>
  <c r="AQ183" i="4"/>
  <c r="AP183" i="4"/>
  <c r="AO183" i="4"/>
  <c r="AN183" i="4"/>
  <c r="AM183" i="4"/>
  <c r="AI183" i="4"/>
  <c r="AG183" i="4"/>
  <c r="BQ182" i="4"/>
  <c r="BP182" i="4"/>
  <c r="BO182" i="4"/>
  <c r="BN182" i="4"/>
  <c r="BM182" i="4"/>
  <c r="BL182" i="4"/>
  <c r="BK182" i="4"/>
  <c r="BJ182" i="4"/>
  <c r="BI182" i="4"/>
  <c r="BH182" i="4"/>
  <c r="BG182" i="4"/>
  <c r="BF182" i="4"/>
  <c r="BE182" i="4"/>
  <c r="BD182" i="4"/>
  <c r="BC182" i="4"/>
  <c r="BB182" i="4"/>
  <c r="BA182" i="4"/>
  <c r="AZ182" i="4"/>
  <c r="AY182" i="4"/>
  <c r="AX182" i="4"/>
  <c r="AW182" i="4"/>
  <c r="AV182" i="4"/>
  <c r="AU182" i="4"/>
  <c r="AT182" i="4"/>
  <c r="AS182" i="4"/>
  <c r="AR182" i="4"/>
  <c r="AQ182" i="4"/>
  <c r="AP182" i="4"/>
  <c r="AO182" i="4"/>
  <c r="AN182" i="4"/>
  <c r="AM182" i="4"/>
  <c r="AI182" i="4"/>
  <c r="AG182" i="4"/>
  <c r="BQ181" i="4"/>
  <c r="BP181" i="4"/>
  <c r="BO181" i="4"/>
  <c r="BN181" i="4"/>
  <c r="BM181" i="4"/>
  <c r="BL181" i="4"/>
  <c r="BK181" i="4"/>
  <c r="BJ181" i="4"/>
  <c r="BI181" i="4"/>
  <c r="BH181" i="4"/>
  <c r="BG181" i="4"/>
  <c r="BF181" i="4"/>
  <c r="BE181" i="4"/>
  <c r="BD181" i="4"/>
  <c r="BC181" i="4"/>
  <c r="BB181" i="4"/>
  <c r="BA181" i="4"/>
  <c r="AZ181" i="4"/>
  <c r="AY181" i="4"/>
  <c r="AX181" i="4"/>
  <c r="AW181" i="4"/>
  <c r="AV181" i="4"/>
  <c r="AU181" i="4"/>
  <c r="AT181" i="4"/>
  <c r="AS181" i="4"/>
  <c r="AR181" i="4"/>
  <c r="AQ181" i="4"/>
  <c r="AP181" i="4"/>
  <c r="AO181" i="4"/>
  <c r="AN181" i="4"/>
  <c r="AM181" i="4"/>
  <c r="AI181" i="4"/>
  <c r="AG181" i="4"/>
  <c r="BQ180" i="4"/>
  <c r="BP180" i="4"/>
  <c r="BO180" i="4"/>
  <c r="BN180" i="4"/>
  <c r="BM180" i="4"/>
  <c r="BL180" i="4"/>
  <c r="BK180" i="4"/>
  <c r="BJ180" i="4"/>
  <c r="BI180" i="4"/>
  <c r="BH180" i="4"/>
  <c r="BG180" i="4"/>
  <c r="BF180" i="4"/>
  <c r="BE180" i="4"/>
  <c r="BD180" i="4"/>
  <c r="BC180" i="4"/>
  <c r="BB180" i="4"/>
  <c r="BA180" i="4"/>
  <c r="AZ180" i="4"/>
  <c r="AY180" i="4"/>
  <c r="AX180" i="4"/>
  <c r="AW180" i="4"/>
  <c r="AV180" i="4"/>
  <c r="AU180" i="4"/>
  <c r="AT180" i="4"/>
  <c r="AS180" i="4"/>
  <c r="AR180" i="4"/>
  <c r="AQ180" i="4"/>
  <c r="AP180" i="4"/>
  <c r="AO180" i="4"/>
  <c r="AN180" i="4"/>
  <c r="AM180" i="4"/>
  <c r="AI180" i="4"/>
  <c r="AG180" i="4"/>
  <c r="BQ179" i="4"/>
  <c r="BP179" i="4"/>
  <c r="BO179" i="4"/>
  <c r="BN179" i="4"/>
  <c r="BM179" i="4"/>
  <c r="BL179" i="4"/>
  <c r="BK179" i="4"/>
  <c r="BJ179" i="4"/>
  <c r="BI179" i="4"/>
  <c r="BH179" i="4"/>
  <c r="BG179" i="4"/>
  <c r="BF179" i="4"/>
  <c r="BE179" i="4"/>
  <c r="BD179" i="4"/>
  <c r="BC179" i="4"/>
  <c r="BB179" i="4"/>
  <c r="BA179" i="4"/>
  <c r="AZ179" i="4"/>
  <c r="AY179" i="4"/>
  <c r="AX179" i="4"/>
  <c r="AW179" i="4"/>
  <c r="AV179" i="4"/>
  <c r="AU179" i="4"/>
  <c r="AT179" i="4"/>
  <c r="AS179" i="4"/>
  <c r="AR179" i="4"/>
  <c r="AQ179" i="4"/>
  <c r="AP179" i="4"/>
  <c r="AO179" i="4"/>
  <c r="AN179" i="4"/>
  <c r="AM179" i="4"/>
  <c r="AI179" i="4"/>
  <c r="AG179" i="4"/>
  <c r="BQ178" i="4"/>
  <c r="BP178" i="4"/>
  <c r="BO178" i="4"/>
  <c r="BN178" i="4"/>
  <c r="BM178" i="4"/>
  <c r="BL178" i="4"/>
  <c r="BK178" i="4"/>
  <c r="BJ178" i="4"/>
  <c r="BI178" i="4"/>
  <c r="BH178" i="4"/>
  <c r="BG178" i="4"/>
  <c r="BF178" i="4"/>
  <c r="BE178" i="4"/>
  <c r="BD178" i="4"/>
  <c r="BC178" i="4"/>
  <c r="BB178" i="4"/>
  <c r="BA178" i="4"/>
  <c r="AZ178" i="4"/>
  <c r="AY178" i="4"/>
  <c r="AX178" i="4"/>
  <c r="AW178" i="4"/>
  <c r="AV178" i="4"/>
  <c r="AU178" i="4"/>
  <c r="AT178" i="4"/>
  <c r="AS178" i="4"/>
  <c r="AR178" i="4"/>
  <c r="AQ178" i="4"/>
  <c r="AP178" i="4"/>
  <c r="AO178" i="4"/>
  <c r="AN178" i="4"/>
  <c r="AM178" i="4"/>
  <c r="AI178" i="4"/>
  <c r="AG178" i="4"/>
  <c r="BQ177" i="4"/>
  <c r="BP177" i="4"/>
  <c r="BO177" i="4"/>
  <c r="BN177" i="4"/>
  <c r="BM177" i="4"/>
  <c r="BL177" i="4"/>
  <c r="BK177" i="4"/>
  <c r="BJ177" i="4"/>
  <c r="BI177" i="4"/>
  <c r="BH177" i="4"/>
  <c r="BG177" i="4"/>
  <c r="BF177" i="4"/>
  <c r="BE177" i="4"/>
  <c r="BD177" i="4"/>
  <c r="BC177" i="4"/>
  <c r="BB177" i="4"/>
  <c r="BA177" i="4"/>
  <c r="AZ177" i="4"/>
  <c r="AY177" i="4"/>
  <c r="AX177" i="4"/>
  <c r="AW177" i="4"/>
  <c r="AV177" i="4"/>
  <c r="AU177" i="4"/>
  <c r="AT177" i="4"/>
  <c r="AS177" i="4"/>
  <c r="AR177" i="4"/>
  <c r="AQ177" i="4"/>
  <c r="AP177" i="4"/>
  <c r="AO177" i="4"/>
  <c r="AN177" i="4"/>
  <c r="AM177" i="4"/>
  <c r="AI177" i="4"/>
  <c r="AG177" i="4"/>
  <c r="BQ176" i="4"/>
  <c r="BP176" i="4"/>
  <c r="BO176" i="4"/>
  <c r="BN176" i="4"/>
  <c r="BM176" i="4"/>
  <c r="BL176" i="4"/>
  <c r="BK176" i="4"/>
  <c r="BJ176" i="4"/>
  <c r="BI176" i="4"/>
  <c r="BH176" i="4"/>
  <c r="BG176" i="4"/>
  <c r="BF176" i="4"/>
  <c r="BE176" i="4"/>
  <c r="BD176" i="4"/>
  <c r="BC176" i="4"/>
  <c r="BB176" i="4"/>
  <c r="BA176" i="4"/>
  <c r="AZ176" i="4"/>
  <c r="AY176" i="4"/>
  <c r="AX176" i="4"/>
  <c r="AW176" i="4"/>
  <c r="AV176" i="4"/>
  <c r="AU176" i="4"/>
  <c r="AT176" i="4"/>
  <c r="AS176" i="4"/>
  <c r="AR176" i="4"/>
  <c r="AQ176" i="4"/>
  <c r="AP176" i="4"/>
  <c r="AO176" i="4"/>
  <c r="AN176" i="4"/>
  <c r="AM176" i="4"/>
  <c r="AI176" i="4"/>
  <c r="AG176" i="4"/>
  <c r="BQ175" i="4"/>
  <c r="BP175" i="4"/>
  <c r="BO175" i="4"/>
  <c r="BN175" i="4"/>
  <c r="BM175" i="4"/>
  <c r="BL175" i="4"/>
  <c r="BK175" i="4"/>
  <c r="BJ175" i="4"/>
  <c r="BI175" i="4"/>
  <c r="BH175" i="4"/>
  <c r="BG175" i="4"/>
  <c r="BF175" i="4"/>
  <c r="BE175" i="4"/>
  <c r="BD175" i="4"/>
  <c r="BC175" i="4"/>
  <c r="BB175" i="4"/>
  <c r="BA175" i="4"/>
  <c r="AZ175" i="4"/>
  <c r="AY175" i="4"/>
  <c r="AX175" i="4"/>
  <c r="AW175" i="4"/>
  <c r="AV175" i="4"/>
  <c r="AU175" i="4"/>
  <c r="AT175" i="4"/>
  <c r="AS175" i="4"/>
  <c r="AR175" i="4"/>
  <c r="AQ175" i="4"/>
  <c r="AP175" i="4"/>
  <c r="AO175" i="4"/>
  <c r="AN175" i="4"/>
  <c r="AM175" i="4"/>
  <c r="AI175" i="4"/>
  <c r="AG175" i="4"/>
  <c r="BQ174" i="4"/>
  <c r="BP174" i="4"/>
  <c r="BO174" i="4"/>
  <c r="BN174" i="4"/>
  <c r="BM174" i="4"/>
  <c r="BL174" i="4"/>
  <c r="BK174" i="4"/>
  <c r="BJ174" i="4"/>
  <c r="BI174" i="4"/>
  <c r="BH174" i="4"/>
  <c r="BG174" i="4"/>
  <c r="BF174" i="4"/>
  <c r="BE174" i="4"/>
  <c r="BD174" i="4"/>
  <c r="BC174" i="4"/>
  <c r="BB174" i="4"/>
  <c r="BA174" i="4"/>
  <c r="AZ174" i="4"/>
  <c r="AY174" i="4"/>
  <c r="AX174" i="4"/>
  <c r="AW174" i="4"/>
  <c r="AV174" i="4"/>
  <c r="AU174" i="4"/>
  <c r="AT174" i="4"/>
  <c r="AS174" i="4"/>
  <c r="AR174" i="4"/>
  <c r="AQ174" i="4"/>
  <c r="AP174" i="4"/>
  <c r="AO174" i="4"/>
  <c r="AN174" i="4"/>
  <c r="AM174" i="4"/>
  <c r="AI174" i="4"/>
  <c r="AG174" i="4"/>
  <c r="BQ173" i="4"/>
  <c r="BP173" i="4"/>
  <c r="BO173" i="4"/>
  <c r="BN173" i="4"/>
  <c r="BM173" i="4"/>
  <c r="BL173" i="4"/>
  <c r="BK173" i="4"/>
  <c r="BJ173" i="4"/>
  <c r="BI173" i="4"/>
  <c r="BH173" i="4"/>
  <c r="BG173" i="4"/>
  <c r="BF173" i="4"/>
  <c r="BE173" i="4"/>
  <c r="BD173" i="4"/>
  <c r="BC173" i="4"/>
  <c r="BB173" i="4"/>
  <c r="BA173" i="4"/>
  <c r="AZ173" i="4"/>
  <c r="AY173" i="4"/>
  <c r="AX173" i="4"/>
  <c r="AW173" i="4"/>
  <c r="AV173" i="4"/>
  <c r="AU173" i="4"/>
  <c r="AT173" i="4"/>
  <c r="AS173" i="4"/>
  <c r="AR173" i="4"/>
  <c r="AQ173" i="4"/>
  <c r="AP173" i="4"/>
  <c r="AO173" i="4"/>
  <c r="AN173" i="4"/>
  <c r="AM173" i="4"/>
  <c r="AI173" i="4"/>
  <c r="AG173" i="4"/>
  <c r="BQ172" i="4"/>
  <c r="BP172" i="4"/>
  <c r="BO172" i="4"/>
  <c r="BN172" i="4"/>
  <c r="BM172" i="4"/>
  <c r="BL172" i="4"/>
  <c r="BK172" i="4"/>
  <c r="BJ172" i="4"/>
  <c r="BI172" i="4"/>
  <c r="BH172" i="4"/>
  <c r="BG172" i="4"/>
  <c r="BF172" i="4"/>
  <c r="BE172" i="4"/>
  <c r="BD172" i="4"/>
  <c r="BC172" i="4"/>
  <c r="BB172" i="4"/>
  <c r="BA172" i="4"/>
  <c r="AZ172" i="4"/>
  <c r="AY172" i="4"/>
  <c r="AX172" i="4"/>
  <c r="AW172" i="4"/>
  <c r="AV172" i="4"/>
  <c r="AU172" i="4"/>
  <c r="AT172" i="4"/>
  <c r="AS172" i="4"/>
  <c r="AR172" i="4"/>
  <c r="AQ172" i="4"/>
  <c r="AP172" i="4"/>
  <c r="AO172" i="4"/>
  <c r="AN172" i="4"/>
  <c r="AM172" i="4"/>
  <c r="AI172" i="4"/>
  <c r="AG172" i="4"/>
  <c r="AI35" i="4"/>
  <c r="AG35" i="4"/>
  <c r="AI34" i="4"/>
  <c r="AG34" i="4"/>
  <c r="AI33" i="4"/>
  <c r="AG33" i="4"/>
  <c r="AI32" i="4"/>
  <c r="AG32" i="4"/>
  <c r="AI31" i="4"/>
  <c r="AG31" i="4"/>
  <c r="AI30" i="4"/>
  <c r="AG30" i="4"/>
  <c r="AI29" i="4"/>
  <c r="AG29" i="4"/>
  <c r="AI28" i="4"/>
  <c r="AG28" i="4"/>
  <c r="AI27" i="4"/>
  <c r="AG27" i="4"/>
  <c r="AI26" i="4"/>
  <c r="AG26" i="4"/>
  <c r="AI25" i="4"/>
  <c r="AG25" i="4"/>
  <c r="AI24" i="4"/>
  <c r="AG24" i="4"/>
  <c r="AI23" i="4"/>
  <c r="AG23" i="4"/>
  <c r="AI22" i="4"/>
  <c r="AG22" i="4"/>
  <c r="AI21" i="4"/>
  <c r="AG21" i="4"/>
  <c r="AI20" i="4"/>
  <c r="AG20" i="4"/>
  <c r="AI19" i="4"/>
  <c r="AG19" i="4"/>
  <c r="BQ18" i="4"/>
  <c r="BQ376" i="3" s="1"/>
  <c r="BP18" i="4"/>
  <c r="BP376" i="3" s="1"/>
  <c r="BO18" i="4"/>
  <c r="BO376" i="3" s="1"/>
  <c r="BN18" i="4"/>
  <c r="BN376" i="3" s="1"/>
  <c r="BM18" i="4"/>
  <c r="BM376" i="3" s="1"/>
  <c r="BL18" i="4"/>
  <c r="BL376" i="3" s="1"/>
  <c r="BK18" i="4"/>
  <c r="BK376" i="3" s="1"/>
  <c r="BJ18" i="4"/>
  <c r="BJ376" i="3" s="1"/>
  <c r="BI18" i="4"/>
  <c r="BI376" i="3" s="1"/>
  <c r="BH18" i="4"/>
  <c r="BH376" i="3" s="1"/>
  <c r="BG18" i="4"/>
  <c r="BG376" i="3" s="1"/>
  <c r="BF18" i="4"/>
  <c r="BF376" i="3" s="1"/>
  <c r="BE18" i="4"/>
  <c r="BE376" i="3" s="1"/>
  <c r="BD18" i="4"/>
  <c r="BD376" i="3" s="1"/>
  <c r="BC18" i="4"/>
  <c r="BC376" i="3" s="1"/>
  <c r="BB18" i="4"/>
  <c r="BB376" i="3" s="1"/>
  <c r="BA18" i="4"/>
  <c r="BA376" i="3" s="1"/>
  <c r="AZ18" i="4"/>
  <c r="AZ376" i="3" s="1"/>
  <c r="AY18" i="4"/>
  <c r="AY376" i="3" s="1"/>
  <c r="AX18" i="4"/>
  <c r="AX376" i="3" s="1"/>
  <c r="AW18" i="4"/>
  <c r="AW376" i="3" s="1"/>
  <c r="AV18" i="4"/>
  <c r="AV376" i="3" s="1"/>
  <c r="AU18" i="4"/>
  <c r="AU376" i="3" s="1"/>
  <c r="AT18" i="4"/>
  <c r="AT376" i="3" s="1"/>
  <c r="AS18" i="4"/>
  <c r="AS376" i="3" s="1"/>
  <c r="AR18" i="4"/>
  <c r="AR376" i="3" s="1"/>
  <c r="AQ18" i="4"/>
  <c r="AQ376" i="3" s="1"/>
  <c r="AP18" i="4"/>
  <c r="AO18" i="4"/>
  <c r="AN18" i="4"/>
  <c r="AM18" i="4"/>
  <c r="AI18" i="4"/>
  <c r="AG18" i="4"/>
  <c r="BQ17" i="4"/>
  <c r="BQ375" i="3" s="1"/>
  <c r="BP17" i="4"/>
  <c r="BP375" i="3" s="1"/>
  <c r="BO17" i="4"/>
  <c r="BO375" i="3" s="1"/>
  <c r="BN17" i="4"/>
  <c r="BN375" i="3" s="1"/>
  <c r="BM17" i="4"/>
  <c r="BM375" i="3" s="1"/>
  <c r="BL17" i="4"/>
  <c r="BL375" i="3" s="1"/>
  <c r="BK17" i="4"/>
  <c r="BK375" i="3" s="1"/>
  <c r="BJ17" i="4"/>
  <c r="BJ375" i="3" s="1"/>
  <c r="BI17" i="4"/>
  <c r="BI375" i="3" s="1"/>
  <c r="BH17" i="4"/>
  <c r="BH375" i="3" s="1"/>
  <c r="BG17" i="4"/>
  <c r="BG375" i="3" s="1"/>
  <c r="BF17" i="4"/>
  <c r="BF375" i="3" s="1"/>
  <c r="BE17" i="4"/>
  <c r="BE375" i="3" s="1"/>
  <c r="BD17" i="4"/>
  <c r="BD375" i="3" s="1"/>
  <c r="BC17" i="4"/>
  <c r="BC375" i="3" s="1"/>
  <c r="BB17" i="4"/>
  <c r="BB375" i="3" s="1"/>
  <c r="BA17" i="4"/>
  <c r="BA375" i="3" s="1"/>
  <c r="AZ17" i="4"/>
  <c r="AZ375" i="3" s="1"/>
  <c r="AY17" i="4"/>
  <c r="AY375" i="3" s="1"/>
  <c r="AX17" i="4"/>
  <c r="AX375" i="3" s="1"/>
  <c r="AW17" i="4"/>
  <c r="AW375" i="3" s="1"/>
  <c r="AV17" i="4"/>
  <c r="AV375" i="3" s="1"/>
  <c r="AU17" i="4"/>
  <c r="AU375" i="3" s="1"/>
  <c r="AT17" i="4"/>
  <c r="AT375" i="3" s="1"/>
  <c r="AS17" i="4"/>
  <c r="AS375" i="3" s="1"/>
  <c r="AR17" i="4"/>
  <c r="AR375" i="3" s="1"/>
  <c r="AQ17" i="4"/>
  <c r="AQ375" i="3" s="1"/>
  <c r="AP17" i="4"/>
  <c r="AO17" i="4"/>
  <c r="AN17" i="4"/>
  <c r="AM17" i="4"/>
  <c r="AI17" i="4"/>
  <c r="AG17" i="4"/>
  <c r="AI16" i="4"/>
  <c r="AG16" i="4"/>
  <c r="BQ15" i="4"/>
  <c r="BQ373" i="3" s="1"/>
  <c r="BP15" i="4"/>
  <c r="BP373" i="3" s="1"/>
  <c r="BO15" i="4"/>
  <c r="BO373" i="3" s="1"/>
  <c r="BN15" i="4"/>
  <c r="BN373" i="3" s="1"/>
  <c r="BM15" i="4"/>
  <c r="BM373" i="3" s="1"/>
  <c r="BL15" i="4"/>
  <c r="BL373" i="3" s="1"/>
  <c r="BK15" i="4"/>
  <c r="BK373" i="3" s="1"/>
  <c r="BJ15" i="4"/>
  <c r="BJ373" i="3" s="1"/>
  <c r="BI15" i="4"/>
  <c r="BI373" i="3" s="1"/>
  <c r="BH15" i="4"/>
  <c r="BH373" i="3" s="1"/>
  <c r="BG15" i="4"/>
  <c r="BG373" i="3" s="1"/>
  <c r="BF15" i="4"/>
  <c r="BF373" i="3" s="1"/>
  <c r="BE15" i="4"/>
  <c r="BE373" i="3" s="1"/>
  <c r="BD15" i="4"/>
  <c r="BD373" i="3" s="1"/>
  <c r="BC15" i="4"/>
  <c r="BC373" i="3" s="1"/>
  <c r="BB15" i="4"/>
  <c r="BB373" i="3" s="1"/>
  <c r="BA15" i="4"/>
  <c r="BA373" i="3" s="1"/>
  <c r="AZ15" i="4"/>
  <c r="AZ373" i="3" s="1"/>
  <c r="AY15" i="4"/>
  <c r="AY373" i="3" s="1"/>
  <c r="AX15" i="4"/>
  <c r="AX373" i="3" s="1"/>
  <c r="AW15" i="4"/>
  <c r="AW373" i="3" s="1"/>
  <c r="AV15" i="4"/>
  <c r="AV373" i="3" s="1"/>
  <c r="AU15" i="4"/>
  <c r="AU373" i="3" s="1"/>
  <c r="AT15" i="4"/>
  <c r="AT373" i="3" s="1"/>
  <c r="AS15" i="4"/>
  <c r="AS373" i="3" s="1"/>
  <c r="AR15" i="4"/>
  <c r="AR373" i="3" s="1"/>
  <c r="AQ15" i="4"/>
  <c r="AQ373" i="3" s="1"/>
  <c r="AP15" i="4"/>
  <c r="AO15" i="4"/>
  <c r="AN15" i="4"/>
  <c r="AM15" i="4"/>
  <c r="AI15" i="4"/>
  <c r="AG15" i="4"/>
  <c r="BQ14" i="4"/>
  <c r="BQ372" i="3" s="1"/>
  <c r="BP14" i="4"/>
  <c r="BP372" i="3" s="1"/>
  <c r="BO14" i="4"/>
  <c r="BO372" i="3" s="1"/>
  <c r="BN14" i="4"/>
  <c r="BN372" i="3" s="1"/>
  <c r="BM14" i="4"/>
  <c r="BM372" i="3" s="1"/>
  <c r="BL14" i="4"/>
  <c r="BL372" i="3" s="1"/>
  <c r="BK14" i="4"/>
  <c r="BK372" i="3" s="1"/>
  <c r="BJ14" i="4"/>
  <c r="BJ372" i="3" s="1"/>
  <c r="BI14" i="4"/>
  <c r="BI372" i="3" s="1"/>
  <c r="BH14" i="4"/>
  <c r="BH372" i="3" s="1"/>
  <c r="BG14" i="4"/>
  <c r="BG372" i="3" s="1"/>
  <c r="BF14" i="4"/>
  <c r="BF372" i="3" s="1"/>
  <c r="BE14" i="4"/>
  <c r="BE372" i="3" s="1"/>
  <c r="BD14" i="4"/>
  <c r="BD372" i="3" s="1"/>
  <c r="BC14" i="4"/>
  <c r="BC372" i="3" s="1"/>
  <c r="BB14" i="4"/>
  <c r="BB372" i="3" s="1"/>
  <c r="BA14" i="4"/>
  <c r="BA372" i="3" s="1"/>
  <c r="AZ14" i="4"/>
  <c r="AZ372" i="3" s="1"/>
  <c r="AY14" i="4"/>
  <c r="AY372" i="3" s="1"/>
  <c r="AX14" i="4"/>
  <c r="AX372" i="3" s="1"/>
  <c r="AW14" i="4"/>
  <c r="AW372" i="3" s="1"/>
  <c r="AV14" i="4"/>
  <c r="AV372" i="3" s="1"/>
  <c r="AU14" i="4"/>
  <c r="AU372" i="3" s="1"/>
  <c r="AT14" i="4"/>
  <c r="AT372" i="3" s="1"/>
  <c r="AS14" i="4"/>
  <c r="AS372" i="3" s="1"/>
  <c r="AR14" i="4"/>
  <c r="AR372" i="3" s="1"/>
  <c r="AQ14" i="4"/>
  <c r="AQ372" i="3" s="1"/>
  <c r="AP14" i="4"/>
  <c r="AO14" i="4"/>
  <c r="AN14" i="4"/>
  <c r="AM14" i="4"/>
  <c r="AI14" i="4"/>
  <c r="AG14" i="4"/>
  <c r="AI13" i="4"/>
  <c r="AG13" i="4"/>
  <c r="BQ12" i="4"/>
  <c r="BQ370" i="3" s="1"/>
  <c r="BP12" i="4"/>
  <c r="BP370" i="3" s="1"/>
  <c r="BO12" i="4"/>
  <c r="BO370" i="3" s="1"/>
  <c r="BN12" i="4"/>
  <c r="BN370" i="3" s="1"/>
  <c r="BM12" i="4"/>
  <c r="BM370" i="3" s="1"/>
  <c r="BL12" i="4"/>
  <c r="BL370" i="3" s="1"/>
  <c r="BK12" i="4"/>
  <c r="BK370" i="3" s="1"/>
  <c r="BJ12" i="4"/>
  <c r="BJ370" i="3" s="1"/>
  <c r="BI12" i="4"/>
  <c r="BI370" i="3" s="1"/>
  <c r="BH12" i="4"/>
  <c r="BH370" i="3" s="1"/>
  <c r="BG12" i="4"/>
  <c r="BG370" i="3" s="1"/>
  <c r="BF12" i="4"/>
  <c r="BF370" i="3" s="1"/>
  <c r="BE12" i="4"/>
  <c r="BE370" i="3" s="1"/>
  <c r="BD12" i="4"/>
  <c r="BD370" i="3" s="1"/>
  <c r="BC12" i="4"/>
  <c r="BC370" i="3" s="1"/>
  <c r="BB12" i="4"/>
  <c r="BB370" i="3" s="1"/>
  <c r="BA12" i="4"/>
  <c r="BA370" i="3" s="1"/>
  <c r="AZ12" i="4"/>
  <c r="AZ370" i="3" s="1"/>
  <c r="AY12" i="4"/>
  <c r="AY370" i="3" s="1"/>
  <c r="AX12" i="4"/>
  <c r="AX370" i="3" s="1"/>
  <c r="AW12" i="4"/>
  <c r="AW370" i="3" s="1"/>
  <c r="AV12" i="4"/>
  <c r="AV370" i="3" s="1"/>
  <c r="AU12" i="4"/>
  <c r="AU370" i="3" s="1"/>
  <c r="AT12" i="4"/>
  <c r="AT370" i="3" s="1"/>
  <c r="AS12" i="4"/>
  <c r="AS370" i="3" s="1"/>
  <c r="AR12" i="4"/>
  <c r="AR370" i="3" s="1"/>
  <c r="AQ12" i="4"/>
  <c r="AQ370" i="3" s="1"/>
  <c r="AP12" i="4"/>
  <c r="AO12" i="4"/>
  <c r="AN12" i="4"/>
  <c r="AM12" i="4"/>
  <c r="AI12" i="4"/>
  <c r="AG12" i="4"/>
  <c r="AI11" i="4"/>
  <c r="AG11" i="4"/>
  <c r="AI10" i="4"/>
  <c r="AG10" i="4"/>
  <c r="AI9" i="4"/>
  <c r="AG9" i="4"/>
  <c r="AI8" i="4"/>
  <c r="AG8" i="4"/>
  <c r="AI7" i="4"/>
  <c r="AG7" i="4"/>
  <c r="AI6" i="4"/>
  <c r="AG6" i="4"/>
  <c r="AI5" i="4"/>
  <c r="AG5" i="4"/>
  <c r="AI4" i="4"/>
  <c r="AG4" i="4"/>
  <c r="AI3" i="4"/>
  <c r="AG3" i="4"/>
  <c r="AI2" i="4"/>
  <c r="AG2" i="4"/>
  <c r="BQ242" i="2"/>
  <c r="BP242" i="2"/>
  <c r="BO242" i="2"/>
  <c r="BN242" i="2"/>
  <c r="BM242" i="2"/>
  <c r="BL242" i="2"/>
  <c r="BK242" i="2"/>
  <c r="BJ242" i="2"/>
  <c r="BI242" i="2"/>
  <c r="BH242" i="2"/>
  <c r="BG242" i="2"/>
  <c r="BF242" i="2"/>
  <c r="BE242" i="2"/>
  <c r="BD242" i="2"/>
  <c r="BC242" i="2"/>
  <c r="BB242" i="2"/>
  <c r="BA242" i="2"/>
  <c r="AZ242" i="2"/>
  <c r="AY242" i="2"/>
  <c r="AX242" i="2"/>
  <c r="AW242" i="2"/>
  <c r="AV242" i="2"/>
  <c r="AU242" i="2"/>
  <c r="AT242" i="2"/>
  <c r="AS242" i="2"/>
  <c r="AR242" i="2"/>
  <c r="AQ242" i="2"/>
  <c r="AP242" i="2"/>
  <c r="AO242" i="2"/>
  <c r="AN242" i="2"/>
  <c r="BQ240" i="2"/>
  <c r="BP240" i="2"/>
  <c r="BO240" i="2"/>
  <c r="BN240" i="2"/>
  <c r="BM240" i="2"/>
  <c r="BL240" i="2"/>
  <c r="BK240" i="2"/>
  <c r="BJ240" i="2"/>
  <c r="BI240" i="2"/>
  <c r="BH240" i="2"/>
  <c r="BG240" i="2"/>
  <c r="BF240" i="2"/>
  <c r="BE240" i="2"/>
  <c r="BD240" i="2"/>
  <c r="BC240" i="2"/>
  <c r="BB240" i="2"/>
  <c r="BA240" i="2"/>
  <c r="AZ240" i="2"/>
  <c r="AY240" i="2"/>
  <c r="AX240" i="2"/>
  <c r="AW240" i="2"/>
  <c r="AV240" i="2"/>
  <c r="AU240" i="2"/>
  <c r="AT240" i="2"/>
  <c r="AS240" i="2"/>
  <c r="AR240" i="2"/>
  <c r="AQ240" i="2"/>
  <c r="AP240" i="2"/>
  <c r="AO240" i="2"/>
  <c r="AN240" i="2"/>
  <c r="BQ104" i="2"/>
  <c r="BQ282" i="3" s="1"/>
  <c r="BP104" i="2"/>
  <c r="BP282" i="3" s="1"/>
  <c r="BO104" i="2"/>
  <c r="BO282" i="3" s="1"/>
  <c r="BN104" i="2"/>
  <c r="BN282" i="3" s="1"/>
  <c r="BM104" i="2"/>
  <c r="BM282" i="3" s="1"/>
  <c r="BL104" i="2"/>
  <c r="BL282" i="3" s="1"/>
  <c r="BK104" i="2"/>
  <c r="BK282" i="3" s="1"/>
  <c r="BJ104" i="2"/>
  <c r="BJ282" i="3" s="1"/>
  <c r="BI104" i="2"/>
  <c r="BI282" i="3" s="1"/>
  <c r="BH104" i="2"/>
  <c r="BH282" i="3" s="1"/>
  <c r="BG104" i="2"/>
  <c r="BG282" i="3" s="1"/>
  <c r="BF104" i="2"/>
  <c r="BF282" i="3" s="1"/>
  <c r="BE104" i="2"/>
  <c r="BE282" i="3" s="1"/>
  <c r="BD104" i="2"/>
  <c r="BD282" i="3" s="1"/>
  <c r="BC104" i="2"/>
  <c r="BC282" i="3" s="1"/>
  <c r="BB104" i="2"/>
  <c r="BB282" i="3" s="1"/>
  <c r="BA104" i="2"/>
  <c r="BA282" i="3" s="1"/>
  <c r="AZ104" i="2"/>
  <c r="AZ282" i="3" s="1"/>
  <c r="AY104" i="2"/>
  <c r="AY282" i="3" s="1"/>
  <c r="AX104" i="2"/>
  <c r="AX282" i="3" s="1"/>
  <c r="AW104" i="2"/>
  <c r="AW282" i="3" s="1"/>
  <c r="AV104" i="2"/>
  <c r="AV282" i="3" s="1"/>
  <c r="AU104" i="2"/>
  <c r="AU282" i="3" s="1"/>
  <c r="AT104" i="2"/>
  <c r="AT282" i="3" s="1"/>
  <c r="AS104" i="2"/>
  <c r="AS282" i="3" s="1"/>
  <c r="AR104" i="2"/>
  <c r="AR282" i="3" s="1"/>
  <c r="AQ104" i="2"/>
  <c r="AQ282" i="3" s="1"/>
  <c r="AP104" i="2"/>
  <c r="AP282" i="3" s="1"/>
  <c r="AO104" i="2"/>
  <c r="AO282" i="3" s="1"/>
  <c r="AN104" i="2"/>
  <c r="AN282" i="3" s="1"/>
  <c r="AM242" i="2"/>
  <c r="AM240" i="2"/>
  <c r="AM104" i="2"/>
  <c r="AM282" i="3" s="1"/>
  <c r="AN270" i="2"/>
  <c r="AO270" i="2" s="1"/>
  <c r="AP270" i="2" s="1"/>
  <c r="AQ270" i="2" s="1"/>
  <c r="AR270" i="2" s="1"/>
  <c r="AS270" i="2" s="1"/>
  <c r="AT270" i="2" s="1"/>
  <c r="AU270" i="2" s="1"/>
  <c r="AV270" i="2" s="1"/>
  <c r="AW270" i="2" s="1"/>
  <c r="AX270" i="2" s="1"/>
  <c r="AY270" i="2" s="1"/>
  <c r="AZ270" i="2" s="1"/>
  <c r="BA270" i="2" s="1"/>
  <c r="BB270" i="2" s="1"/>
  <c r="BC270" i="2" s="1"/>
  <c r="BD270" i="2" s="1"/>
  <c r="BE270" i="2" s="1"/>
  <c r="BF270" i="2" s="1"/>
  <c r="BG270" i="2" s="1"/>
  <c r="BH270" i="2" s="1"/>
  <c r="BI270" i="2" s="1"/>
  <c r="BJ270" i="2" s="1"/>
  <c r="BK270" i="2" s="1"/>
  <c r="BL270" i="2" s="1"/>
  <c r="BM270" i="2" s="1"/>
  <c r="BN270" i="2" s="1"/>
  <c r="BO270" i="2" s="1"/>
  <c r="BP270" i="2" s="1"/>
  <c r="BQ270" i="2" s="1"/>
  <c r="AN241" i="2"/>
  <c r="AO241" i="2" s="1"/>
  <c r="AP241" i="2" s="1"/>
  <c r="AQ241" i="2" s="1"/>
  <c r="AR241" i="2" s="1"/>
  <c r="AS241" i="2" s="1"/>
  <c r="AT241" i="2" s="1"/>
  <c r="AU241" i="2" s="1"/>
  <c r="AV241" i="2" s="1"/>
  <c r="AW241" i="2" s="1"/>
  <c r="AX241" i="2" s="1"/>
  <c r="AY241" i="2" s="1"/>
  <c r="AZ241" i="2" s="1"/>
  <c r="BA241" i="2" s="1"/>
  <c r="BB241" i="2" s="1"/>
  <c r="BC241" i="2" s="1"/>
  <c r="BD241" i="2" s="1"/>
  <c r="BE241" i="2" s="1"/>
  <c r="BF241" i="2" s="1"/>
  <c r="BG241" i="2" s="1"/>
  <c r="BH241" i="2" s="1"/>
  <c r="BI241" i="2" s="1"/>
  <c r="BJ241" i="2" s="1"/>
  <c r="BK241" i="2" s="1"/>
  <c r="BL241" i="2" s="1"/>
  <c r="BM241" i="2" s="1"/>
  <c r="BN241" i="2" s="1"/>
  <c r="BO241" i="2" s="1"/>
  <c r="BP241" i="2" s="1"/>
  <c r="BQ241" i="2" s="1"/>
  <c r="AN218" i="2"/>
  <c r="AO218" i="2" s="1"/>
  <c r="AP218" i="2" s="1"/>
  <c r="AQ218" i="2" s="1"/>
  <c r="AR218" i="2" s="1"/>
  <c r="AS218" i="2" s="1"/>
  <c r="AT218" i="2" s="1"/>
  <c r="AU218" i="2" s="1"/>
  <c r="AV218" i="2" s="1"/>
  <c r="AW218" i="2" s="1"/>
  <c r="AX218" i="2" s="1"/>
  <c r="AY218" i="2" s="1"/>
  <c r="AZ218" i="2" s="1"/>
  <c r="BA218" i="2" s="1"/>
  <c r="BB218" i="2" s="1"/>
  <c r="BC218" i="2" s="1"/>
  <c r="BD218" i="2" s="1"/>
  <c r="BE218" i="2" s="1"/>
  <c r="BF218" i="2" s="1"/>
  <c r="BG218" i="2" s="1"/>
  <c r="BH218" i="2" s="1"/>
  <c r="BI218" i="2" s="1"/>
  <c r="BJ218" i="2" s="1"/>
  <c r="BK218" i="2" s="1"/>
  <c r="BL218" i="2" s="1"/>
  <c r="BM218" i="2" s="1"/>
  <c r="BN218" i="2" s="1"/>
  <c r="BO218" i="2" s="1"/>
  <c r="BP218" i="2" s="1"/>
  <c r="BQ218" i="2" s="1"/>
  <c r="AN215" i="2"/>
  <c r="AO215" i="2" s="1"/>
  <c r="AP215" i="2" s="1"/>
  <c r="AQ215" i="2" s="1"/>
  <c r="AR215" i="2" s="1"/>
  <c r="AS215" i="2" s="1"/>
  <c r="AT215" i="2" s="1"/>
  <c r="AU215" i="2" s="1"/>
  <c r="AV215" i="2" s="1"/>
  <c r="AW215" i="2" s="1"/>
  <c r="AX215" i="2" s="1"/>
  <c r="AY215" i="2" s="1"/>
  <c r="AZ215" i="2" s="1"/>
  <c r="BA215" i="2" s="1"/>
  <c r="BB215" i="2" s="1"/>
  <c r="BC215" i="2" s="1"/>
  <c r="BD215" i="2" s="1"/>
  <c r="BE215" i="2" s="1"/>
  <c r="BF215" i="2" s="1"/>
  <c r="BG215" i="2" s="1"/>
  <c r="BH215" i="2" s="1"/>
  <c r="BI215" i="2" s="1"/>
  <c r="BJ215" i="2" s="1"/>
  <c r="BK215" i="2" s="1"/>
  <c r="BL215" i="2" s="1"/>
  <c r="BM215" i="2" s="1"/>
  <c r="BN215" i="2" s="1"/>
  <c r="BO215" i="2" s="1"/>
  <c r="BP215" i="2" s="1"/>
  <c r="BQ215" i="2" s="1"/>
  <c r="AM12" i="2"/>
  <c r="AM190" i="3" s="1"/>
  <c r="AN239" i="2"/>
  <c r="AO239" i="2" s="1"/>
  <c r="AP239" i="2" s="1"/>
  <c r="AQ239" i="2" s="1"/>
  <c r="AR239" i="2" s="1"/>
  <c r="AS239" i="2" s="1"/>
  <c r="AT239" i="2" s="1"/>
  <c r="AU239" i="2" s="1"/>
  <c r="AV239" i="2" s="1"/>
  <c r="AW239" i="2" s="1"/>
  <c r="AX239" i="2" s="1"/>
  <c r="AY239" i="2" s="1"/>
  <c r="AZ239" i="2" s="1"/>
  <c r="BA239" i="2" s="1"/>
  <c r="BB239" i="2" s="1"/>
  <c r="BC239" i="2" s="1"/>
  <c r="BD239" i="2" s="1"/>
  <c r="BE239" i="2" s="1"/>
  <c r="BF239" i="2" s="1"/>
  <c r="BG239" i="2" s="1"/>
  <c r="BH239" i="2" s="1"/>
  <c r="BI239" i="2" s="1"/>
  <c r="BJ239" i="2" s="1"/>
  <c r="BK239" i="2" s="1"/>
  <c r="BL239" i="2" s="1"/>
  <c r="BM239" i="2" s="1"/>
  <c r="BN239" i="2" s="1"/>
  <c r="BO239" i="2" s="1"/>
  <c r="BP239" i="2" s="1"/>
  <c r="BQ239" i="2" s="1"/>
  <c r="AN235" i="2"/>
  <c r="AO235" i="2" s="1"/>
  <c r="AP235" i="2" s="1"/>
  <c r="AQ235" i="2" s="1"/>
  <c r="AR235" i="2" s="1"/>
  <c r="AS235" i="2" s="1"/>
  <c r="AT235" i="2" s="1"/>
  <c r="AU235" i="2" s="1"/>
  <c r="AV235" i="2" s="1"/>
  <c r="AW235" i="2" s="1"/>
  <c r="AX235" i="2" s="1"/>
  <c r="AY235" i="2" s="1"/>
  <c r="AZ235" i="2" s="1"/>
  <c r="BA235" i="2" s="1"/>
  <c r="BB235" i="2" s="1"/>
  <c r="BC235" i="2" s="1"/>
  <c r="BD235" i="2" s="1"/>
  <c r="BE235" i="2" s="1"/>
  <c r="BF235" i="2" s="1"/>
  <c r="BG235" i="2" s="1"/>
  <c r="BH235" i="2" s="1"/>
  <c r="BI235" i="2" s="1"/>
  <c r="BJ235" i="2" s="1"/>
  <c r="BK235" i="2" s="1"/>
  <c r="BL235" i="2" s="1"/>
  <c r="BM235" i="2" s="1"/>
  <c r="BN235" i="2" s="1"/>
  <c r="BO235" i="2" s="1"/>
  <c r="BP235" i="2" s="1"/>
  <c r="BQ235" i="2" s="1"/>
  <c r="AN232" i="2"/>
  <c r="AO232" i="2" s="1"/>
  <c r="AP232" i="2" s="1"/>
  <c r="AQ232" i="2" s="1"/>
  <c r="AR232" i="2" s="1"/>
  <c r="AS232" i="2" s="1"/>
  <c r="AT232" i="2" s="1"/>
  <c r="AU232" i="2" s="1"/>
  <c r="AV232" i="2" s="1"/>
  <c r="AW232" i="2" s="1"/>
  <c r="AX232" i="2" s="1"/>
  <c r="AY232" i="2" s="1"/>
  <c r="AZ232" i="2" s="1"/>
  <c r="BA232" i="2" s="1"/>
  <c r="BB232" i="2" s="1"/>
  <c r="BC232" i="2" s="1"/>
  <c r="BD232" i="2" s="1"/>
  <c r="BE232" i="2" s="1"/>
  <c r="BF232" i="2" s="1"/>
  <c r="BG232" i="2" s="1"/>
  <c r="BH232" i="2" s="1"/>
  <c r="BI232" i="2" s="1"/>
  <c r="BJ232" i="2" s="1"/>
  <c r="BK232" i="2" s="1"/>
  <c r="BL232" i="2" s="1"/>
  <c r="BM232" i="2" s="1"/>
  <c r="BN232" i="2" s="1"/>
  <c r="BO232" i="2" s="1"/>
  <c r="BP232" i="2" s="1"/>
  <c r="BQ232" i="2" s="1"/>
  <c r="AN223" i="2"/>
  <c r="AO223" i="2" s="1"/>
  <c r="AP223" i="2" s="1"/>
  <c r="AQ223" i="2" s="1"/>
  <c r="AR223" i="2" s="1"/>
  <c r="AS223" i="2" s="1"/>
  <c r="AT223" i="2" s="1"/>
  <c r="AU223" i="2" s="1"/>
  <c r="AV223" i="2" s="1"/>
  <c r="AW223" i="2" s="1"/>
  <c r="AX223" i="2" s="1"/>
  <c r="AY223" i="2" s="1"/>
  <c r="AZ223" i="2" s="1"/>
  <c r="BA223" i="2" s="1"/>
  <c r="BB223" i="2" s="1"/>
  <c r="BC223" i="2" s="1"/>
  <c r="BD223" i="2" s="1"/>
  <c r="BE223" i="2" s="1"/>
  <c r="BF223" i="2" s="1"/>
  <c r="BG223" i="2" s="1"/>
  <c r="BH223" i="2" s="1"/>
  <c r="BI223" i="2" s="1"/>
  <c r="BJ223" i="2" s="1"/>
  <c r="BK223" i="2" s="1"/>
  <c r="BL223" i="2" s="1"/>
  <c r="BM223" i="2" s="1"/>
  <c r="BN223" i="2" s="1"/>
  <c r="BO223" i="2" s="1"/>
  <c r="BP223" i="2" s="1"/>
  <c r="BQ223" i="2" s="1"/>
  <c r="AN207" i="2"/>
  <c r="AO207" i="2" s="1"/>
  <c r="AP207" i="2" s="1"/>
  <c r="AQ207" i="2" s="1"/>
  <c r="AR207" i="2" s="1"/>
  <c r="AS207" i="2" s="1"/>
  <c r="AT207" i="2" s="1"/>
  <c r="AU207" i="2" s="1"/>
  <c r="AV207" i="2" s="1"/>
  <c r="AW207" i="2" s="1"/>
  <c r="AX207" i="2" s="1"/>
  <c r="AY207" i="2" s="1"/>
  <c r="AZ207" i="2" s="1"/>
  <c r="BA207" i="2" s="1"/>
  <c r="BB207" i="2" s="1"/>
  <c r="BC207" i="2" s="1"/>
  <c r="BD207" i="2" s="1"/>
  <c r="BE207" i="2" s="1"/>
  <c r="BF207" i="2" s="1"/>
  <c r="BG207" i="2" s="1"/>
  <c r="BH207" i="2" s="1"/>
  <c r="BI207" i="2" s="1"/>
  <c r="BJ207" i="2" s="1"/>
  <c r="BK207" i="2" s="1"/>
  <c r="BL207" i="2" s="1"/>
  <c r="BM207" i="2" s="1"/>
  <c r="BN207" i="2" s="1"/>
  <c r="BO207" i="2" s="1"/>
  <c r="BP207" i="2" s="1"/>
  <c r="BQ207" i="2" s="1"/>
  <c r="BQ269" i="2"/>
  <c r="BP269" i="2"/>
  <c r="BO269" i="2"/>
  <c r="BN269" i="2"/>
  <c r="BM269" i="2"/>
  <c r="BL269" i="2"/>
  <c r="BK269" i="2"/>
  <c r="BJ269" i="2"/>
  <c r="BI269" i="2"/>
  <c r="BH269" i="2"/>
  <c r="BG269" i="2"/>
  <c r="BF269" i="2"/>
  <c r="BE269" i="2"/>
  <c r="BD269" i="2"/>
  <c r="BC269" i="2"/>
  <c r="BB269" i="2"/>
  <c r="BA269" i="2"/>
  <c r="AZ269" i="2"/>
  <c r="AY269" i="2"/>
  <c r="AX269" i="2"/>
  <c r="AW269" i="2"/>
  <c r="AV269" i="2"/>
  <c r="AU269" i="2"/>
  <c r="AT269" i="2"/>
  <c r="AS269" i="2"/>
  <c r="AR269" i="2"/>
  <c r="AQ269" i="2"/>
  <c r="AP269" i="2"/>
  <c r="AO269" i="2"/>
  <c r="AN269" i="2"/>
  <c r="BQ268" i="2"/>
  <c r="BP268" i="2"/>
  <c r="BO268" i="2"/>
  <c r="BN268" i="2"/>
  <c r="BM268" i="2"/>
  <c r="BL268" i="2"/>
  <c r="BK268" i="2"/>
  <c r="BJ268" i="2"/>
  <c r="BI268" i="2"/>
  <c r="BH268" i="2"/>
  <c r="BG268" i="2"/>
  <c r="BF268" i="2"/>
  <c r="BE268" i="2"/>
  <c r="BD268" i="2"/>
  <c r="BC268" i="2"/>
  <c r="BB268" i="2"/>
  <c r="BA268" i="2"/>
  <c r="AZ268" i="2"/>
  <c r="AY268" i="2"/>
  <c r="AX268" i="2"/>
  <c r="AW268" i="2"/>
  <c r="AV268" i="2"/>
  <c r="AU268" i="2"/>
  <c r="AT268" i="2"/>
  <c r="AS268" i="2"/>
  <c r="AR268" i="2"/>
  <c r="AQ268" i="2"/>
  <c r="AP268" i="2"/>
  <c r="AO268" i="2"/>
  <c r="AN268" i="2"/>
  <c r="BQ267" i="2"/>
  <c r="BP267" i="2"/>
  <c r="BO267" i="2"/>
  <c r="BN267" i="2"/>
  <c r="BM267" i="2"/>
  <c r="BL267" i="2"/>
  <c r="BK267" i="2"/>
  <c r="BJ267" i="2"/>
  <c r="BI267" i="2"/>
  <c r="BH267" i="2"/>
  <c r="BG267" i="2"/>
  <c r="BF267" i="2"/>
  <c r="BE267" i="2"/>
  <c r="BD267" i="2"/>
  <c r="BC267" i="2"/>
  <c r="BB267" i="2"/>
  <c r="BA267" i="2"/>
  <c r="AZ267" i="2"/>
  <c r="AY267" i="2"/>
  <c r="AX267" i="2"/>
  <c r="AW267" i="2"/>
  <c r="AV267" i="2"/>
  <c r="AU267" i="2"/>
  <c r="AT267" i="2"/>
  <c r="AS267" i="2"/>
  <c r="AR267" i="2"/>
  <c r="AQ267" i="2"/>
  <c r="AP267" i="2"/>
  <c r="AO267" i="2"/>
  <c r="AN267" i="2"/>
  <c r="BQ266" i="2"/>
  <c r="BP266" i="2"/>
  <c r="BO266" i="2"/>
  <c r="BN266" i="2"/>
  <c r="BM266" i="2"/>
  <c r="BL266" i="2"/>
  <c r="BK266" i="2"/>
  <c r="BJ266" i="2"/>
  <c r="BI266" i="2"/>
  <c r="BH266" i="2"/>
  <c r="BG266" i="2"/>
  <c r="BF266" i="2"/>
  <c r="BE266" i="2"/>
  <c r="BD266" i="2"/>
  <c r="BC266" i="2"/>
  <c r="BB266" i="2"/>
  <c r="BA266" i="2"/>
  <c r="AZ266" i="2"/>
  <c r="AY266" i="2"/>
  <c r="AX266" i="2"/>
  <c r="AW266" i="2"/>
  <c r="AV266" i="2"/>
  <c r="AU266" i="2"/>
  <c r="AT266" i="2"/>
  <c r="AS266" i="2"/>
  <c r="AR266" i="2"/>
  <c r="AQ266" i="2"/>
  <c r="AP266" i="2"/>
  <c r="AO266" i="2"/>
  <c r="AN266" i="2"/>
  <c r="BQ265" i="2"/>
  <c r="BP265" i="2"/>
  <c r="BO265" i="2"/>
  <c r="BN265" i="2"/>
  <c r="BM265" i="2"/>
  <c r="BL265" i="2"/>
  <c r="BK265" i="2"/>
  <c r="BJ265" i="2"/>
  <c r="BI265" i="2"/>
  <c r="BH265" i="2"/>
  <c r="BG265" i="2"/>
  <c r="BF265" i="2"/>
  <c r="BE265" i="2"/>
  <c r="BD265" i="2"/>
  <c r="BC265" i="2"/>
  <c r="BB265" i="2"/>
  <c r="BA265" i="2"/>
  <c r="AZ265" i="2"/>
  <c r="AY265" i="2"/>
  <c r="AX265" i="2"/>
  <c r="AW265" i="2"/>
  <c r="AV265" i="2"/>
  <c r="AU265" i="2"/>
  <c r="AT265" i="2"/>
  <c r="AS265" i="2"/>
  <c r="AR265" i="2"/>
  <c r="AQ265" i="2"/>
  <c r="AP265" i="2"/>
  <c r="AO265" i="2"/>
  <c r="AN265" i="2"/>
  <c r="BQ264" i="2"/>
  <c r="BP264" i="2"/>
  <c r="BO264" i="2"/>
  <c r="BN264" i="2"/>
  <c r="BM264" i="2"/>
  <c r="BL264" i="2"/>
  <c r="BK264" i="2"/>
  <c r="BJ264" i="2"/>
  <c r="BI264" i="2"/>
  <c r="BH264" i="2"/>
  <c r="BG264" i="2"/>
  <c r="BF264" i="2"/>
  <c r="BE264" i="2"/>
  <c r="BD264" i="2"/>
  <c r="BC264" i="2"/>
  <c r="BB264" i="2"/>
  <c r="BA264" i="2"/>
  <c r="AZ264" i="2"/>
  <c r="AY264" i="2"/>
  <c r="AX264" i="2"/>
  <c r="AW264" i="2"/>
  <c r="AV264" i="2"/>
  <c r="AU264" i="2"/>
  <c r="AT264" i="2"/>
  <c r="AS264" i="2"/>
  <c r="AR264" i="2"/>
  <c r="AQ264" i="2"/>
  <c r="AP264" i="2"/>
  <c r="AO264" i="2"/>
  <c r="AN264" i="2"/>
  <c r="BQ263" i="2"/>
  <c r="BP263" i="2"/>
  <c r="BO263" i="2"/>
  <c r="BN263" i="2"/>
  <c r="BM263" i="2"/>
  <c r="BL263" i="2"/>
  <c r="BK263" i="2"/>
  <c r="BJ263" i="2"/>
  <c r="BI263" i="2"/>
  <c r="BH263" i="2"/>
  <c r="BG263" i="2"/>
  <c r="BF263" i="2"/>
  <c r="BE263" i="2"/>
  <c r="BD263" i="2"/>
  <c r="BC263" i="2"/>
  <c r="BB263" i="2"/>
  <c r="BA263" i="2"/>
  <c r="AZ263" i="2"/>
  <c r="AY263" i="2"/>
  <c r="AX263" i="2"/>
  <c r="AW263" i="2"/>
  <c r="AV263" i="2"/>
  <c r="AU263" i="2"/>
  <c r="AT263" i="2"/>
  <c r="AS263" i="2"/>
  <c r="AR263" i="2"/>
  <c r="AQ263" i="2"/>
  <c r="AP263" i="2"/>
  <c r="AO263" i="2"/>
  <c r="AN263" i="2"/>
  <c r="BQ262" i="2"/>
  <c r="BP262" i="2"/>
  <c r="BO262" i="2"/>
  <c r="BN262" i="2"/>
  <c r="BM262" i="2"/>
  <c r="BL262" i="2"/>
  <c r="BK262" i="2"/>
  <c r="BJ262" i="2"/>
  <c r="BI262" i="2"/>
  <c r="BH262" i="2"/>
  <c r="BG262" i="2"/>
  <c r="BF262" i="2"/>
  <c r="BE262" i="2"/>
  <c r="BD262" i="2"/>
  <c r="BC262" i="2"/>
  <c r="BB262" i="2"/>
  <c r="BA262" i="2"/>
  <c r="AZ262" i="2"/>
  <c r="AY262" i="2"/>
  <c r="AX262" i="2"/>
  <c r="AW262" i="2"/>
  <c r="AV262" i="2"/>
  <c r="AU262" i="2"/>
  <c r="AT262" i="2"/>
  <c r="AS262" i="2"/>
  <c r="AR262" i="2"/>
  <c r="AQ262" i="2"/>
  <c r="AP262" i="2"/>
  <c r="AO262" i="2"/>
  <c r="AN262" i="2"/>
  <c r="BQ261" i="2"/>
  <c r="BP261" i="2"/>
  <c r="BO261" i="2"/>
  <c r="BN261" i="2"/>
  <c r="BM261" i="2"/>
  <c r="BL261" i="2"/>
  <c r="BK261" i="2"/>
  <c r="BJ261" i="2"/>
  <c r="BI261" i="2"/>
  <c r="BH261" i="2"/>
  <c r="BG261" i="2"/>
  <c r="BF261" i="2"/>
  <c r="BE261" i="2"/>
  <c r="BD261" i="2"/>
  <c r="BC261" i="2"/>
  <c r="BB261" i="2"/>
  <c r="BA261" i="2"/>
  <c r="AZ261" i="2"/>
  <c r="AY261" i="2"/>
  <c r="AX261" i="2"/>
  <c r="AW261" i="2"/>
  <c r="AV261" i="2"/>
  <c r="AU261" i="2"/>
  <c r="AT261" i="2"/>
  <c r="AS261" i="2"/>
  <c r="AR261" i="2"/>
  <c r="AQ261" i="2"/>
  <c r="AP261" i="2"/>
  <c r="AO261" i="2"/>
  <c r="AN261" i="2"/>
  <c r="BQ260" i="2"/>
  <c r="BP260" i="2"/>
  <c r="BO260" i="2"/>
  <c r="BN260" i="2"/>
  <c r="BM260" i="2"/>
  <c r="BL260" i="2"/>
  <c r="BK260" i="2"/>
  <c r="BJ260" i="2"/>
  <c r="BI260" i="2"/>
  <c r="BH260" i="2"/>
  <c r="BG260" i="2"/>
  <c r="BF260" i="2"/>
  <c r="BE260" i="2"/>
  <c r="BD260" i="2"/>
  <c r="BC260" i="2"/>
  <c r="BB260" i="2"/>
  <c r="BA260" i="2"/>
  <c r="AZ260" i="2"/>
  <c r="AY260" i="2"/>
  <c r="AX260" i="2"/>
  <c r="AW260" i="2"/>
  <c r="AV260" i="2"/>
  <c r="AU260" i="2"/>
  <c r="AT260" i="2"/>
  <c r="AS260" i="2"/>
  <c r="AR260" i="2"/>
  <c r="AQ260" i="2"/>
  <c r="AP260" i="2"/>
  <c r="AO260" i="2"/>
  <c r="AN260" i="2"/>
  <c r="BQ259" i="2"/>
  <c r="BP259" i="2"/>
  <c r="BO259" i="2"/>
  <c r="BN259" i="2"/>
  <c r="BM259" i="2"/>
  <c r="BL259" i="2"/>
  <c r="BK259" i="2"/>
  <c r="BJ259" i="2"/>
  <c r="BI259" i="2"/>
  <c r="BH259" i="2"/>
  <c r="BG259" i="2"/>
  <c r="BF259" i="2"/>
  <c r="BE259" i="2"/>
  <c r="BD259" i="2"/>
  <c r="BC259" i="2"/>
  <c r="BB259" i="2"/>
  <c r="BA259" i="2"/>
  <c r="AZ259" i="2"/>
  <c r="AY259" i="2"/>
  <c r="AX259" i="2"/>
  <c r="AW259" i="2"/>
  <c r="AV259" i="2"/>
  <c r="AU259" i="2"/>
  <c r="AT259" i="2"/>
  <c r="AS259" i="2"/>
  <c r="AR259" i="2"/>
  <c r="AQ259" i="2"/>
  <c r="AP259" i="2"/>
  <c r="AO259" i="2"/>
  <c r="AN259" i="2"/>
  <c r="BQ258" i="2"/>
  <c r="BP258" i="2"/>
  <c r="BO258" i="2"/>
  <c r="BN258" i="2"/>
  <c r="BM258" i="2"/>
  <c r="BL258" i="2"/>
  <c r="BK258" i="2"/>
  <c r="BJ258" i="2"/>
  <c r="BI258" i="2"/>
  <c r="BH258" i="2"/>
  <c r="BG258" i="2"/>
  <c r="BF258" i="2"/>
  <c r="BE258" i="2"/>
  <c r="BD258" i="2"/>
  <c r="BC258" i="2"/>
  <c r="BB258" i="2"/>
  <c r="BA258" i="2"/>
  <c r="AZ258" i="2"/>
  <c r="AY258" i="2"/>
  <c r="AX258" i="2"/>
  <c r="AW258" i="2"/>
  <c r="AV258" i="2"/>
  <c r="AU258" i="2"/>
  <c r="AT258" i="2"/>
  <c r="AS258" i="2"/>
  <c r="AR258" i="2"/>
  <c r="AQ258" i="2"/>
  <c r="AP258" i="2"/>
  <c r="AO258" i="2"/>
  <c r="AN258" i="2"/>
  <c r="BQ257" i="2"/>
  <c r="BP257" i="2"/>
  <c r="BO257" i="2"/>
  <c r="BN257" i="2"/>
  <c r="BM257" i="2"/>
  <c r="BL257" i="2"/>
  <c r="BK257" i="2"/>
  <c r="BJ257" i="2"/>
  <c r="BI257" i="2"/>
  <c r="BH257" i="2"/>
  <c r="BG257" i="2"/>
  <c r="BF257" i="2"/>
  <c r="BE257" i="2"/>
  <c r="BD257" i="2"/>
  <c r="BC257" i="2"/>
  <c r="BB257" i="2"/>
  <c r="BA257" i="2"/>
  <c r="AZ257" i="2"/>
  <c r="AY257" i="2"/>
  <c r="AX257" i="2"/>
  <c r="AW257" i="2"/>
  <c r="AV257" i="2"/>
  <c r="AU257" i="2"/>
  <c r="AT257" i="2"/>
  <c r="AS257" i="2"/>
  <c r="AR257" i="2"/>
  <c r="AQ257" i="2"/>
  <c r="AP257" i="2"/>
  <c r="AO257" i="2"/>
  <c r="AN257" i="2"/>
  <c r="BQ256" i="2"/>
  <c r="BP256" i="2"/>
  <c r="BO256" i="2"/>
  <c r="BN256" i="2"/>
  <c r="BM256" i="2"/>
  <c r="BL256" i="2"/>
  <c r="BK256" i="2"/>
  <c r="BJ256" i="2"/>
  <c r="BI256" i="2"/>
  <c r="BH256" i="2"/>
  <c r="BG256" i="2"/>
  <c r="BF256" i="2"/>
  <c r="BE256" i="2"/>
  <c r="BD256" i="2"/>
  <c r="BC256" i="2"/>
  <c r="BB256" i="2"/>
  <c r="BA256" i="2"/>
  <c r="AZ256" i="2"/>
  <c r="AY256" i="2"/>
  <c r="AX256" i="2"/>
  <c r="AW256" i="2"/>
  <c r="AV256" i="2"/>
  <c r="AU256" i="2"/>
  <c r="AT256" i="2"/>
  <c r="AS256" i="2"/>
  <c r="AR256" i="2"/>
  <c r="AQ256" i="2"/>
  <c r="AP256" i="2"/>
  <c r="AO256" i="2"/>
  <c r="AN256" i="2"/>
  <c r="BQ255" i="2"/>
  <c r="BP255" i="2"/>
  <c r="BO255" i="2"/>
  <c r="BN255" i="2"/>
  <c r="BM255" i="2"/>
  <c r="BL255" i="2"/>
  <c r="BK255" i="2"/>
  <c r="BJ255" i="2"/>
  <c r="BI255" i="2"/>
  <c r="BH255" i="2"/>
  <c r="BG255" i="2"/>
  <c r="BF255" i="2"/>
  <c r="BE255" i="2"/>
  <c r="BD255" i="2"/>
  <c r="BC255" i="2"/>
  <c r="BB255" i="2"/>
  <c r="BA255" i="2"/>
  <c r="AZ255" i="2"/>
  <c r="AY255" i="2"/>
  <c r="AX255" i="2"/>
  <c r="AW255" i="2"/>
  <c r="AV255" i="2"/>
  <c r="AU255" i="2"/>
  <c r="AT255" i="2"/>
  <c r="AS255" i="2"/>
  <c r="AR255" i="2"/>
  <c r="AQ255" i="2"/>
  <c r="AP255" i="2"/>
  <c r="AO255" i="2"/>
  <c r="AN255" i="2"/>
  <c r="BQ254" i="2"/>
  <c r="BP254" i="2"/>
  <c r="BO254" i="2"/>
  <c r="BN254" i="2"/>
  <c r="BM254" i="2"/>
  <c r="BL254" i="2"/>
  <c r="BK254" i="2"/>
  <c r="BJ254" i="2"/>
  <c r="BI254" i="2"/>
  <c r="BH254" i="2"/>
  <c r="BG254" i="2"/>
  <c r="BF254" i="2"/>
  <c r="BE254" i="2"/>
  <c r="BD254" i="2"/>
  <c r="BC254" i="2"/>
  <c r="BB254" i="2"/>
  <c r="BA254" i="2"/>
  <c r="AZ254" i="2"/>
  <c r="AY254" i="2"/>
  <c r="AX254" i="2"/>
  <c r="AW254" i="2"/>
  <c r="AV254" i="2"/>
  <c r="AU254" i="2"/>
  <c r="AT254" i="2"/>
  <c r="AS254" i="2"/>
  <c r="AR254" i="2"/>
  <c r="AQ254" i="2"/>
  <c r="AP254" i="2"/>
  <c r="AO254" i="2"/>
  <c r="AN254" i="2"/>
  <c r="BQ253" i="2"/>
  <c r="BP253" i="2"/>
  <c r="BO253" i="2"/>
  <c r="BN253" i="2"/>
  <c r="BM253" i="2"/>
  <c r="BL253" i="2"/>
  <c r="BK253" i="2"/>
  <c r="BJ253" i="2"/>
  <c r="BI253" i="2"/>
  <c r="BH253" i="2"/>
  <c r="BG253" i="2"/>
  <c r="BF253" i="2"/>
  <c r="BE253" i="2"/>
  <c r="BD253" i="2"/>
  <c r="BC253" i="2"/>
  <c r="BB253" i="2"/>
  <c r="BA253" i="2"/>
  <c r="AZ253" i="2"/>
  <c r="AY253" i="2"/>
  <c r="AX253" i="2"/>
  <c r="AW253" i="2"/>
  <c r="AV253" i="2"/>
  <c r="AU253" i="2"/>
  <c r="AT253" i="2"/>
  <c r="AS253" i="2"/>
  <c r="AR253" i="2"/>
  <c r="AQ253" i="2"/>
  <c r="AP253" i="2"/>
  <c r="AO253" i="2"/>
  <c r="AN253" i="2"/>
  <c r="BQ252" i="2"/>
  <c r="BP252" i="2"/>
  <c r="BO252" i="2"/>
  <c r="BN252" i="2"/>
  <c r="BM252" i="2"/>
  <c r="BL252" i="2"/>
  <c r="BK252" i="2"/>
  <c r="BJ252" i="2"/>
  <c r="BI252" i="2"/>
  <c r="BH252" i="2"/>
  <c r="BG252" i="2"/>
  <c r="BF252" i="2"/>
  <c r="BE252" i="2"/>
  <c r="BD252" i="2"/>
  <c r="BC252" i="2"/>
  <c r="BB252" i="2"/>
  <c r="BA252" i="2"/>
  <c r="AZ252" i="2"/>
  <c r="AY252" i="2"/>
  <c r="AX252" i="2"/>
  <c r="AW252" i="2"/>
  <c r="AV252" i="2"/>
  <c r="AU252" i="2"/>
  <c r="AT252" i="2"/>
  <c r="AS252" i="2"/>
  <c r="AR252" i="2"/>
  <c r="AQ252" i="2"/>
  <c r="AP252" i="2"/>
  <c r="AO252" i="2"/>
  <c r="AN252" i="2"/>
  <c r="BQ251" i="2"/>
  <c r="BP251" i="2"/>
  <c r="BO251" i="2"/>
  <c r="BN251" i="2"/>
  <c r="BM251" i="2"/>
  <c r="BL251" i="2"/>
  <c r="BK251" i="2"/>
  <c r="BJ251" i="2"/>
  <c r="BI251" i="2"/>
  <c r="BH251" i="2"/>
  <c r="BG251" i="2"/>
  <c r="BF251" i="2"/>
  <c r="BE251" i="2"/>
  <c r="BD251" i="2"/>
  <c r="BC251" i="2"/>
  <c r="BB251" i="2"/>
  <c r="BA251" i="2"/>
  <c r="AZ251" i="2"/>
  <c r="AY251" i="2"/>
  <c r="AX251" i="2"/>
  <c r="AW251" i="2"/>
  <c r="AV251" i="2"/>
  <c r="AU251" i="2"/>
  <c r="AT251" i="2"/>
  <c r="AS251" i="2"/>
  <c r="AR251" i="2"/>
  <c r="AQ251" i="2"/>
  <c r="AP251" i="2"/>
  <c r="AO251" i="2"/>
  <c r="AN251" i="2"/>
  <c r="BQ250" i="2"/>
  <c r="BP250" i="2"/>
  <c r="BO250" i="2"/>
  <c r="BN250" i="2"/>
  <c r="BM250" i="2"/>
  <c r="BL250" i="2"/>
  <c r="BK250" i="2"/>
  <c r="BJ250" i="2"/>
  <c r="BI250" i="2"/>
  <c r="BH250" i="2"/>
  <c r="BG250" i="2"/>
  <c r="BF250" i="2"/>
  <c r="BE250" i="2"/>
  <c r="BD250" i="2"/>
  <c r="BC250" i="2"/>
  <c r="BB250" i="2"/>
  <c r="BA250" i="2"/>
  <c r="AZ250" i="2"/>
  <c r="AY250" i="2"/>
  <c r="AX250" i="2"/>
  <c r="AW250" i="2"/>
  <c r="AV250" i="2"/>
  <c r="AU250" i="2"/>
  <c r="AT250" i="2"/>
  <c r="AS250" i="2"/>
  <c r="AR250" i="2"/>
  <c r="AQ250" i="2"/>
  <c r="AP250" i="2"/>
  <c r="AO250" i="2"/>
  <c r="AN250" i="2"/>
  <c r="BQ249" i="2"/>
  <c r="BP249" i="2"/>
  <c r="BO249" i="2"/>
  <c r="BN249" i="2"/>
  <c r="BM249" i="2"/>
  <c r="BL249" i="2"/>
  <c r="BK249" i="2"/>
  <c r="BJ249" i="2"/>
  <c r="BI249" i="2"/>
  <c r="BH249" i="2"/>
  <c r="BG249" i="2"/>
  <c r="BF249" i="2"/>
  <c r="BE249" i="2"/>
  <c r="BD249" i="2"/>
  <c r="BC249" i="2"/>
  <c r="BB249" i="2"/>
  <c r="BA249" i="2"/>
  <c r="AZ249" i="2"/>
  <c r="AY249" i="2"/>
  <c r="AX249" i="2"/>
  <c r="AW249" i="2"/>
  <c r="AV249" i="2"/>
  <c r="AU249" i="2"/>
  <c r="AT249" i="2"/>
  <c r="AS249" i="2"/>
  <c r="AR249" i="2"/>
  <c r="AQ249" i="2"/>
  <c r="AP249" i="2"/>
  <c r="AO249" i="2"/>
  <c r="AN249" i="2"/>
  <c r="BQ248" i="2"/>
  <c r="BP248" i="2"/>
  <c r="BO248" i="2"/>
  <c r="BN248" i="2"/>
  <c r="BM248" i="2"/>
  <c r="BL248" i="2"/>
  <c r="BK248" i="2"/>
  <c r="BJ248" i="2"/>
  <c r="BI248" i="2"/>
  <c r="BH248" i="2"/>
  <c r="BG248" i="2"/>
  <c r="BF248" i="2"/>
  <c r="BE248" i="2"/>
  <c r="BD248" i="2"/>
  <c r="BC248" i="2"/>
  <c r="BB248" i="2"/>
  <c r="BA248" i="2"/>
  <c r="AZ248" i="2"/>
  <c r="AY248" i="2"/>
  <c r="AX248" i="2"/>
  <c r="AW248" i="2"/>
  <c r="AV248" i="2"/>
  <c r="AU248" i="2"/>
  <c r="AT248" i="2"/>
  <c r="AS248" i="2"/>
  <c r="AR248" i="2"/>
  <c r="AQ248" i="2"/>
  <c r="AP248" i="2"/>
  <c r="AO248" i="2"/>
  <c r="AN248" i="2"/>
  <c r="BQ247" i="2"/>
  <c r="BP247" i="2"/>
  <c r="BO247" i="2"/>
  <c r="BN247" i="2"/>
  <c r="BM247" i="2"/>
  <c r="BL247" i="2"/>
  <c r="BK247" i="2"/>
  <c r="BJ247" i="2"/>
  <c r="BI247" i="2"/>
  <c r="BH247" i="2"/>
  <c r="BG247" i="2"/>
  <c r="BF247" i="2"/>
  <c r="BE247" i="2"/>
  <c r="BD247" i="2"/>
  <c r="BC247" i="2"/>
  <c r="BB247" i="2"/>
  <c r="BA247" i="2"/>
  <c r="AZ247" i="2"/>
  <c r="AY247" i="2"/>
  <c r="AX247" i="2"/>
  <c r="AW247" i="2"/>
  <c r="AV247" i="2"/>
  <c r="AU247" i="2"/>
  <c r="AT247" i="2"/>
  <c r="AS247" i="2"/>
  <c r="AR247" i="2"/>
  <c r="AQ247" i="2"/>
  <c r="AP247" i="2"/>
  <c r="AO247" i="2"/>
  <c r="AN247" i="2"/>
  <c r="BQ246" i="2"/>
  <c r="BP246" i="2"/>
  <c r="BO246" i="2"/>
  <c r="BN246" i="2"/>
  <c r="BM246" i="2"/>
  <c r="BL246" i="2"/>
  <c r="BK246" i="2"/>
  <c r="BJ246" i="2"/>
  <c r="BI246" i="2"/>
  <c r="BH246" i="2"/>
  <c r="BG246" i="2"/>
  <c r="BF246" i="2"/>
  <c r="BE246" i="2"/>
  <c r="BD246" i="2"/>
  <c r="BC246" i="2"/>
  <c r="BB246" i="2"/>
  <c r="BA246" i="2"/>
  <c r="AZ246" i="2"/>
  <c r="AY246" i="2"/>
  <c r="AX246" i="2"/>
  <c r="AW246" i="2"/>
  <c r="AV246" i="2"/>
  <c r="AU246" i="2"/>
  <c r="AT246" i="2"/>
  <c r="AS246" i="2"/>
  <c r="AR246" i="2"/>
  <c r="AQ246" i="2"/>
  <c r="AP246" i="2"/>
  <c r="AO246" i="2"/>
  <c r="AN246" i="2"/>
  <c r="BQ245" i="2"/>
  <c r="BP245" i="2"/>
  <c r="BO245" i="2"/>
  <c r="BN245" i="2"/>
  <c r="BM245" i="2"/>
  <c r="BL245" i="2"/>
  <c r="BK245" i="2"/>
  <c r="BJ245" i="2"/>
  <c r="BI245" i="2"/>
  <c r="BH245" i="2"/>
  <c r="BG245" i="2"/>
  <c r="BF245" i="2"/>
  <c r="BE245" i="2"/>
  <c r="BD245" i="2"/>
  <c r="BC245" i="2"/>
  <c r="BB245" i="2"/>
  <c r="BA245" i="2"/>
  <c r="AZ245" i="2"/>
  <c r="AY245" i="2"/>
  <c r="AX245" i="2"/>
  <c r="AW245" i="2"/>
  <c r="AV245" i="2"/>
  <c r="AU245" i="2"/>
  <c r="AT245" i="2"/>
  <c r="AS245" i="2"/>
  <c r="AR245" i="2"/>
  <c r="AQ245" i="2"/>
  <c r="AP245" i="2"/>
  <c r="AO245" i="2"/>
  <c r="AN245" i="2"/>
  <c r="BQ244" i="2"/>
  <c r="BP244" i="2"/>
  <c r="BO244" i="2"/>
  <c r="BN244" i="2"/>
  <c r="BM244" i="2"/>
  <c r="BL244" i="2"/>
  <c r="BK244" i="2"/>
  <c r="BJ244" i="2"/>
  <c r="BI244" i="2"/>
  <c r="BH244" i="2"/>
  <c r="BG244" i="2"/>
  <c r="BF244" i="2"/>
  <c r="BE244" i="2"/>
  <c r="BD244" i="2"/>
  <c r="BC244" i="2"/>
  <c r="BB244" i="2"/>
  <c r="BA244" i="2"/>
  <c r="AZ244" i="2"/>
  <c r="AY244" i="2"/>
  <c r="AX244" i="2"/>
  <c r="AW244" i="2"/>
  <c r="AV244" i="2"/>
  <c r="AU244" i="2"/>
  <c r="AT244" i="2"/>
  <c r="AS244" i="2"/>
  <c r="AR244" i="2"/>
  <c r="AQ244" i="2"/>
  <c r="AP244" i="2"/>
  <c r="AO244" i="2"/>
  <c r="AN244" i="2"/>
  <c r="BQ243" i="2"/>
  <c r="BP243" i="2"/>
  <c r="BO243" i="2"/>
  <c r="BO279" i="2" s="1"/>
  <c r="BN243" i="2"/>
  <c r="BM243" i="2"/>
  <c r="BL243" i="2"/>
  <c r="BK243" i="2"/>
  <c r="BJ243" i="2"/>
  <c r="BI243" i="2"/>
  <c r="BH243" i="2"/>
  <c r="BG243" i="2"/>
  <c r="BG279" i="2" s="1"/>
  <c r="BF243" i="2"/>
  <c r="BE243" i="2"/>
  <c r="BD243" i="2"/>
  <c r="BC243" i="2"/>
  <c r="BB243" i="2"/>
  <c r="BA243" i="2"/>
  <c r="AZ243" i="2"/>
  <c r="AY243" i="2"/>
  <c r="AY279" i="2" s="1"/>
  <c r="AX243" i="2"/>
  <c r="AW243" i="2"/>
  <c r="AV243" i="2"/>
  <c r="AU243" i="2"/>
  <c r="AT243" i="2"/>
  <c r="AS243" i="2"/>
  <c r="AR243" i="2"/>
  <c r="AQ243" i="2"/>
  <c r="AQ279" i="2" s="1"/>
  <c r="AP243" i="2"/>
  <c r="AP279" i="2" s="1"/>
  <c r="AO243" i="2"/>
  <c r="AN243" i="2"/>
  <c r="BQ238" i="2"/>
  <c r="BP238" i="2"/>
  <c r="BO238" i="2"/>
  <c r="BN238" i="2"/>
  <c r="BM238" i="2"/>
  <c r="BL238" i="2"/>
  <c r="BK238" i="2"/>
  <c r="BJ238" i="2"/>
  <c r="BI238" i="2"/>
  <c r="BH238" i="2"/>
  <c r="BG238" i="2"/>
  <c r="BF238" i="2"/>
  <c r="BE238" i="2"/>
  <c r="BD238" i="2"/>
  <c r="BC238" i="2"/>
  <c r="BB238" i="2"/>
  <c r="BA238" i="2"/>
  <c r="AZ238" i="2"/>
  <c r="AY238" i="2"/>
  <c r="AX238" i="2"/>
  <c r="AW238" i="2"/>
  <c r="AV238" i="2"/>
  <c r="AU238" i="2"/>
  <c r="AT238" i="2"/>
  <c r="AS238" i="2"/>
  <c r="AR238" i="2"/>
  <c r="AQ238" i="2"/>
  <c r="AP238" i="2"/>
  <c r="AO238" i="2"/>
  <c r="AN238" i="2"/>
  <c r="BQ237" i="2"/>
  <c r="BP237" i="2"/>
  <c r="BO237" i="2"/>
  <c r="BN237" i="2"/>
  <c r="BM237" i="2"/>
  <c r="BL237" i="2"/>
  <c r="BK237" i="2"/>
  <c r="BJ237" i="2"/>
  <c r="BI237" i="2"/>
  <c r="BH237" i="2"/>
  <c r="BG237" i="2"/>
  <c r="BF237" i="2"/>
  <c r="BE237" i="2"/>
  <c r="BD237" i="2"/>
  <c r="BC237" i="2"/>
  <c r="BB237" i="2"/>
  <c r="BA237" i="2"/>
  <c r="AZ237" i="2"/>
  <c r="AY237" i="2"/>
  <c r="AX237" i="2"/>
  <c r="AW237" i="2"/>
  <c r="AV237" i="2"/>
  <c r="AU237" i="2"/>
  <c r="AT237" i="2"/>
  <c r="AS237" i="2"/>
  <c r="AR237" i="2"/>
  <c r="AQ237" i="2"/>
  <c r="AP237" i="2"/>
  <c r="AO237" i="2"/>
  <c r="AN237" i="2"/>
  <c r="BQ236" i="2"/>
  <c r="BP236" i="2"/>
  <c r="BO236" i="2"/>
  <c r="BN236" i="2"/>
  <c r="BM236" i="2"/>
  <c r="BL236" i="2"/>
  <c r="BK236" i="2"/>
  <c r="BJ236" i="2"/>
  <c r="BI236" i="2"/>
  <c r="BH236" i="2"/>
  <c r="BG236" i="2"/>
  <c r="BF236" i="2"/>
  <c r="BE236" i="2"/>
  <c r="BD236" i="2"/>
  <c r="BC236" i="2"/>
  <c r="BB236" i="2"/>
  <c r="BA236" i="2"/>
  <c r="AZ236" i="2"/>
  <c r="AY236" i="2"/>
  <c r="AX236" i="2"/>
  <c r="AW236" i="2"/>
  <c r="AV236" i="2"/>
  <c r="AU236" i="2"/>
  <c r="AT236" i="2"/>
  <c r="AS236" i="2"/>
  <c r="AR236" i="2"/>
  <c r="AQ236" i="2"/>
  <c r="AP236" i="2"/>
  <c r="AO236" i="2"/>
  <c r="AN236" i="2"/>
  <c r="BQ234" i="2"/>
  <c r="BP234" i="2"/>
  <c r="BO234" i="2"/>
  <c r="BN234" i="2"/>
  <c r="BM234" i="2"/>
  <c r="BL234" i="2"/>
  <c r="BK234" i="2"/>
  <c r="BJ234" i="2"/>
  <c r="BI234" i="2"/>
  <c r="BH234" i="2"/>
  <c r="BG234" i="2"/>
  <c r="BF234" i="2"/>
  <c r="BE234" i="2"/>
  <c r="BD234" i="2"/>
  <c r="BC234" i="2"/>
  <c r="BB234" i="2"/>
  <c r="BA234" i="2"/>
  <c r="AZ234" i="2"/>
  <c r="AY234" i="2"/>
  <c r="AX234" i="2"/>
  <c r="AW234" i="2"/>
  <c r="AV234" i="2"/>
  <c r="AU234" i="2"/>
  <c r="AT234" i="2"/>
  <c r="AS234" i="2"/>
  <c r="AR234" i="2"/>
  <c r="AQ234" i="2"/>
  <c r="AP234" i="2"/>
  <c r="AO234" i="2"/>
  <c r="AN234" i="2"/>
  <c r="BQ233" i="2"/>
  <c r="BP233" i="2"/>
  <c r="BO233" i="2"/>
  <c r="BN233" i="2"/>
  <c r="BM233" i="2"/>
  <c r="BL233" i="2"/>
  <c r="BK233" i="2"/>
  <c r="BJ233" i="2"/>
  <c r="BI233" i="2"/>
  <c r="BH233" i="2"/>
  <c r="BG233" i="2"/>
  <c r="BF233" i="2"/>
  <c r="BE233" i="2"/>
  <c r="BD233" i="2"/>
  <c r="BC233" i="2"/>
  <c r="BB233" i="2"/>
  <c r="BA233" i="2"/>
  <c r="AZ233" i="2"/>
  <c r="AY233" i="2"/>
  <c r="AX233" i="2"/>
  <c r="AW233" i="2"/>
  <c r="AV233" i="2"/>
  <c r="AU233" i="2"/>
  <c r="AT233" i="2"/>
  <c r="AS233" i="2"/>
  <c r="AR233" i="2"/>
  <c r="AQ233" i="2"/>
  <c r="AP233" i="2"/>
  <c r="AO233" i="2"/>
  <c r="AN233" i="2"/>
  <c r="BQ231" i="2"/>
  <c r="BP231" i="2"/>
  <c r="BO231" i="2"/>
  <c r="BN231" i="2"/>
  <c r="BM231" i="2"/>
  <c r="BL231" i="2"/>
  <c r="BK231" i="2"/>
  <c r="BJ231" i="2"/>
  <c r="BI231" i="2"/>
  <c r="BH231" i="2"/>
  <c r="BG231" i="2"/>
  <c r="BF231" i="2"/>
  <c r="BE231" i="2"/>
  <c r="BD231" i="2"/>
  <c r="BC231" i="2"/>
  <c r="BB231" i="2"/>
  <c r="BA231" i="2"/>
  <c r="AZ231" i="2"/>
  <c r="AY231" i="2"/>
  <c r="AX231" i="2"/>
  <c r="AW231" i="2"/>
  <c r="AV231" i="2"/>
  <c r="AU231" i="2"/>
  <c r="AT231" i="2"/>
  <c r="AS231" i="2"/>
  <c r="AR231" i="2"/>
  <c r="AQ231" i="2"/>
  <c r="AP231" i="2"/>
  <c r="AO231" i="2"/>
  <c r="AN231" i="2"/>
  <c r="BQ230" i="2"/>
  <c r="BP230" i="2"/>
  <c r="BO230" i="2"/>
  <c r="BN230" i="2"/>
  <c r="BM230" i="2"/>
  <c r="BL230" i="2"/>
  <c r="BK230" i="2"/>
  <c r="BJ230" i="2"/>
  <c r="BI230" i="2"/>
  <c r="BH230" i="2"/>
  <c r="BG230" i="2"/>
  <c r="BF230" i="2"/>
  <c r="BE230" i="2"/>
  <c r="BD230" i="2"/>
  <c r="BC230" i="2"/>
  <c r="BB230" i="2"/>
  <c r="BA230" i="2"/>
  <c r="AZ230" i="2"/>
  <c r="AY230" i="2"/>
  <c r="AX230" i="2"/>
  <c r="AW230" i="2"/>
  <c r="AV230" i="2"/>
  <c r="AU230" i="2"/>
  <c r="AT230" i="2"/>
  <c r="AS230" i="2"/>
  <c r="AR230" i="2"/>
  <c r="AQ230" i="2"/>
  <c r="AP230" i="2"/>
  <c r="AO230" i="2"/>
  <c r="AN230" i="2"/>
  <c r="BQ229" i="2"/>
  <c r="BP229" i="2"/>
  <c r="BO229" i="2"/>
  <c r="BN229" i="2"/>
  <c r="BM229" i="2"/>
  <c r="BL229" i="2"/>
  <c r="BK229" i="2"/>
  <c r="BJ229" i="2"/>
  <c r="BI229" i="2"/>
  <c r="BH229" i="2"/>
  <c r="BG229" i="2"/>
  <c r="BF229" i="2"/>
  <c r="BE229" i="2"/>
  <c r="BD229" i="2"/>
  <c r="BC229" i="2"/>
  <c r="BB229" i="2"/>
  <c r="BA229" i="2"/>
  <c r="AZ229" i="2"/>
  <c r="AY229" i="2"/>
  <c r="AX229" i="2"/>
  <c r="AW229" i="2"/>
  <c r="AV229" i="2"/>
  <c r="AU229" i="2"/>
  <c r="AT229" i="2"/>
  <c r="AS229" i="2"/>
  <c r="AR229" i="2"/>
  <c r="AQ229" i="2"/>
  <c r="AP229" i="2"/>
  <c r="AO229" i="2"/>
  <c r="AN229" i="2"/>
  <c r="BQ228" i="2"/>
  <c r="BP228" i="2"/>
  <c r="BO228" i="2"/>
  <c r="BN228" i="2"/>
  <c r="BM228" i="2"/>
  <c r="BL228" i="2"/>
  <c r="BK228" i="2"/>
  <c r="BJ228" i="2"/>
  <c r="BI228" i="2"/>
  <c r="BH228" i="2"/>
  <c r="BG228" i="2"/>
  <c r="BF228" i="2"/>
  <c r="BE228" i="2"/>
  <c r="BD228" i="2"/>
  <c r="BC228" i="2"/>
  <c r="BB228" i="2"/>
  <c r="BA228" i="2"/>
  <c r="AZ228" i="2"/>
  <c r="AY228" i="2"/>
  <c r="AX228" i="2"/>
  <c r="AW228" i="2"/>
  <c r="AV228" i="2"/>
  <c r="AU228" i="2"/>
  <c r="AT228" i="2"/>
  <c r="AS228" i="2"/>
  <c r="AR228" i="2"/>
  <c r="AQ228" i="2"/>
  <c r="AP228" i="2"/>
  <c r="AO228" i="2"/>
  <c r="AN228" i="2"/>
  <c r="BQ227" i="2"/>
  <c r="BP227" i="2"/>
  <c r="BO227" i="2"/>
  <c r="BN227" i="2"/>
  <c r="BM227" i="2"/>
  <c r="BL227" i="2"/>
  <c r="BK227" i="2"/>
  <c r="BJ227" i="2"/>
  <c r="BI227" i="2"/>
  <c r="BH227" i="2"/>
  <c r="BG227" i="2"/>
  <c r="BF227" i="2"/>
  <c r="BE227" i="2"/>
  <c r="BD227" i="2"/>
  <c r="BC227" i="2"/>
  <c r="BB227" i="2"/>
  <c r="BA227" i="2"/>
  <c r="AZ227" i="2"/>
  <c r="AY227" i="2"/>
  <c r="AX227" i="2"/>
  <c r="AW227" i="2"/>
  <c r="AV227" i="2"/>
  <c r="AU227" i="2"/>
  <c r="AT227" i="2"/>
  <c r="AS227" i="2"/>
  <c r="AR227" i="2"/>
  <c r="AQ227" i="2"/>
  <c r="AP227" i="2"/>
  <c r="AO227" i="2"/>
  <c r="AN227" i="2"/>
  <c r="BQ226" i="2"/>
  <c r="BP226" i="2"/>
  <c r="BO226" i="2"/>
  <c r="BN226" i="2"/>
  <c r="BM226" i="2"/>
  <c r="BL226" i="2"/>
  <c r="BK226" i="2"/>
  <c r="BJ226" i="2"/>
  <c r="BI226" i="2"/>
  <c r="BH226" i="2"/>
  <c r="BG226" i="2"/>
  <c r="BF226" i="2"/>
  <c r="BE226" i="2"/>
  <c r="BD226" i="2"/>
  <c r="BC226" i="2"/>
  <c r="BB226" i="2"/>
  <c r="BA226" i="2"/>
  <c r="AZ226" i="2"/>
  <c r="AY226" i="2"/>
  <c r="AX226" i="2"/>
  <c r="AW226" i="2"/>
  <c r="AV226" i="2"/>
  <c r="AU226" i="2"/>
  <c r="AT226" i="2"/>
  <c r="AS226" i="2"/>
  <c r="AR226" i="2"/>
  <c r="AQ226" i="2"/>
  <c r="AP226" i="2"/>
  <c r="AO226" i="2"/>
  <c r="AN226" i="2"/>
  <c r="BQ225" i="2"/>
  <c r="BP225" i="2"/>
  <c r="BO225" i="2"/>
  <c r="BN225" i="2"/>
  <c r="BM225" i="2"/>
  <c r="BL225" i="2"/>
  <c r="BK225" i="2"/>
  <c r="BJ225" i="2"/>
  <c r="BI225" i="2"/>
  <c r="BH225" i="2"/>
  <c r="BG225" i="2"/>
  <c r="BF225" i="2"/>
  <c r="BE225" i="2"/>
  <c r="BD225" i="2"/>
  <c r="BC225" i="2"/>
  <c r="BB225" i="2"/>
  <c r="BA225" i="2"/>
  <c r="AZ225" i="2"/>
  <c r="AY225" i="2"/>
  <c r="AX225" i="2"/>
  <c r="AW225" i="2"/>
  <c r="AV225" i="2"/>
  <c r="AU225" i="2"/>
  <c r="AT225" i="2"/>
  <c r="AS225" i="2"/>
  <c r="AR225" i="2"/>
  <c r="AQ225" i="2"/>
  <c r="AP225" i="2"/>
  <c r="AO225" i="2"/>
  <c r="AN225" i="2"/>
  <c r="BQ224" i="2"/>
  <c r="BP224" i="2"/>
  <c r="BO224" i="2"/>
  <c r="BN224" i="2"/>
  <c r="BM224" i="2"/>
  <c r="BL224" i="2"/>
  <c r="BK224" i="2"/>
  <c r="BJ224" i="2"/>
  <c r="BI224" i="2"/>
  <c r="BH224" i="2"/>
  <c r="BG224" i="2"/>
  <c r="BF224" i="2"/>
  <c r="BE224" i="2"/>
  <c r="BD224" i="2"/>
  <c r="BC224" i="2"/>
  <c r="BB224" i="2"/>
  <c r="BA224" i="2"/>
  <c r="AZ224" i="2"/>
  <c r="AY224" i="2"/>
  <c r="AX224" i="2"/>
  <c r="AW224" i="2"/>
  <c r="AV224" i="2"/>
  <c r="AU224" i="2"/>
  <c r="AT224" i="2"/>
  <c r="AS224" i="2"/>
  <c r="AR224" i="2"/>
  <c r="AQ224" i="2"/>
  <c r="AP224" i="2"/>
  <c r="AO224" i="2"/>
  <c r="AN224" i="2"/>
  <c r="BQ222" i="2"/>
  <c r="BP222" i="2"/>
  <c r="BO222" i="2"/>
  <c r="BN222" i="2"/>
  <c r="BM222" i="2"/>
  <c r="BL222" i="2"/>
  <c r="BK222" i="2"/>
  <c r="BJ222" i="2"/>
  <c r="BI222" i="2"/>
  <c r="BH222" i="2"/>
  <c r="BG222" i="2"/>
  <c r="BF222" i="2"/>
  <c r="BE222" i="2"/>
  <c r="BD222" i="2"/>
  <c r="BC222" i="2"/>
  <c r="BB222" i="2"/>
  <c r="BA222" i="2"/>
  <c r="AZ222" i="2"/>
  <c r="AY222" i="2"/>
  <c r="AX222" i="2"/>
  <c r="AW222" i="2"/>
  <c r="AV222" i="2"/>
  <c r="AU222" i="2"/>
  <c r="AT222" i="2"/>
  <c r="AS222" i="2"/>
  <c r="AR222" i="2"/>
  <c r="AQ222" i="2"/>
  <c r="AP222" i="2"/>
  <c r="AO222" i="2"/>
  <c r="AN222" i="2"/>
  <c r="BQ221" i="2"/>
  <c r="BP221" i="2"/>
  <c r="BO221" i="2"/>
  <c r="BN221" i="2"/>
  <c r="BM221" i="2"/>
  <c r="BL221" i="2"/>
  <c r="BK221" i="2"/>
  <c r="BJ221" i="2"/>
  <c r="BI221" i="2"/>
  <c r="BH221" i="2"/>
  <c r="BG221" i="2"/>
  <c r="BF221" i="2"/>
  <c r="BE221" i="2"/>
  <c r="BD221" i="2"/>
  <c r="BC221" i="2"/>
  <c r="BB221" i="2"/>
  <c r="BA221" i="2"/>
  <c r="AZ221" i="2"/>
  <c r="AY221" i="2"/>
  <c r="AX221" i="2"/>
  <c r="AW221" i="2"/>
  <c r="AV221" i="2"/>
  <c r="AU221" i="2"/>
  <c r="AT221" i="2"/>
  <c r="AS221" i="2"/>
  <c r="AR221" i="2"/>
  <c r="AQ221" i="2"/>
  <c r="AP221" i="2"/>
  <c r="AO221" i="2"/>
  <c r="AN221" i="2"/>
  <c r="BQ220" i="2"/>
  <c r="BP220" i="2"/>
  <c r="BO220" i="2"/>
  <c r="BN220" i="2"/>
  <c r="BM220" i="2"/>
  <c r="BL220" i="2"/>
  <c r="BK220" i="2"/>
  <c r="BJ220" i="2"/>
  <c r="BI220" i="2"/>
  <c r="BH220" i="2"/>
  <c r="BG220" i="2"/>
  <c r="BF220" i="2"/>
  <c r="BE220" i="2"/>
  <c r="BD220" i="2"/>
  <c r="BC220" i="2"/>
  <c r="BB220" i="2"/>
  <c r="BA220" i="2"/>
  <c r="AZ220" i="2"/>
  <c r="AY220" i="2"/>
  <c r="AX220" i="2"/>
  <c r="AW220" i="2"/>
  <c r="AV220" i="2"/>
  <c r="AU220" i="2"/>
  <c r="AT220" i="2"/>
  <c r="AS220" i="2"/>
  <c r="AR220" i="2"/>
  <c r="AQ220" i="2"/>
  <c r="AP220" i="2"/>
  <c r="AO220" i="2"/>
  <c r="AN220" i="2"/>
  <c r="BQ219" i="2"/>
  <c r="BP219" i="2"/>
  <c r="BO219" i="2"/>
  <c r="BN219" i="2"/>
  <c r="BM219" i="2"/>
  <c r="BL219" i="2"/>
  <c r="BK219" i="2"/>
  <c r="BJ219" i="2"/>
  <c r="BI219" i="2"/>
  <c r="BH219" i="2"/>
  <c r="BG219" i="2"/>
  <c r="BF219" i="2"/>
  <c r="BE219" i="2"/>
  <c r="BD219" i="2"/>
  <c r="BC219" i="2"/>
  <c r="BB219" i="2"/>
  <c r="BA219" i="2"/>
  <c r="AZ219" i="2"/>
  <c r="AY219" i="2"/>
  <c r="AX219" i="2"/>
  <c r="AW219" i="2"/>
  <c r="AV219" i="2"/>
  <c r="AU219" i="2"/>
  <c r="AT219" i="2"/>
  <c r="AS219" i="2"/>
  <c r="AR219" i="2"/>
  <c r="AQ219" i="2"/>
  <c r="AP219" i="2"/>
  <c r="AO219" i="2"/>
  <c r="AN219" i="2"/>
  <c r="BQ217" i="2"/>
  <c r="BP217" i="2"/>
  <c r="BO217" i="2"/>
  <c r="BN217" i="2"/>
  <c r="BM217" i="2"/>
  <c r="BL217" i="2"/>
  <c r="BK217" i="2"/>
  <c r="BJ217" i="2"/>
  <c r="BI217" i="2"/>
  <c r="BH217" i="2"/>
  <c r="BG217" i="2"/>
  <c r="BF217" i="2"/>
  <c r="BE217" i="2"/>
  <c r="BD217" i="2"/>
  <c r="BC217" i="2"/>
  <c r="BB217" i="2"/>
  <c r="BA217" i="2"/>
  <c r="AZ217" i="2"/>
  <c r="AY217" i="2"/>
  <c r="AX217" i="2"/>
  <c r="AW217" i="2"/>
  <c r="AV217" i="2"/>
  <c r="AU217" i="2"/>
  <c r="AT217" i="2"/>
  <c r="AS217" i="2"/>
  <c r="AR217" i="2"/>
  <c r="AQ217" i="2"/>
  <c r="AP217" i="2"/>
  <c r="AO217" i="2"/>
  <c r="AN217" i="2"/>
  <c r="BQ216" i="2"/>
  <c r="BP216" i="2"/>
  <c r="BO216" i="2"/>
  <c r="BN216" i="2"/>
  <c r="BM216" i="2"/>
  <c r="BL216" i="2"/>
  <c r="BK216" i="2"/>
  <c r="BJ216" i="2"/>
  <c r="BI216" i="2"/>
  <c r="BH216" i="2"/>
  <c r="BG216" i="2"/>
  <c r="BF216" i="2"/>
  <c r="BE216" i="2"/>
  <c r="BD216" i="2"/>
  <c r="BC216" i="2"/>
  <c r="BB216" i="2"/>
  <c r="BA216" i="2"/>
  <c r="AZ216" i="2"/>
  <c r="AY216" i="2"/>
  <c r="AX216" i="2"/>
  <c r="AW216" i="2"/>
  <c r="AV216" i="2"/>
  <c r="AU216" i="2"/>
  <c r="AT216" i="2"/>
  <c r="AS216" i="2"/>
  <c r="AR216" i="2"/>
  <c r="AQ216" i="2"/>
  <c r="AP216" i="2"/>
  <c r="AO216" i="2"/>
  <c r="AN216" i="2"/>
  <c r="BQ214" i="2"/>
  <c r="BP214" i="2"/>
  <c r="BO214" i="2"/>
  <c r="BN214" i="2"/>
  <c r="BM214" i="2"/>
  <c r="BL214" i="2"/>
  <c r="BK214" i="2"/>
  <c r="BJ214" i="2"/>
  <c r="BI214" i="2"/>
  <c r="BH214" i="2"/>
  <c r="BG214" i="2"/>
  <c r="BF214" i="2"/>
  <c r="BE214" i="2"/>
  <c r="BD214" i="2"/>
  <c r="BC214" i="2"/>
  <c r="BB214" i="2"/>
  <c r="BA214" i="2"/>
  <c r="AZ214" i="2"/>
  <c r="AY214" i="2"/>
  <c r="AX214" i="2"/>
  <c r="AW214" i="2"/>
  <c r="AV214" i="2"/>
  <c r="AU214" i="2"/>
  <c r="AT214" i="2"/>
  <c r="AS214" i="2"/>
  <c r="AR214" i="2"/>
  <c r="AQ214" i="2"/>
  <c r="AP214" i="2"/>
  <c r="AO214" i="2"/>
  <c r="AN214" i="2"/>
  <c r="BQ213" i="2"/>
  <c r="BP213" i="2"/>
  <c r="BO213" i="2"/>
  <c r="BN213" i="2"/>
  <c r="BM213" i="2"/>
  <c r="BL213" i="2"/>
  <c r="BK213" i="2"/>
  <c r="BJ213" i="2"/>
  <c r="BI213" i="2"/>
  <c r="BH213" i="2"/>
  <c r="BG213" i="2"/>
  <c r="BF213" i="2"/>
  <c r="BE213" i="2"/>
  <c r="BD213" i="2"/>
  <c r="BC213" i="2"/>
  <c r="BB213" i="2"/>
  <c r="BA213" i="2"/>
  <c r="AZ213" i="2"/>
  <c r="AY213" i="2"/>
  <c r="AX213" i="2"/>
  <c r="AW213" i="2"/>
  <c r="AV213" i="2"/>
  <c r="AU213" i="2"/>
  <c r="AT213" i="2"/>
  <c r="AS213" i="2"/>
  <c r="AR213" i="2"/>
  <c r="AQ213" i="2"/>
  <c r="AP213" i="2"/>
  <c r="AO213" i="2"/>
  <c r="AN213" i="2"/>
  <c r="BQ212" i="2"/>
  <c r="BP212" i="2"/>
  <c r="BO212" i="2"/>
  <c r="BN212" i="2"/>
  <c r="BM212" i="2"/>
  <c r="BL212" i="2"/>
  <c r="BK212" i="2"/>
  <c r="BJ212" i="2"/>
  <c r="BI212" i="2"/>
  <c r="BH212" i="2"/>
  <c r="BG212" i="2"/>
  <c r="BF212" i="2"/>
  <c r="BE212" i="2"/>
  <c r="BD212" i="2"/>
  <c r="BC212" i="2"/>
  <c r="BB212" i="2"/>
  <c r="BA212" i="2"/>
  <c r="AZ212" i="2"/>
  <c r="AY212" i="2"/>
  <c r="AX212" i="2"/>
  <c r="AW212" i="2"/>
  <c r="AV212" i="2"/>
  <c r="AU212" i="2"/>
  <c r="AT212" i="2"/>
  <c r="AS212" i="2"/>
  <c r="AR212" i="2"/>
  <c r="AQ212" i="2"/>
  <c r="AP212" i="2"/>
  <c r="AO212" i="2"/>
  <c r="AN212" i="2"/>
  <c r="BQ211" i="2"/>
  <c r="BP211" i="2"/>
  <c r="BO211" i="2"/>
  <c r="BN211" i="2"/>
  <c r="BM211" i="2"/>
  <c r="BL211" i="2"/>
  <c r="BK211" i="2"/>
  <c r="BJ211" i="2"/>
  <c r="BI211" i="2"/>
  <c r="BH211" i="2"/>
  <c r="BG211" i="2"/>
  <c r="BF211" i="2"/>
  <c r="BE211" i="2"/>
  <c r="BD211" i="2"/>
  <c r="BC211" i="2"/>
  <c r="BB211" i="2"/>
  <c r="BA211" i="2"/>
  <c r="AZ211" i="2"/>
  <c r="AY211" i="2"/>
  <c r="AX211" i="2"/>
  <c r="AW211" i="2"/>
  <c r="AV211" i="2"/>
  <c r="AU211" i="2"/>
  <c r="AT211" i="2"/>
  <c r="AS211" i="2"/>
  <c r="AR211" i="2"/>
  <c r="AQ211" i="2"/>
  <c r="AP211" i="2"/>
  <c r="AO211" i="2"/>
  <c r="AN211" i="2"/>
  <c r="BQ210" i="2"/>
  <c r="BP210" i="2"/>
  <c r="BO210" i="2"/>
  <c r="BN210" i="2"/>
  <c r="BM210" i="2"/>
  <c r="BL210" i="2"/>
  <c r="BK210" i="2"/>
  <c r="BJ210" i="2"/>
  <c r="BI210" i="2"/>
  <c r="BH210" i="2"/>
  <c r="BG210" i="2"/>
  <c r="BF210" i="2"/>
  <c r="BE210" i="2"/>
  <c r="BD210" i="2"/>
  <c r="BC210" i="2"/>
  <c r="BB210" i="2"/>
  <c r="BA210" i="2"/>
  <c r="AZ210" i="2"/>
  <c r="AY210" i="2"/>
  <c r="AX210" i="2"/>
  <c r="AW210" i="2"/>
  <c r="AV210" i="2"/>
  <c r="AU210" i="2"/>
  <c r="AT210" i="2"/>
  <c r="AS210" i="2"/>
  <c r="AR210" i="2"/>
  <c r="AQ210" i="2"/>
  <c r="AP210" i="2"/>
  <c r="AO210" i="2"/>
  <c r="AN210" i="2"/>
  <c r="BQ209" i="2"/>
  <c r="BP209" i="2"/>
  <c r="BO209" i="2"/>
  <c r="BN209" i="2"/>
  <c r="BM209" i="2"/>
  <c r="BL209" i="2"/>
  <c r="BK209" i="2"/>
  <c r="BJ209" i="2"/>
  <c r="BI209" i="2"/>
  <c r="BH209" i="2"/>
  <c r="BG209" i="2"/>
  <c r="BF209" i="2"/>
  <c r="BE209" i="2"/>
  <c r="BD209" i="2"/>
  <c r="BC209" i="2"/>
  <c r="BB209" i="2"/>
  <c r="BA209" i="2"/>
  <c r="AZ209" i="2"/>
  <c r="AY209" i="2"/>
  <c r="AX209" i="2"/>
  <c r="AW209" i="2"/>
  <c r="AV209" i="2"/>
  <c r="AU209" i="2"/>
  <c r="AT209" i="2"/>
  <c r="AS209" i="2"/>
  <c r="AR209" i="2"/>
  <c r="AQ209" i="2"/>
  <c r="AP209" i="2"/>
  <c r="AO209" i="2"/>
  <c r="AN209" i="2"/>
  <c r="BQ208" i="2"/>
  <c r="BP208" i="2"/>
  <c r="BO208" i="2"/>
  <c r="BN208" i="2"/>
  <c r="BM208" i="2"/>
  <c r="BL208" i="2"/>
  <c r="BK208" i="2"/>
  <c r="BJ208" i="2"/>
  <c r="BI208" i="2"/>
  <c r="BH208" i="2"/>
  <c r="BG208" i="2"/>
  <c r="BF208" i="2"/>
  <c r="BE208" i="2"/>
  <c r="BD208" i="2"/>
  <c r="BC208" i="2"/>
  <c r="BB208" i="2"/>
  <c r="BA208" i="2"/>
  <c r="AZ208" i="2"/>
  <c r="AY208" i="2"/>
  <c r="AX208" i="2"/>
  <c r="AW208" i="2"/>
  <c r="AV208" i="2"/>
  <c r="AU208" i="2"/>
  <c r="AT208" i="2"/>
  <c r="AS208" i="2"/>
  <c r="AR208" i="2"/>
  <c r="AQ208" i="2"/>
  <c r="AP208" i="2"/>
  <c r="AO208" i="2"/>
  <c r="AN208" i="2"/>
  <c r="BQ206" i="2"/>
  <c r="BP206" i="2"/>
  <c r="BO206" i="2"/>
  <c r="BN206" i="2"/>
  <c r="BM206" i="2"/>
  <c r="BL206" i="2"/>
  <c r="BK206" i="2"/>
  <c r="BJ206" i="2"/>
  <c r="BI206" i="2"/>
  <c r="BH206" i="2"/>
  <c r="BG206" i="2"/>
  <c r="BF206" i="2"/>
  <c r="BE206" i="2"/>
  <c r="BD206" i="2"/>
  <c r="BC206" i="2"/>
  <c r="BB206" i="2"/>
  <c r="BA206" i="2"/>
  <c r="AZ206" i="2"/>
  <c r="AY206" i="2"/>
  <c r="AX206" i="2"/>
  <c r="AW206" i="2"/>
  <c r="AV206" i="2"/>
  <c r="AU206" i="2"/>
  <c r="AT206" i="2"/>
  <c r="AS206" i="2"/>
  <c r="AR206" i="2"/>
  <c r="AQ206" i="2"/>
  <c r="AP206" i="2"/>
  <c r="AO206" i="2"/>
  <c r="AN206" i="2"/>
  <c r="BQ205" i="2"/>
  <c r="BP205" i="2"/>
  <c r="BO205" i="2"/>
  <c r="BN205" i="2"/>
  <c r="BM205" i="2"/>
  <c r="BL205" i="2"/>
  <c r="BK205" i="2"/>
  <c r="BJ205" i="2"/>
  <c r="BI205" i="2"/>
  <c r="BH205" i="2"/>
  <c r="BG205" i="2"/>
  <c r="BF205" i="2"/>
  <c r="BE205" i="2"/>
  <c r="BD205" i="2"/>
  <c r="BC205" i="2"/>
  <c r="BB205" i="2"/>
  <c r="BA205" i="2"/>
  <c r="AZ205" i="2"/>
  <c r="AY205" i="2"/>
  <c r="AX205" i="2"/>
  <c r="AW205" i="2"/>
  <c r="AV205" i="2"/>
  <c r="AU205" i="2"/>
  <c r="AT205" i="2"/>
  <c r="AS205" i="2"/>
  <c r="AR205" i="2"/>
  <c r="AQ205" i="2"/>
  <c r="AP205" i="2"/>
  <c r="AO205" i="2"/>
  <c r="AN205" i="2"/>
  <c r="BQ204" i="2"/>
  <c r="BP204" i="2"/>
  <c r="BO204" i="2"/>
  <c r="BN204" i="2"/>
  <c r="BM204" i="2"/>
  <c r="BL204" i="2"/>
  <c r="BK204" i="2"/>
  <c r="BJ204" i="2"/>
  <c r="BI204" i="2"/>
  <c r="BH204" i="2"/>
  <c r="BG204" i="2"/>
  <c r="BF204" i="2"/>
  <c r="BE204" i="2"/>
  <c r="BD204" i="2"/>
  <c r="BC204" i="2"/>
  <c r="BB204" i="2"/>
  <c r="BA204" i="2"/>
  <c r="AZ204" i="2"/>
  <c r="AY204" i="2"/>
  <c r="AX204" i="2"/>
  <c r="AW204" i="2"/>
  <c r="AV204" i="2"/>
  <c r="AU204" i="2"/>
  <c r="AT204" i="2"/>
  <c r="AS204" i="2"/>
  <c r="AR204" i="2"/>
  <c r="AQ204" i="2"/>
  <c r="AP204" i="2"/>
  <c r="AO204" i="2"/>
  <c r="AN204" i="2"/>
  <c r="BQ203" i="2"/>
  <c r="BP203" i="2"/>
  <c r="BO203" i="2"/>
  <c r="BN203" i="2"/>
  <c r="BM203" i="2"/>
  <c r="BL203" i="2"/>
  <c r="BK203" i="2"/>
  <c r="BJ203" i="2"/>
  <c r="BI203" i="2"/>
  <c r="BH203" i="2"/>
  <c r="BG203" i="2"/>
  <c r="BF203" i="2"/>
  <c r="BE203" i="2"/>
  <c r="BD203" i="2"/>
  <c r="BC203" i="2"/>
  <c r="BB203" i="2"/>
  <c r="BA203" i="2"/>
  <c r="AZ203" i="2"/>
  <c r="AY203" i="2"/>
  <c r="AX203" i="2"/>
  <c r="AW203" i="2"/>
  <c r="AV203" i="2"/>
  <c r="AU203" i="2"/>
  <c r="AT203" i="2"/>
  <c r="AS203" i="2"/>
  <c r="AR203" i="2"/>
  <c r="AQ203" i="2"/>
  <c r="AP203" i="2"/>
  <c r="AO203" i="2"/>
  <c r="AN203" i="2"/>
  <c r="BQ202" i="2"/>
  <c r="BP202" i="2"/>
  <c r="BO202" i="2"/>
  <c r="BN202" i="2"/>
  <c r="BM202" i="2"/>
  <c r="BL202" i="2"/>
  <c r="BK202" i="2"/>
  <c r="BJ202" i="2"/>
  <c r="BI202" i="2"/>
  <c r="BH202" i="2"/>
  <c r="BG202" i="2"/>
  <c r="BF202" i="2"/>
  <c r="BE202" i="2"/>
  <c r="BD202" i="2"/>
  <c r="BC202" i="2"/>
  <c r="BB202" i="2"/>
  <c r="BA202" i="2"/>
  <c r="AZ202" i="2"/>
  <c r="AY202" i="2"/>
  <c r="AX202" i="2"/>
  <c r="AW202" i="2"/>
  <c r="AV202" i="2"/>
  <c r="AU202" i="2"/>
  <c r="AT202" i="2"/>
  <c r="AS202" i="2"/>
  <c r="AR202" i="2"/>
  <c r="AQ202" i="2"/>
  <c r="AP202" i="2"/>
  <c r="AO202" i="2"/>
  <c r="AN202" i="2"/>
  <c r="BQ201" i="2"/>
  <c r="BP201" i="2"/>
  <c r="BO201" i="2"/>
  <c r="BN201" i="2"/>
  <c r="BM201" i="2"/>
  <c r="BL201" i="2"/>
  <c r="BK201" i="2"/>
  <c r="BJ201" i="2"/>
  <c r="BI201" i="2"/>
  <c r="BH201" i="2"/>
  <c r="BG201" i="2"/>
  <c r="BF201" i="2"/>
  <c r="BE201" i="2"/>
  <c r="BD201" i="2"/>
  <c r="BC201" i="2"/>
  <c r="BB201" i="2"/>
  <c r="BA201" i="2"/>
  <c r="AZ201" i="2"/>
  <c r="AY201" i="2"/>
  <c r="AX201" i="2"/>
  <c r="AW201" i="2"/>
  <c r="AV201" i="2"/>
  <c r="AU201" i="2"/>
  <c r="AT201" i="2"/>
  <c r="AS201" i="2"/>
  <c r="AR201" i="2"/>
  <c r="AQ201" i="2"/>
  <c r="AP201" i="2"/>
  <c r="AO201" i="2"/>
  <c r="AN201" i="2"/>
  <c r="BQ200" i="2"/>
  <c r="BP200" i="2"/>
  <c r="BO200" i="2"/>
  <c r="BN200" i="2"/>
  <c r="BM200" i="2"/>
  <c r="BL200" i="2"/>
  <c r="BK200" i="2"/>
  <c r="BJ200" i="2"/>
  <c r="BI200" i="2"/>
  <c r="BH200" i="2"/>
  <c r="BG200" i="2"/>
  <c r="BF200" i="2"/>
  <c r="BE200" i="2"/>
  <c r="BD200" i="2"/>
  <c r="BC200" i="2"/>
  <c r="BB200" i="2"/>
  <c r="BA200" i="2"/>
  <c r="AZ200" i="2"/>
  <c r="AY200" i="2"/>
  <c r="AX200" i="2"/>
  <c r="AW200" i="2"/>
  <c r="AV200" i="2"/>
  <c r="AU200" i="2"/>
  <c r="AT200" i="2"/>
  <c r="AS200" i="2"/>
  <c r="AR200" i="2"/>
  <c r="AQ200" i="2"/>
  <c r="AP200" i="2"/>
  <c r="AO200" i="2"/>
  <c r="AN200" i="2"/>
  <c r="BQ199" i="2"/>
  <c r="BP199" i="2"/>
  <c r="BO199" i="2"/>
  <c r="BN199" i="2"/>
  <c r="BM199" i="2"/>
  <c r="BL199" i="2"/>
  <c r="BK199" i="2"/>
  <c r="BJ199" i="2"/>
  <c r="BI199" i="2"/>
  <c r="BH199" i="2"/>
  <c r="BG199" i="2"/>
  <c r="BF199" i="2"/>
  <c r="BE199" i="2"/>
  <c r="BD199" i="2"/>
  <c r="BC199" i="2"/>
  <c r="BB199" i="2"/>
  <c r="BA199" i="2"/>
  <c r="AZ199" i="2"/>
  <c r="AY199" i="2"/>
  <c r="AX199" i="2"/>
  <c r="AW199" i="2"/>
  <c r="AV199" i="2"/>
  <c r="AU199" i="2"/>
  <c r="AT199" i="2"/>
  <c r="AS199" i="2"/>
  <c r="AR199" i="2"/>
  <c r="AQ199" i="2"/>
  <c r="AP199" i="2"/>
  <c r="AO199" i="2"/>
  <c r="AN199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BQ197" i="2"/>
  <c r="BP197" i="2"/>
  <c r="BO197" i="2"/>
  <c r="BN197" i="2"/>
  <c r="BM197" i="2"/>
  <c r="BL197" i="2"/>
  <c r="BK197" i="2"/>
  <c r="BJ197" i="2"/>
  <c r="BI197" i="2"/>
  <c r="BH197" i="2"/>
  <c r="BG197" i="2"/>
  <c r="BF197" i="2"/>
  <c r="BE197" i="2"/>
  <c r="BD197" i="2"/>
  <c r="BC197" i="2"/>
  <c r="BB197" i="2"/>
  <c r="BA197" i="2"/>
  <c r="AZ197" i="2"/>
  <c r="AY197" i="2"/>
  <c r="AX197" i="2"/>
  <c r="AW197" i="2"/>
  <c r="AV197" i="2"/>
  <c r="AU197" i="2"/>
  <c r="AT197" i="2"/>
  <c r="AS197" i="2"/>
  <c r="AR197" i="2"/>
  <c r="AQ197" i="2"/>
  <c r="AP197" i="2"/>
  <c r="AO197" i="2"/>
  <c r="AN197" i="2"/>
  <c r="BQ196" i="2"/>
  <c r="BP196" i="2"/>
  <c r="BO196" i="2"/>
  <c r="BN196" i="2"/>
  <c r="BM196" i="2"/>
  <c r="BL196" i="2"/>
  <c r="BK196" i="2"/>
  <c r="BJ196" i="2"/>
  <c r="BI196" i="2"/>
  <c r="BH196" i="2"/>
  <c r="BG196" i="2"/>
  <c r="BF196" i="2"/>
  <c r="BE196" i="2"/>
  <c r="BD196" i="2"/>
  <c r="BC196" i="2"/>
  <c r="BB196" i="2"/>
  <c r="BA196" i="2"/>
  <c r="AZ196" i="2"/>
  <c r="AY196" i="2"/>
  <c r="AX196" i="2"/>
  <c r="AW196" i="2"/>
  <c r="AV196" i="2"/>
  <c r="AU196" i="2"/>
  <c r="AT196" i="2"/>
  <c r="AS196" i="2"/>
  <c r="AR196" i="2"/>
  <c r="AQ196" i="2"/>
  <c r="AP196" i="2"/>
  <c r="AO196" i="2"/>
  <c r="AN196" i="2"/>
  <c r="BQ195" i="2"/>
  <c r="BP195" i="2"/>
  <c r="BO195" i="2"/>
  <c r="BN195" i="2"/>
  <c r="BM195" i="2"/>
  <c r="BL195" i="2"/>
  <c r="BK195" i="2"/>
  <c r="BJ195" i="2"/>
  <c r="BI195" i="2"/>
  <c r="BH195" i="2"/>
  <c r="BG195" i="2"/>
  <c r="BF195" i="2"/>
  <c r="BE195" i="2"/>
  <c r="BD195" i="2"/>
  <c r="BC195" i="2"/>
  <c r="BB195" i="2"/>
  <c r="BA195" i="2"/>
  <c r="AZ195" i="2"/>
  <c r="AY195" i="2"/>
  <c r="AX195" i="2"/>
  <c r="AW195" i="2"/>
  <c r="AV195" i="2"/>
  <c r="AU195" i="2"/>
  <c r="AT195" i="2"/>
  <c r="AS195" i="2"/>
  <c r="AR195" i="2"/>
  <c r="AQ195" i="2"/>
  <c r="AP195" i="2"/>
  <c r="AO195" i="2"/>
  <c r="AN195" i="2"/>
  <c r="BQ194" i="2"/>
  <c r="BP194" i="2"/>
  <c r="BO194" i="2"/>
  <c r="BN194" i="2"/>
  <c r="BM194" i="2"/>
  <c r="BL194" i="2"/>
  <c r="BK194" i="2"/>
  <c r="BJ194" i="2"/>
  <c r="BI194" i="2"/>
  <c r="BH194" i="2"/>
  <c r="BG194" i="2"/>
  <c r="BF194" i="2"/>
  <c r="BE194" i="2"/>
  <c r="BD194" i="2"/>
  <c r="BC194" i="2"/>
  <c r="BB194" i="2"/>
  <c r="BA194" i="2"/>
  <c r="AZ194" i="2"/>
  <c r="AY194" i="2"/>
  <c r="AX194" i="2"/>
  <c r="AW194" i="2"/>
  <c r="AV194" i="2"/>
  <c r="AU194" i="2"/>
  <c r="AT194" i="2"/>
  <c r="AS194" i="2"/>
  <c r="AR194" i="2"/>
  <c r="AQ194" i="2"/>
  <c r="AP194" i="2"/>
  <c r="AO194" i="2"/>
  <c r="AN194" i="2"/>
  <c r="BQ193" i="2"/>
  <c r="BP193" i="2"/>
  <c r="BO193" i="2"/>
  <c r="BN193" i="2"/>
  <c r="BM193" i="2"/>
  <c r="BL193" i="2"/>
  <c r="BK193" i="2"/>
  <c r="BJ193" i="2"/>
  <c r="BI193" i="2"/>
  <c r="BH193" i="2"/>
  <c r="BG193" i="2"/>
  <c r="BF193" i="2"/>
  <c r="BE193" i="2"/>
  <c r="BD193" i="2"/>
  <c r="BC193" i="2"/>
  <c r="BB193" i="2"/>
  <c r="BA193" i="2"/>
  <c r="AZ193" i="2"/>
  <c r="AY193" i="2"/>
  <c r="AX193" i="2"/>
  <c r="AW193" i="2"/>
  <c r="AV193" i="2"/>
  <c r="AU193" i="2"/>
  <c r="AT193" i="2"/>
  <c r="AS193" i="2"/>
  <c r="AR193" i="2"/>
  <c r="AQ193" i="2"/>
  <c r="AP193" i="2"/>
  <c r="AO193" i="2"/>
  <c r="AN193" i="2"/>
  <c r="BQ192" i="2"/>
  <c r="BP192" i="2"/>
  <c r="BO192" i="2"/>
  <c r="BN192" i="2"/>
  <c r="BM192" i="2"/>
  <c r="BL192" i="2"/>
  <c r="BK192" i="2"/>
  <c r="BJ192" i="2"/>
  <c r="BI192" i="2"/>
  <c r="BH192" i="2"/>
  <c r="BG192" i="2"/>
  <c r="BF192" i="2"/>
  <c r="BE192" i="2"/>
  <c r="BD192" i="2"/>
  <c r="BC192" i="2"/>
  <c r="BB192" i="2"/>
  <c r="BA192" i="2"/>
  <c r="AZ192" i="2"/>
  <c r="AY192" i="2"/>
  <c r="AX192" i="2"/>
  <c r="AW192" i="2"/>
  <c r="AV192" i="2"/>
  <c r="AU192" i="2"/>
  <c r="AT192" i="2"/>
  <c r="AS192" i="2"/>
  <c r="AR192" i="2"/>
  <c r="AQ192" i="2"/>
  <c r="AP192" i="2"/>
  <c r="AO192" i="2"/>
  <c r="AN192" i="2"/>
  <c r="BQ191" i="2"/>
  <c r="BP191" i="2"/>
  <c r="BO191" i="2"/>
  <c r="BN191" i="2"/>
  <c r="BM191" i="2"/>
  <c r="BL191" i="2"/>
  <c r="BK191" i="2"/>
  <c r="BJ191" i="2"/>
  <c r="BI191" i="2"/>
  <c r="BH191" i="2"/>
  <c r="BG191" i="2"/>
  <c r="BF191" i="2"/>
  <c r="BE191" i="2"/>
  <c r="BD191" i="2"/>
  <c r="BC191" i="2"/>
  <c r="BB191" i="2"/>
  <c r="BA191" i="2"/>
  <c r="AZ191" i="2"/>
  <c r="AY191" i="2"/>
  <c r="AX191" i="2"/>
  <c r="AW191" i="2"/>
  <c r="AV191" i="2"/>
  <c r="AU191" i="2"/>
  <c r="AT191" i="2"/>
  <c r="AS191" i="2"/>
  <c r="AR191" i="2"/>
  <c r="AQ191" i="2"/>
  <c r="AP191" i="2"/>
  <c r="AO191" i="2"/>
  <c r="AN191" i="2"/>
  <c r="BQ190" i="2"/>
  <c r="BP190" i="2"/>
  <c r="BO190" i="2"/>
  <c r="BN190" i="2"/>
  <c r="BM190" i="2"/>
  <c r="BL190" i="2"/>
  <c r="BK190" i="2"/>
  <c r="BJ190" i="2"/>
  <c r="BI190" i="2"/>
  <c r="BH190" i="2"/>
  <c r="BG190" i="2"/>
  <c r="BF190" i="2"/>
  <c r="BE190" i="2"/>
  <c r="BD190" i="2"/>
  <c r="BC190" i="2"/>
  <c r="BB190" i="2"/>
  <c r="BA190" i="2"/>
  <c r="AZ190" i="2"/>
  <c r="AY190" i="2"/>
  <c r="AX190" i="2"/>
  <c r="AW190" i="2"/>
  <c r="AV190" i="2"/>
  <c r="AU190" i="2"/>
  <c r="AT190" i="2"/>
  <c r="AS190" i="2"/>
  <c r="AR190" i="2"/>
  <c r="AQ190" i="2"/>
  <c r="AP190" i="2"/>
  <c r="AO190" i="2"/>
  <c r="AN190" i="2"/>
  <c r="BQ189" i="2"/>
  <c r="BP189" i="2"/>
  <c r="BO189" i="2"/>
  <c r="BN189" i="2"/>
  <c r="BM189" i="2"/>
  <c r="BL189" i="2"/>
  <c r="BK189" i="2"/>
  <c r="BJ189" i="2"/>
  <c r="BI189" i="2"/>
  <c r="BH189" i="2"/>
  <c r="BG189" i="2"/>
  <c r="BF189" i="2"/>
  <c r="BE189" i="2"/>
  <c r="BD189" i="2"/>
  <c r="BC189" i="2"/>
  <c r="BB189" i="2"/>
  <c r="BA189" i="2"/>
  <c r="AZ189" i="2"/>
  <c r="AY189" i="2"/>
  <c r="AX189" i="2"/>
  <c r="AW189" i="2"/>
  <c r="AV189" i="2"/>
  <c r="AU189" i="2"/>
  <c r="AT189" i="2"/>
  <c r="AS189" i="2"/>
  <c r="AR189" i="2"/>
  <c r="AQ189" i="2"/>
  <c r="AP189" i="2"/>
  <c r="AO189" i="2"/>
  <c r="AN189" i="2"/>
  <c r="BQ188" i="2"/>
  <c r="BP188" i="2"/>
  <c r="BO188" i="2"/>
  <c r="BN188" i="2"/>
  <c r="BM188" i="2"/>
  <c r="BL188" i="2"/>
  <c r="BK188" i="2"/>
  <c r="BJ188" i="2"/>
  <c r="BI188" i="2"/>
  <c r="BH188" i="2"/>
  <c r="BG188" i="2"/>
  <c r="BF188" i="2"/>
  <c r="BE188" i="2"/>
  <c r="BD188" i="2"/>
  <c r="BC188" i="2"/>
  <c r="BB188" i="2"/>
  <c r="BA188" i="2"/>
  <c r="AZ188" i="2"/>
  <c r="AY188" i="2"/>
  <c r="AX188" i="2"/>
  <c r="AW188" i="2"/>
  <c r="AV188" i="2"/>
  <c r="AU188" i="2"/>
  <c r="AT188" i="2"/>
  <c r="AS188" i="2"/>
  <c r="AR188" i="2"/>
  <c r="AQ188" i="2"/>
  <c r="AP188" i="2"/>
  <c r="AO188" i="2"/>
  <c r="AN188" i="2"/>
  <c r="BQ187" i="2"/>
  <c r="BP187" i="2"/>
  <c r="BO187" i="2"/>
  <c r="BN187" i="2"/>
  <c r="BM187" i="2"/>
  <c r="BL187" i="2"/>
  <c r="BK187" i="2"/>
  <c r="BJ187" i="2"/>
  <c r="BI187" i="2"/>
  <c r="BH187" i="2"/>
  <c r="BG187" i="2"/>
  <c r="BF187" i="2"/>
  <c r="BE187" i="2"/>
  <c r="BD187" i="2"/>
  <c r="BC187" i="2"/>
  <c r="BB187" i="2"/>
  <c r="BA187" i="2"/>
  <c r="AZ187" i="2"/>
  <c r="AY187" i="2"/>
  <c r="AX187" i="2"/>
  <c r="AW187" i="2"/>
  <c r="AV187" i="2"/>
  <c r="AU187" i="2"/>
  <c r="AT187" i="2"/>
  <c r="AS187" i="2"/>
  <c r="AR187" i="2"/>
  <c r="AQ187" i="2"/>
  <c r="AP187" i="2"/>
  <c r="AO187" i="2"/>
  <c r="AN187" i="2"/>
  <c r="BQ186" i="2"/>
  <c r="BP186" i="2"/>
  <c r="BO186" i="2"/>
  <c r="BN186" i="2"/>
  <c r="BM186" i="2"/>
  <c r="BL186" i="2"/>
  <c r="BK186" i="2"/>
  <c r="BJ186" i="2"/>
  <c r="BI186" i="2"/>
  <c r="BH186" i="2"/>
  <c r="BH280" i="2" s="1"/>
  <c r="BG186" i="2"/>
  <c r="BF186" i="2"/>
  <c r="BE186" i="2"/>
  <c r="BD186" i="2"/>
  <c r="BC186" i="2"/>
  <c r="BB186" i="2"/>
  <c r="BA186" i="2"/>
  <c r="AZ186" i="2"/>
  <c r="AZ280" i="2" s="1"/>
  <c r="AY186" i="2"/>
  <c r="AX186" i="2"/>
  <c r="AW186" i="2"/>
  <c r="AV186" i="2"/>
  <c r="AU186" i="2"/>
  <c r="AT186" i="2"/>
  <c r="AS186" i="2"/>
  <c r="AR186" i="2"/>
  <c r="AR280" i="2" s="1"/>
  <c r="AQ186" i="2"/>
  <c r="AP186" i="2"/>
  <c r="AO186" i="2"/>
  <c r="AN186" i="2"/>
  <c r="BQ185" i="2"/>
  <c r="BP185" i="2"/>
  <c r="BO185" i="2"/>
  <c r="BN185" i="2"/>
  <c r="BN280" i="2" s="1"/>
  <c r="BM185" i="2"/>
  <c r="BL185" i="2"/>
  <c r="BK185" i="2"/>
  <c r="BJ185" i="2"/>
  <c r="BI185" i="2"/>
  <c r="BH185" i="2"/>
  <c r="BG185" i="2"/>
  <c r="BF185" i="2"/>
  <c r="BF280" i="2" s="1"/>
  <c r="BE185" i="2"/>
  <c r="BD185" i="2"/>
  <c r="BC185" i="2"/>
  <c r="BB185" i="2"/>
  <c r="BA185" i="2"/>
  <c r="AZ185" i="2"/>
  <c r="AY185" i="2"/>
  <c r="AX185" i="2"/>
  <c r="AX280" i="2" s="1"/>
  <c r="AW185" i="2"/>
  <c r="AV185" i="2"/>
  <c r="AU185" i="2"/>
  <c r="AT185" i="2"/>
  <c r="AS185" i="2"/>
  <c r="AR185" i="2"/>
  <c r="AQ185" i="2"/>
  <c r="AP185" i="2"/>
  <c r="AP280" i="2" s="1"/>
  <c r="AO185" i="2"/>
  <c r="AN185" i="2"/>
  <c r="BQ171" i="2"/>
  <c r="BQ349" i="3" s="1"/>
  <c r="BP171" i="2"/>
  <c r="BP349" i="3" s="1"/>
  <c r="BO171" i="2"/>
  <c r="BO349" i="3" s="1"/>
  <c r="BN171" i="2"/>
  <c r="BN349" i="3" s="1"/>
  <c r="BM171" i="2"/>
  <c r="BM349" i="3" s="1"/>
  <c r="BL171" i="2"/>
  <c r="BL349" i="3" s="1"/>
  <c r="BK171" i="2"/>
  <c r="BK349" i="3" s="1"/>
  <c r="BJ171" i="2"/>
  <c r="BJ349" i="3" s="1"/>
  <c r="BI171" i="2"/>
  <c r="BI349" i="3" s="1"/>
  <c r="BH171" i="2"/>
  <c r="BH349" i="3" s="1"/>
  <c r="BG171" i="2"/>
  <c r="BG349" i="3" s="1"/>
  <c r="BF171" i="2"/>
  <c r="BF349" i="3" s="1"/>
  <c r="BE171" i="2"/>
  <c r="BE349" i="3" s="1"/>
  <c r="BD171" i="2"/>
  <c r="BD349" i="3" s="1"/>
  <c r="BC171" i="2"/>
  <c r="BC349" i="3" s="1"/>
  <c r="BB171" i="2"/>
  <c r="BB349" i="3" s="1"/>
  <c r="BA171" i="2"/>
  <c r="BA349" i="3" s="1"/>
  <c r="AZ171" i="2"/>
  <c r="AZ349" i="3" s="1"/>
  <c r="AY171" i="2"/>
  <c r="AY349" i="3" s="1"/>
  <c r="AX171" i="2"/>
  <c r="AX349" i="3" s="1"/>
  <c r="AW171" i="2"/>
  <c r="AW349" i="3" s="1"/>
  <c r="AV171" i="2"/>
  <c r="AV349" i="3" s="1"/>
  <c r="AU171" i="2"/>
  <c r="AU349" i="3" s="1"/>
  <c r="AT171" i="2"/>
  <c r="AT349" i="3" s="1"/>
  <c r="AS171" i="2"/>
  <c r="AS349" i="3" s="1"/>
  <c r="AR171" i="2"/>
  <c r="AR349" i="3" s="1"/>
  <c r="AQ171" i="2"/>
  <c r="AQ349" i="3" s="1"/>
  <c r="AP171" i="2"/>
  <c r="AP349" i="3" s="1"/>
  <c r="AO171" i="2"/>
  <c r="AO349" i="3" s="1"/>
  <c r="AN171" i="2"/>
  <c r="AN349" i="3" s="1"/>
  <c r="BQ170" i="2"/>
  <c r="BQ348" i="3" s="1"/>
  <c r="BP170" i="2"/>
  <c r="BP348" i="3" s="1"/>
  <c r="BO170" i="2"/>
  <c r="BO348" i="3" s="1"/>
  <c r="BN170" i="2"/>
  <c r="BN348" i="3" s="1"/>
  <c r="BM170" i="2"/>
  <c r="BM348" i="3" s="1"/>
  <c r="BL170" i="2"/>
  <c r="BL348" i="3" s="1"/>
  <c r="BK170" i="2"/>
  <c r="BK348" i="3" s="1"/>
  <c r="BJ170" i="2"/>
  <c r="BJ348" i="3" s="1"/>
  <c r="BI170" i="2"/>
  <c r="BI348" i="3" s="1"/>
  <c r="BH170" i="2"/>
  <c r="BH348" i="3" s="1"/>
  <c r="BG170" i="2"/>
  <c r="BG348" i="3" s="1"/>
  <c r="BF170" i="2"/>
  <c r="BF348" i="3" s="1"/>
  <c r="BE170" i="2"/>
  <c r="BE348" i="3" s="1"/>
  <c r="BD170" i="2"/>
  <c r="BD348" i="3" s="1"/>
  <c r="BC170" i="2"/>
  <c r="BC348" i="3" s="1"/>
  <c r="BB170" i="2"/>
  <c r="BB348" i="3" s="1"/>
  <c r="BA170" i="2"/>
  <c r="BA348" i="3" s="1"/>
  <c r="AZ170" i="2"/>
  <c r="AZ348" i="3" s="1"/>
  <c r="AY170" i="2"/>
  <c r="AY348" i="3" s="1"/>
  <c r="AX170" i="2"/>
  <c r="AX348" i="3" s="1"/>
  <c r="AW170" i="2"/>
  <c r="AW348" i="3" s="1"/>
  <c r="AV170" i="2"/>
  <c r="AV348" i="3" s="1"/>
  <c r="AU170" i="2"/>
  <c r="AU348" i="3" s="1"/>
  <c r="AT170" i="2"/>
  <c r="AT348" i="3" s="1"/>
  <c r="AS170" i="2"/>
  <c r="AS348" i="3" s="1"/>
  <c r="AR170" i="2"/>
  <c r="AR348" i="3" s="1"/>
  <c r="AQ170" i="2"/>
  <c r="AQ348" i="3" s="1"/>
  <c r="AP170" i="2"/>
  <c r="AP348" i="3" s="1"/>
  <c r="AO170" i="2"/>
  <c r="AO348" i="3" s="1"/>
  <c r="AN170" i="2"/>
  <c r="AN348" i="3" s="1"/>
  <c r="BQ169" i="2"/>
  <c r="BQ347" i="3" s="1"/>
  <c r="BP169" i="2"/>
  <c r="BP347" i="3" s="1"/>
  <c r="BO169" i="2"/>
  <c r="BO347" i="3" s="1"/>
  <c r="BN169" i="2"/>
  <c r="BN347" i="3" s="1"/>
  <c r="BM169" i="2"/>
  <c r="BM347" i="3" s="1"/>
  <c r="BL169" i="2"/>
  <c r="BL347" i="3" s="1"/>
  <c r="BK169" i="2"/>
  <c r="BK347" i="3" s="1"/>
  <c r="BJ169" i="2"/>
  <c r="BJ347" i="3" s="1"/>
  <c r="BI169" i="2"/>
  <c r="BI347" i="3" s="1"/>
  <c r="BH169" i="2"/>
  <c r="BH347" i="3" s="1"/>
  <c r="BG169" i="2"/>
  <c r="BG347" i="3" s="1"/>
  <c r="BF169" i="2"/>
  <c r="BF347" i="3" s="1"/>
  <c r="BE169" i="2"/>
  <c r="BE347" i="3" s="1"/>
  <c r="BD169" i="2"/>
  <c r="BD347" i="3" s="1"/>
  <c r="BC169" i="2"/>
  <c r="BC347" i="3" s="1"/>
  <c r="BB169" i="2"/>
  <c r="BB347" i="3" s="1"/>
  <c r="BA169" i="2"/>
  <c r="BA347" i="3" s="1"/>
  <c r="AZ169" i="2"/>
  <c r="AZ347" i="3" s="1"/>
  <c r="AY169" i="2"/>
  <c r="AY347" i="3" s="1"/>
  <c r="AX169" i="2"/>
  <c r="AX347" i="3" s="1"/>
  <c r="AW169" i="2"/>
  <c r="AW347" i="3" s="1"/>
  <c r="AV169" i="2"/>
  <c r="AV347" i="3" s="1"/>
  <c r="AU169" i="2"/>
  <c r="AU347" i="3" s="1"/>
  <c r="AT169" i="2"/>
  <c r="AT347" i="3" s="1"/>
  <c r="AS169" i="2"/>
  <c r="AS347" i="3" s="1"/>
  <c r="AR169" i="2"/>
  <c r="AR347" i="3" s="1"/>
  <c r="AQ169" i="2"/>
  <c r="AQ347" i="3" s="1"/>
  <c r="AP169" i="2"/>
  <c r="AP347" i="3" s="1"/>
  <c r="AO169" i="2"/>
  <c r="AO347" i="3" s="1"/>
  <c r="AN169" i="2"/>
  <c r="AN347" i="3" s="1"/>
  <c r="BQ168" i="2"/>
  <c r="BQ346" i="3" s="1"/>
  <c r="BP168" i="2"/>
  <c r="BP346" i="3" s="1"/>
  <c r="BO168" i="2"/>
  <c r="BO346" i="3" s="1"/>
  <c r="BN168" i="2"/>
  <c r="BN346" i="3" s="1"/>
  <c r="BM168" i="2"/>
  <c r="BM346" i="3" s="1"/>
  <c r="BL168" i="2"/>
  <c r="BL346" i="3" s="1"/>
  <c r="BK168" i="2"/>
  <c r="BK346" i="3" s="1"/>
  <c r="BJ168" i="2"/>
  <c r="BJ346" i="3" s="1"/>
  <c r="BI168" i="2"/>
  <c r="BI346" i="3" s="1"/>
  <c r="BH168" i="2"/>
  <c r="BH346" i="3" s="1"/>
  <c r="BG168" i="2"/>
  <c r="BG346" i="3" s="1"/>
  <c r="BF168" i="2"/>
  <c r="BF346" i="3" s="1"/>
  <c r="BE168" i="2"/>
  <c r="BE346" i="3" s="1"/>
  <c r="BD168" i="2"/>
  <c r="BD346" i="3" s="1"/>
  <c r="BC168" i="2"/>
  <c r="BC346" i="3" s="1"/>
  <c r="BB168" i="2"/>
  <c r="BB346" i="3" s="1"/>
  <c r="BA168" i="2"/>
  <c r="BA346" i="3" s="1"/>
  <c r="AZ168" i="2"/>
  <c r="AZ346" i="3" s="1"/>
  <c r="AY168" i="2"/>
  <c r="AY346" i="3" s="1"/>
  <c r="AX168" i="2"/>
  <c r="AX346" i="3" s="1"/>
  <c r="AW168" i="2"/>
  <c r="AW346" i="3" s="1"/>
  <c r="AV168" i="2"/>
  <c r="AV346" i="3" s="1"/>
  <c r="AU168" i="2"/>
  <c r="AU346" i="3" s="1"/>
  <c r="AT168" i="2"/>
  <c r="AT346" i="3" s="1"/>
  <c r="AS168" i="2"/>
  <c r="AS346" i="3" s="1"/>
  <c r="AR168" i="2"/>
  <c r="AR346" i="3" s="1"/>
  <c r="AQ168" i="2"/>
  <c r="AQ346" i="3" s="1"/>
  <c r="AP168" i="2"/>
  <c r="AP346" i="3" s="1"/>
  <c r="AO168" i="2"/>
  <c r="AO346" i="3" s="1"/>
  <c r="AN168" i="2"/>
  <c r="AN346" i="3" s="1"/>
  <c r="BQ167" i="2"/>
  <c r="BQ345" i="3" s="1"/>
  <c r="BP167" i="2"/>
  <c r="BP345" i="3" s="1"/>
  <c r="BO167" i="2"/>
  <c r="BO345" i="3" s="1"/>
  <c r="BN167" i="2"/>
  <c r="BN345" i="3" s="1"/>
  <c r="BM167" i="2"/>
  <c r="BM345" i="3" s="1"/>
  <c r="BL167" i="2"/>
  <c r="BL345" i="3" s="1"/>
  <c r="BK167" i="2"/>
  <c r="BK345" i="3" s="1"/>
  <c r="BJ167" i="2"/>
  <c r="BJ345" i="3" s="1"/>
  <c r="BI167" i="2"/>
  <c r="BI345" i="3" s="1"/>
  <c r="BH167" i="2"/>
  <c r="BH345" i="3" s="1"/>
  <c r="BG167" i="2"/>
  <c r="BG345" i="3" s="1"/>
  <c r="BF167" i="2"/>
  <c r="BF345" i="3" s="1"/>
  <c r="BE167" i="2"/>
  <c r="BE345" i="3" s="1"/>
  <c r="BD167" i="2"/>
  <c r="BD345" i="3" s="1"/>
  <c r="BC167" i="2"/>
  <c r="BC345" i="3" s="1"/>
  <c r="BB167" i="2"/>
  <c r="BB345" i="3" s="1"/>
  <c r="BA167" i="2"/>
  <c r="BA345" i="3" s="1"/>
  <c r="AZ167" i="2"/>
  <c r="AZ345" i="3" s="1"/>
  <c r="AY167" i="2"/>
  <c r="AY345" i="3" s="1"/>
  <c r="AX167" i="2"/>
  <c r="AX345" i="3" s="1"/>
  <c r="AW167" i="2"/>
  <c r="AW345" i="3" s="1"/>
  <c r="AV167" i="2"/>
  <c r="AV345" i="3" s="1"/>
  <c r="AU167" i="2"/>
  <c r="AU345" i="3" s="1"/>
  <c r="AT167" i="2"/>
  <c r="AT345" i="3" s="1"/>
  <c r="AS167" i="2"/>
  <c r="AS345" i="3" s="1"/>
  <c r="AR167" i="2"/>
  <c r="AR345" i="3" s="1"/>
  <c r="AQ167" i="2"/>
  <c r="AQ345" i="3" s="1"/>
  <c r="AP167" i="2"/>
  <c r="AP345" i="3" s="1"/>
  <c r="AO167" i="2"/>
  <c r="AO345" i="3" s="1"/>
  <c r="AN167" i="2"/>
  <c r="AN345" i="3" s="1"/>
  <c r="BQ166" i="2"/>
  <c r="BQ344" i="3" s="1"/>
  <c r="BP166" i="2"/>
  <c r="BP344" i="3" s="1"/>
  <c r="BO166" i="2"/>
  <c r="BO344" i="3" s="1"/>
  <c r="BN166" i="2"/>
  <c r="BN344" i="3" s="1"/>
  <c r="BM166" i="2"/>
  <c r="BM344" i="3" s="1"/>
  <c r="BL166" i="2"/>
  <c r="BL344" i="3" s="1"/>
  <c r="BK166" i="2"/>
  <c r="BK344" i="3" s="1"/>
  <c r="BJ166" i="2"/>
  <c r="BJ344" i="3" s="1"/>
  <c r="BI166" i="2"/>
  <c r="BI344" i="3" s="1"/>
  <c r="BH166" i="2"/>
  <c r="BH344" i="3" s="1"/>
  <c r="BG166" i="2"/>
  <c r="BG344" i="3" s="1"/>
  <c r="BF166" i="2"/>
  <c r="BF344" i="3" s="1"/>
  <c r="BE166" i="2"/>
  <c r="BE344" i="3" s="1"/>
  <c r="BD166" i="2"/>
  <c r="BD344" i="3" s="1"/>
  <c r="BC166" i="2"/>
  <c r="BC344" i="3" s="1"/>
  <c r="BB166" i="2"/>
  <c r="BB344" i="3" s="1"/>
  <c r="BA166" i="2"/>
  <c r="BA344" i="3" s="1"/>
  <c r="AZ166" i="2"/>
  <c r="AZ344" i="3" s="1"/>
  <c r="AY166" i="2"/>
  <c r="AY344" i="3" s="1"/>
  <c r="AX166" i="2"/>
  <c r="AX344" i="3" s="1"/>
  <c r="AW166" i="2"/>
  <c r="AW344" i="3" s="1"/>
  <c r="AV166" i="2"/>
  <c r="AV344" i="3" s="1"/>
  <c r="AU166" i="2"/>
  <c r="AU344" i="3" s="1"/>
  <c r="AT166" i="2"/>
  <c r="AT344" i="3" s="1"/>
  <c r="AS166" i="2"/>
  <c r="AS344" i="3" s="1"/>
  <c r="AR166" i="2"/>
  <c r="AR344" i="3" s="1"/>
  <c r="AQ166" i="2"/>
  <c r="AQ344" i="3" s="1"/>
  <c r="AP166" i="2"/>
  <c r="AP344" i="3" s="1"/>
  <c r="AO166" i="2"/>
  <c r="AO344" i="3" s="1"/>
  <c r="AN166" i="2"/>
  <c r="AN344" i="3" s="1"/>
  <c r="BQ165" i="2"/>
  <c r="BQ343" i="3" s="1"/>
  <c r="BP165" i="2"/>
  <c r="BP343" i="3" s="1"/>
  <c r="BO165" i="2"/>
  <c r="BO343" i="3" s="1"/>
  <c r="BN165" i="2"/>
  <c r="BN343" i="3" s="1"/>
  <c r="BM165" i="2"/>
  <c r="BM343" i="3" s="1"/>
  <c r="BL165" i="2"/>
  <c r="BL343" i="3" s="1"/>
  <c r="BK165" i="2"/>
  <c r="BK343" i="3" s="1"/>
  <c r="BJ165" i="2"/>
  <c r="BJ343" i="3" s="1"/>
  <c r="BI165" i="2"/>
  <c r="BI343" i="3" s="1"/>
  <c r="BH165" i="2"/>
  <c r="BH343" i="3" s="1"/>
  <c r="BG165" i="2"/>
  <c r="BG343" i="3" s="1"/>
  <c r="BF165" i="2"/>
  <c r="BF343" i="3" s="1"/>
  <c r="BE165" i="2"/>
  <c r="BE343" i="3" s="1"/>
  <c r="BD165" i="2"/>
  <c r="BD343" i="3" s="1"/>
  <c r="BC165" i="2"/>
  <c r="BC343" i="3" s="1"/>
  <c r="BB165" i="2"/>
  <c r="BB343" i="3" s="1"/>
  <c r="BA165" i="2"/>
  <c r="BA343" i="3" s="1"/>
  <c r="AZ165" i="2"/>
  <c r="AZ343" i="3" s="1"/>
  <c r="AY165" i="2"/>
  <c r="AY343" i="3" s="1"/>
  <c r="AX165" i="2"/>
  <c r="AX343" i="3" s="1"/>
  <c r="AW165" i="2"/>
  <c r="AW343" i="3" s="1"/>
  <c r="AV165" i="2"/>
  <c r="AV343" i="3" s="1"/>
  <c r="AU165" i="2"/>
  <c r="AU343" i="3" s="1"/>
  <c r="AT165" i="2"/>
  <c r="AT343" i="3" s="1"/>
  <c r="AS165" i="2"/>
  <c r="AS343" i="3" s="1"/>
  <c r="AR165" i="2"/>
  <c r="AR343" i="3" s="1"/>
  <c r="AQ165" i="2"/>
  <c r="AQ343" i="3" s="1"/>
  <c r="AP165" i="2"/>
  <c r="AP343" i="3" s="1"/>
  <c r="AO165" i="2"/>
  <c r="AO343" i="3" s="1"/>
  <c r="AN165" i="2"/>
  <c r="AN343" i="3" s="1"/>
  <c r="BQ164" i="2"/>
  <c r="BQ342" i="3" s="1"/>
  <c r="BP164" i="2"/>
  <c r="BP342" i="3" s="1"/>
  <c r="BO164" i="2"/>
  <c r="BO342" i="3" s="1"/>
  <c r="BN164" i="2"/>
  <c r="BN342" i="3" s="1"/>
  <c r="BM164" i="2"/>
  <c r="BM342" i="3" s="1"/>
  <c r="BL164" i="2"/>
  <c r="BL342" i="3" s="1"/>
  <c r="BK164" i="2"/>
  <c r="BK342" i="3" s="1"/>
  <c r="BJ164" i="2"/>
  <c r="BJ342" i="3" s="1"/>
  <c r="BI164" i="2"/>
  <c r="BI342" i="3" s="1"/>
  <c r="BH164" i="2"/>
  <c r="BH342" i="3" s="1"/>
  <c r="BG164" i="2"/>
  <c r="BG342" i="3" s="1"/>
  <c r="BF164" i="2"/>
  <c r="BF342" i="3" s="1"/>
  <c r="BE164" i="2"/>
  <c r="BE342" i="3" s="1"/>
  <c r="BD164" i="2"/>
  <c r="BD342" i="3" s="1"/>
  <c r="BC164" i="2"/>
  <c r="BC342" i="3" s="1"/>
  <c r="BB164" i="2"/>
  <c r="BB342" i="3" s="1"/>
  <c r="BA164" i="2"/>
  <c r="BA342" i="3" s="1"/>
  <c r="AZ164" i="2"/>
  <c r="AZ342" i="3" s="1"/>
  <c r="AY164" i="2"/>
  <c r="AY342" i="3" s="1"/>
  <c r="AX164" i="2"/>
  <c r="AX342" i="3" s="1"/>
  <c r="AW164" i="2"/>
  <c r="AW342" i="3" s="1"/>
  <c r="AV164" i="2"/>
  <c r="AV342" i="3" s="1"/>
  <c r="AU164" i="2"/>
  <c r="AU342" i="3" s="1"/>
  <c r="AT164" i="2"/>
  <c r="AT342" i="3" s="1"/>
  <c r="AS164" i="2"/>
  <c r="AS342" i="3" s="1"/>
  <c r="AR164" i="2"/>
  <c r="AR342" i="3" s="1"/>
  <c r="AQ164" i="2"/>
  <c r="AQ342" i="3" s="1"/>
  <c r="AP164" i="2"/>
  <c r="AP342" i="3" s="1"/>
  <c r="AO164" i="2"/>
  <c r="AO342" i="3" s="1"/>
  <c r="AN164" i="2"/>
  <c r="AN342" i="3" s="1"/>
  <c r="BQ163" i="2"/>
  <c r="BQ341" i="3" s="1"/>
  <c r="BP163" i="2"/>
  <c r="BP341" i="3" s="1"/>
  <c r="BO163" i="2"/>
  <c r="BO341" i="3" s="1"/>
  <c r="BN163" i="2"/>
  <c r="BN341" i="3" s="1"/>
  <c r="BM163" i="2"/>
  <c r="BM341" i="3" s="1"/>
  <c r="BL163" i="2"/>
  <c r="BL341" i="3" s="1"/>
  <c r="BK163" i="2"/>
  <c r="BK341" i="3" s="1"/>
  <c r="BJ163" i="2"/>
  <c r="BJ341" i="3" s="1"/>
  <c r="BI163" i="2"/>
  <c r="BI341" i="3" s="1"/>
  <c r="BH163" i="2"/>
  <c r="BH341" i="3" s="1"/>
  <c r="BG163" i="2"/>
  <c r="BG341" i="3" s="1"/>
  <c r="BF163" i="2"/>
  <c r="BF341" i="3" s="1"/>
  <c r="BE163" i="2"/>
  <c r="BE341" i="3" s="1"/>
  <c r="BD163" i="2"/>
  <c r="BD341" i="3" s="1"/>
  <c r="BC163" i="2"/>
  <c r="BC341" i="3" s="1"/>
  <c r="BB163" i="2"/>
  <c r="BB341" i="3" s="1"/>
  <c r="BA163" i="2"/>
  <c r="BA341" i="3" s="1"/>
  <c r="AZ163" i="2"/>
  <c r="AZ341" i="3" s="1"/>
  <c r="AY163" i="2"/>
  <c r="AY341" i="3" s="1"/>
  <c r="AX163" i="2"/>
  <c r="AX341" i="3" s="1"/>
  <c r="AW163" i="2"/>
  <c r="AW341" i="3" s="1"/>
  <c r="AV163" i="2"/>
  <c r="AV341" i="3" s="1"/>
  <c r="AU163" i="2"/>
  <c r="AU341" i="3" s="1"/>
  <c r="AT163" i="2"/>
  <c r="AT341" i="3" s="1"/>
  <c r="AS163" i="2"/>
  <c r="AS341" i="3" s="1"/>
  <c r="AR163" i="2"/>
  <c r="AR341" i="3" s="1"/>
  <c r="AQ163" i="2"/>
  <c r="AQ341" i="3" s="1"/>
  <c r="AP163" i="2"/>
  <c r="AP341" i="3" s="1"/>
  <c r="AO163" i="2"/>
  <c r="AO341" i="3" s="1"/>
  <c r="AN163" i="2"/>
  <c r="AN341" i="3" s="1"/>
  <c r="BQ162" i="2"/>
  <c r="BQ340" i="3" s="1"/>
  <c r="BP162" i="2"/>
  <c r="BP340" i="3" s="1"/>
  <c r="BO162" i="2"/>
  <c r="BO340" i="3" s="1"/>
  <c r="BN162" i="2"/>
  <c r="BN340" i="3" s="1"/>
  <c r="BM162" i="2"/>
  <c r="BM340" i="3" s="1"/>
  <c r="BL162" i="2"/>
  <c r="BL340" i="3" s="1"/>
  <c r="BK162" i="2"/>
  <c r="BK340" i="3" s="1"/>
  <c r="BJ162" i="2"/>
  <c r="BJ340" i="3" s="1"/>
  <c r="BI162" i="2"/>
  <c r="BI340" i="3" s="1"/>
  <c r="BH162" i="2"/>
  <c r="BH340" i="3" s="1"/>
  <c r="BG162" i="2"/>
  <c r="BG340" i="3" s="1"/>
  <c r="BF162" i="2"/>
  <c r="BF340" i="3" s="1"/>
  <c r="BE162" i="2"/>
  <c r="BE340" i="3" s="1"/>
  <c r="BD162" i="2"/>
  <c r="BD340" i="3" s="1"/>
  <c r="BC162" i="2"/>
  <c r="BC340" i="3" s="1"/>
  <c r="BB162" i="2"/>
  <c r="BB340" i="3" s="1"/>
  <c r="BA162" i="2"/>
  <c r="BA340" i="3" s="1"/>
  <c r="AZ162" i="2"/>
  <c r="AZ340" i="3" s="1"/>
  <c r="AY162" i="2"/>
  <c r="AY340" i="3" s="1"/>
  <c r="AX162" i="2"/>
  <c r="AX340" i="3" s="1"/>
  <c r="AW162" i="2"/>
  <c r="AW340" i="3" s="1"/>
  <c r="AV162" i="2"/>
  <c r="AV340" i="3" s="1"/>
  <c r="AU162" i="2"/>
  <c r="AU340" i="3" s="1"/>
  <c r="AT162" i="2"/>
  <c r="AT340" i="3" s="1"/>
  <c r="AS162" i="2"/>
  <c r="AS340" i="3" s="1"/>
  <c r="AR162" i="2"/>
  <c r="AR340" i="3" s="1"/>
  <c r="AQ162" i="2"/>
  <c r="AQ340" i="3" s="1"/>
  <c r="AP162" i="2"/>
  <c r="AP340" i="3" s="1"/>
  <c r="AO162" i="2"/>
  <c r="AO340" i="3" s="1"/>
  <c r="AN162" i="2"/>
  <c r="AN340" i="3" s="1"/>
  <c r="BQ161" i="2"/>
  <c r="BQ339" i="3" s="1"/>
  <c r="BP161" i="2"/>
  <c r="BP339" i="3" s="1"/>
  <c r="BO161" i="2"/>
  <c r="BO339" i="3" s="1"/>
  <c r="BN161" i="2"/>
  <c r="BN339" i="3" s="1"/>
  <c r="BM161" i="2"/>
  <c r="BM339" i="3" s="1"/>
  <c r="BL161" i="2"/>
  <c r="BL339" i="3" s="1"/>
  <c r="BK161" i="2"/>
  <c r="BK339" i="3" s="1"/>
  <c r="BJ161" i="2"/>
  <c r="BJ339" i="3" s="1"/>
  <c r="BI161" i="2"/>
  <c r="BI339" i="3" s="1"/>
  <c r="BH161" i="2"/>
  <c r="BH339" i="3" s="1"/>
  <c r="BG161" i="2"/>
  <c r="BG339" i="3" s="1"/>
  <c r="BF161" i="2"/>
  <c r="BF339" i="3" s="1"/>
  <c r="BE161" i="2"/>
  <c r="BE339" i="3" s="1"/>
  <c r="BD161" i="2"/>
  <c r="BD339" i="3" s="1"/>
  <c r="BC161" i="2"/>
  <c r="BC339" i="3" s="1"/>
  <c r="BB161" i="2"/>
  <c r="BB339" i="3" s="1"/>
  <c r="BA161" i="2"/>
  <c r="BA339" i="3" s="1"/>
  <c r="AZ161" i="2"/>
  <c r="AZ339" i="3" s="1"/>
  <c r="AY161" i="2"/>
  <c r="AY339" i="3" s="1"/>
  <c r="AX161" i="2"/>
  <c r="AX339" i="3" s="1"/>
  <c r="AW161" i="2"/>
  <c r="AW339" i="3" s="1"/>
  <c r="AV161" i="2"/>
  <c r="AV339" i="3" s="1"/>
  <c r="AU161" i="2"/>
  <c r="AU339" i="3" s="1"/>
  <c r="AT161" i="2"/>
  <c r="AT339" i="3" s="1"/>
  <c r="AS161" i="2"/>
  <c r="AS339" i="3" s="1"/>
  <c r="AR161" i="2"/>
  <c r="AR339" i="3" s="1"/>
  <c r="AQ161" i="2"/>
  <c r="AQ339" i="3" s="1"/>
  <c r="AP161" i="2"/>
  <c r="AP339" i="3" s="1"/>
  <c r="AO161" i="2"/>
  <c r="AO339" i="3" s="1"/>
  <c r="AN161" i="2"/>
  <c r="AN339" i="3" s="1"/>
  <c r="BQ160" i="2"/>
  <c r="BQ338" i="3" s="1"/>
  <c r="BP160" i="2"/>
  <c r="BP338" i="3" s="1"/>
  <c r="BO160" i="2"/>
  <c r="BO338" i="3" s="1"/>
  <c r="BN160" i="2"/>
  <c r="BN338" i="3" s="1"/>
  <c r="BM160" i="2"/>
  <c r="BM338" i="3" s="1"/>
  <c r="BL160" i="2"/>
  <c r="BL338" i="3" s="1"/>
  <c r="BK160" i="2"/>
  <c r="BK338" i="3" s="1"/>
  <c r="BJ160" i="2"/>
  <c r="BJ338" i="3" s="1"/>
  <c r="BI160" i="2"/>
  <c r="BI338" i="3" s="1"/>
  <c r="BH160" i="2"/>
  <c r="BH338" i="3" s="1"/>
  <c r="BG160" i="2"/>
  <c r="BG338" i="3" s="1"/>
  <c r="BF160" i="2"/>
  <c r="BF338" i="3" s="1"/>
  <c r="BE160" i="2"/>
  <c r="BE338" i="3" s="1"/>
  <c r="BD160" i="2"/>
  <c r="BD338" i="3" s="1"/>
  <c r="BC160" i="2"/>
  <c r="BC338" i="3" s="1"/>
  <c r="BB160" i="2"/>
  <c r="BB338" i="3" s="1"/>
  <c r="BA160" i="2"/>
  <c r="BA338" i="3" s="1"/>
  <c r="AZ160" i="2"/>
  <c r="AZ338" i="3" s="1"/>
  <c r="AY160" i="2"/>
  <c r="AY338" i="3" s="1"/>
  <c r="AX160" i="2"/>
  <c r="AX338" i="3" s="1"/>
  <c r="AW160" i="2"/>
  <c r="AW338" i="3" s="1"/>
  <c r="AV160" i="2"/>
  <c r="AV338" i="3" s="1"/>
  <c r="AU160" i="2"/>
  <c r="AU338" i="3" s="1"/>
  <c r="AT160" i="2"/>
  <c r="AT338" i="3" s="1"/>
  <c r="AS160" i="2"/>
  <c r="AS338" i="3" s="1"/>
  <c r="AR160" i="2"/>
  <c r="AR338" i="3" s="1"/>
  <c r="AQ160" i="2"/>
  <c r="AQ338" i="3" s="1"/>
  <c r="AP160" i="2"/>
  <c r="AP338" i="3" s="1"/>
  <c r="AO160" i="2"/>
  <c r="AO338" i="3" s="1"/>
  <c r="AN160" i="2"/>
  <c r="AN338" i="3" s="1"/>
  <c r="BQ159" i="2"/>
  <c r="BQ337" i="3" s="1"/>
  <c r="BP159" i="2"/>
  <c r="BP337" i="3" s="1"/>
  <c r="BO159" i="2"/>
  <c r="BO337" i="3" s="1"/>
  <c r="BN159" i="2"/>
  <c r="BN337" i="3" s="1"/>
  <c r="BM159" i="2"/>
  <c r="BM337" i="3" s="1"/>
  <c r="BL159" i="2"/>
  <c r="BL337" i="3" s="1"/>
  <c r="BK159" i="2"/>
  <c r="BK337" i="3" s="1"/>
  <c r="BJ159" i="2"/>
  <c r="BJ337" i="3" s="1"/>
  <c r="BI159" i="2"/>
  <c r="BI337" i="3" s="1"/>
  <c r="BH159" i="2"/>
  <c r="BH337" i="3" s="1"/>
  <c r="BG159" i="2"/>
  <c r="BG337" i="3" s="1"/>
  <c r="BF159" i="2"/>
  <c r="BF337" i="3" s="1"/>
  <c r="BE159" i="2"/>
  <c r="BE337" i="3" s="1"/>
  <c r="BD159" i="2"/>
  <c r="BD337" i="3" s="1"/>
  <c r="BC159" i="2"/>
  <c r="BC337" i="3" s="1"/>
  <c r="BB159" i="2"/>
  <c r="BB337" i="3" s="1"/>
  <c r="BA159" i="2"/>
  <c r="BA337" i="3" s="1"/>
  <c r="AZ159" i="2"/>
  <c r="AZ337" i="3" s="1"/>
  <c r="AY159" i="2"/>
  <c r="AY337" i="3" s="1"/>
  <c r="AX159" i="2"/>
  <c r="AX337" i="3" s="1"/>
  <c r="AW159" i="2"/>
  <c r="AW337" i="3" s="1"/>
  <c r="AV159" i="2"/>
  <c r="AV337" i="3" s="1"/>
  <c r="AU159" i="2"/>
  <c r="AU337" i="3" s="1"/>
  <c r="AT159" i="2"/>
  <c r="AT337" i="3" s="1"/>
  <c r="AS159" i="2"/>
  <c r="AS337" i="3" s="1"/>
  <c r="AR159" i="2"/>
  <c r="AR337" i="3" s="1"/>
  <c r="AQ159" i="2"/>
  <c r="AQ337" i="3" s="1"/>
  <c r="AP159" i="2"/>
  <c r="AP337" i="3" s="1"/>
  <c r="AO159" i="2"/>
  <c r="AO337" i="3" s="1"/>
  <c r="AN159" i="2"/>
  <c r="AN337" i="3" s="1"/>
  <c r="BQ158" i="2"/>
  <c r="BQ336" i="3" s="1"/>
  <c r="BP158" i="2"/>
  <c r="BP336" i="3" s="1"/>
  <c r="BO158" i="2"/>
  <c r="BO336" i="3" s="1"/>
  <c r="BN158" i="2"/>
  <c r="BN336" i="3" s="1"/>
  <c r="BM158" i="2"/>
  <c r="BM336" i="3" s="1"/>
  <c r="BL158" i="2"/>
  <c r="BL336" i="3" s="1"/>
  <c r="BK158" i="2"/>
  <c r="BK336" i="3" s="1"/>
  <c r="BJ158" i="2"/>
  <c r="BJ336" i="3" s="1"/>
  <c r="BI158" i="2"/>
  <c r="BI336" i="3" s="1"/>
  <c r="BH158" i="2"/>
  <c r="BH336" i="3" s="1"/>
  <c r="BG158" i="2"/>
  <c r="BG336" i="3" s="1"/>
  <c r="BF158" i="2"/>
  <c r="BF336" i="3" s="1"/>
  <c r="BE158" i="2"/>
  <c r="BE336" i="3" s="1"/>
  <c r="BD158" i="2"/>
  <c r="BD336" i="3" s="1"/>
  <c r="BC158" i="2"/>
  <c r="BC336" i="3" s="1"/>
  <c r="BB158" i="2"/>
  <c r="BB336" i="3" s="1"/>
  <c r="BA158" i="2"/>
  <c r="BA336" i="3" s="1"/>
  <c r="AZ158" i="2"/>
  <c r="AZ336" i="3" s="1"/>
  <c r="AY158" i="2"/>
  <c r="AY336" i="3" s="1"/>
  <c r="AX158" i="2"/>
  <c r="AX336" i="3" s="1"/>
  <c r="AW158" i="2"/>
  <c r="AW336" i="3" s="1"/>
  <c r="AV158" i="2"/>
  <c r="AV336" i="3" s="1"/>
  <c r="AU158" i="2"/>
  <c r="AU336" i="3" s="1"/>
  <c r="AT158" i="2"/>
  <c r="AT336" i="3" s="1"/>
  <c r="AS158" i="2"/>
  <c r="AS336" i="3" s="1"/>
  <c r="AR158" i="2"/>
  <c r="AR336" i="3" s="1"/>
  <c r="AQ158" i="2"/>
  <c r="AQ336" i="3" s="1"/>
  <c r="AP158" i="2"/>
  <c r="AP336" i="3" s="1"/>
  <c r="AO158" i="2"/>
  <c r="AO336" i="3" s="1"/>
  <c r="AN158" i="2"/>
  <c r="AN336" i="3" s="1"/>
  <c r="BQ157" i="2"/>
  <c r="BQ335" i="3" s="1"/>
  <c r="BP157" i="2"/>
  <c r="BP335" i="3" s="1"/>
  <c r="BO157" i="2"/>
  <c r="BO335" i="3" s="1"/>
  <c r="BN157" i="2"/>
  <c r="BN335" i="3" s="1"/>
  <c r="BM157" i="2"/>
  <c r="BM335" i="3" s="1"/>
  <c r="BL157" i="2"/>
  <c r="BL335" i="3" s="1"/>
  <c r="BK157" i="2"/>
  <c r="BK335" i="3" s="1"/>
  <c r="BJ157" i="2"/>
  <c r="BJ335" i="3" s="1"/>
  <c r="BI157" i="2"/>
  <c r="BI335" i="3" s="1"/>
  <c r="BH157" i="2"/>
  <c r="BH335" i="3" s="1"/>
  <c r="BG157" i="2"/>
  <c r="BG335" i="3" s="1"/>
  <c r="BF157" i="2"/>
  <c r="BF335" i="3" s="1"/>
  <c r="BE157" i="2"/>
  <c r="BE335" i="3" s="1"/>
  <c r="BD157" i="2"/>
  <c r="BD335" i="3" s="1"/>
  <c r="BC157" i="2"/>
  <c r="BC335" i="3" s="1"/>
  <c r="BB157" i="2"/>
  <c r="BB335" i="3" s="1"/>
  <c r="BA157" i="2"/>
  <c r="BA335" i="3" s="1"/>
  <c r="AZ157" i="2"/>
  <c r="AZ335" i="3" s="1"/>
  <c r="AY157" i="2"/>
  <c r="AY335" i="3" s="1"/>
  <c r="AX157" i="2"/>
  <c r="AX335" i="3" s="1"/>
  <c r="AW157" i="2"/>
  <c r="AW335" i="3" s="1"/>
  <c r="AV157" i="2"/>
  <c r="AV335" i="3" s="1"/>
  <c r="AU157" i="2"/>
  <c r="AU335" i="3" s="1"/>
  <c r="AT157" i="2"/>
  <c r="AT335" i="3" s="1"/>
  <c r="AS157" i="2"/>
  <c r="AS335" i="3" s="1"/>
  <c r="AR157" i="2"/>
  <c r="AR335" i="3" s="1"/>
  <c r="AQ157" i="2"/>
  <c r="AQ335" i="3" s="1"/>
  <c r="AP157" i="2"/>
  <c r="AP335" i="3" s="1"/>
  <c r="AO157" i="2"/>
  <c r="AO335" i="3" s="1"/>
  <c r="AN157" i="2"/>
  <c r="AN335" i="3" s="1"/>
  <c r="BQ156" i="2"/>
  <c r="BQ334" i="3" s="1"/>
  <c r="BP156" i="2"/>
  <c r="BP334" i="3" s="1"/>
  <c r="BO156" i="2"/>
  <c r="BO334" i="3" s="1"/>
  <c r="BN156" i="2"/>
  <c r="BN334" i="3" s="1"/>
  <c r="BM156" i="2"/>
  <c r="BM334" i="3" s="1"/>
  <c r="BL156" i="2"/>
  <c r="BL334" i="3" s="1"/>
  <c r="BK156" i="2"/>
  <c r="BK334" i="3" s="1"/>
  <c r="BJ156" i="2"/>
  <c r="BJ334" i="3" s="1"/>
  <c r="BI156" i="2"/>
  <c r="BI334" i="3" s="1"/>
  <c r="BH156" i="2"/>
  <c r="BH334" i="3" s="1"/>
  <c r="BG156" i="2"/>
  <c r="BG334" i="3" s="1"/>
  <c r="BF156" i="2"/>
  <c r="BF334" i="3" s="1"/>
  <c r="BE156" i="2"/>
  <c r="BE334" i="3" s="1"/>
  <c r="BD156" i="2"/>
  <c r="BD334" i="3" s="1"/>
  <c r="BC156" i="2"/>
  <c r="BC334" i="3" s="1"/>
  <c r="BB156" i="2"/>
  <c r="BB334" i="3" s="1"/>
  <c r="BA156" i="2"/>
  <c r="BA334" i="3" s="1"/>
  <c r="AZ156" i="2"/>
  <c r="AZ334" i="3" s="1"/>
  <c r="AY156" i="2"/>
  <c r="AY334" i="3" s="1"/>
  <c r="AX156" i="2"/>
  <c r="AX334" i="3" s="1"/>
  <c r="AW156" i="2"/>
  <c r="AW334" i="3" s="1"/>
  <c r="AV156" i="2"/>
  <c r="AV334" i="3" s="1"/>
  <c r="AU156" i="2"/>
  <c r="AU334" i="3" s="1"/>
  <c r="AT156" i="2"/>
  <c r="AT334" i="3" s="1"/>
  <c r="AS156" i="2"/>
  <c r="AS334" i="3" s="1"/>
  <c r="AR156" i="2"/>
  <c r="AR334" i="3" s="1"/>
  <c r="AQ156" i="2"/>
  <c r="AQ334" i="3" s="1"/>
  <c r="AP156" i="2"/>
  <c r="AP334" i="3" s="1"/>
  <c r="AO156" i="2"/>
  <c r="AO334" i="3" s="1"/>
  <c r="AN156" i="2"/>
  <c r="AN334" i="3" s="1"/>
  <c r="BQ155" i="2"/>
  <c r="BQ333" i="3" s="1"/>
  <c r="BP155" i="2"/>
  <c r="BP333" i="3" s="1"/>
  <c r="BO155" i="2"/>
  <c r="BO333" i="3" s="1"/>
  <c r="BN155" i="2"/>
  <c r="BN333" i="3" s="1"/>
  <c r="BM155" i="2"/>
  <c r="BM333" i="3" s="1"/>
  <c r="BL155" i="2"/>
  <c r="BL333" i="3" s="1"/>
  <c r="BK155" i="2"/>
  <c r="BK333" i="3" s="1"/>
  <c r="BJ155" i="2"/>
  <c r="BJ333" i="3" s="1"/>
  <c r="BI155" i="2"/>
  <c r="BI333" i="3" s="1"/>
  <c r="BH155" i="2"/>
  <c r="BH333" i="3" s="1"/>
  <c r="BG155" i="2"/>
  <c r="BG333" i="3" s="1"/>
  <c r="BF155" i="2"/>
  <c r="BF333" i="3" s="1"/>
  <c r="BE155" i="2"/>
  <c r="BE333" i="3" s="1"/>
  <c r="BD155" i="2"/>
  <c r="BD333" i="3" s="1"/>
  <c r="BC155" i="2"/>
  <c r="BC333" i="3" s="1"/>
  <c r="BB155" i="2"/>
  <c r="BB333" i="3" s="1"/>
  <c r="BA155" i="2"/>
  <c r="BA333" i="3" s="1"/>
  <c r="AZ155" i="2"/>
  <c r="AZ333" i="3" s="1"/>
  <c r="AY155" i="2"/>
  <c r="AY333" i="3" s="1"/>
  <c r="AX155" i="2"/>
  <c r="AX333" i="3" s="1"/>
  <c r="AW155" i="2"/>
  <c r="AW333" i="3" s="1"/>
  <c r="AV155" i="2"/>
  <c r="AV333" i="3" s="1"/>
  <c r="AU155" i="2"/>
  <c r="AU333" i="3" s="1"/>
  <c r="AT155" i="2"/>
  <c r="AT333" i="3" s="1"/>
  <c r="AS155" i="2"/>
  <c r="AS333" i="3" s="1"/>
  <c r="AR155" i="2"/>
  <c r="AR333" i="3" s="1"/>
  <c r="AQ155" i="2"/>
  <c r="AQ333" i="3" s="1"/>
  <c r="AP155" i="2"/>
  <c r="AP333" i="3" s="1"/>
  <c r="AO155" i="2"/>
  <c r="AO333" i="3" s="1"/>
  <c r="AN155" i="2"/>
  <c r="AN333" i="3" s="1"/>
  <c r="BQ154" i="2"/>
  <c r="BQ332" i="3" s="1"/>
  <c r="BP154" i="2"/>
  <c r="BP332" i="3" s="1"/>
  <c r="BO154" i="2"/>
  <c r="BO332" i="3" s="1"/>
  <c r="BN154" i="2"/>
  <c r="BN332" i="3" s="1"/>
  <c r="BM154" i="2"/>
  <c r="BM332" i="3" s="1"/>
  <c r="BL154" i="2"/>
  <c r="BL332" i="3" s="1"/>
  <c r="BK154" i="2"/>
  <c r="BK332" i="3" s="1"/>
  <c r="BJ154" i="2"/>
  <c r="BJ332" i="3" s="1"/>
  <c r="BI154" i="2"/>
  <c r="BI332" i="3" s="1"/>
  <c r="BH154" i="2"/>
  <c r="BH332" i="3" s="1"/>
  <c r="BG154" i="2"/>
  <c r="BG332" i="3" s="1"/>
  <c r="BF154" i="2"/>
  <c r="BF332" i="3" s="1"/>
  <c r="BE154" i="2"/>
  <c r="BE332" i="3" s="1"/>
  <c r="BD154" i="2"/>
  <c r="BD332" i="3" s="1"/>
  <c r="BC154" i="2"/>
  <c r="BC332" i="3" s="1"/>
  <c r="BB154" i="2"/>
  <c r="BB332" i="3" s="1"/>
  <c r="BA154" i="2"/>
  <c r="BA332" i="3" s="1"/>
  <c r="AZ154" i="2"/>
  <c r="AZ332" i="3" s="1"/>
  <c r="AY154" i="2"/>
  <c r="AY332" i="3" s="1"/>
  <c r="AX154" i="2"/>
  <c r="AX332" i="3" s="1"/>
  <c r="AW154" i="2"/>
  <c r="AW332" i="3" s="1"/>
  <c r="AV154" i="2"/>
  <c r="AV332" i="3" s="1"/>
  <c r="AU154" i="2"/>
  <c r="AU332" i="3" s="1"/>
  <c r="AT154" i="2"/>
  <c r="AT332" i="3" s="1"/>
  <c r="AS154" i="2"/>
  <c r="AS332" i="3" s="1"/>
  <c r="AR154" i="2"/>
  <c r="AR332" i="3" s="1"/>
  <c r="AQ154" i="2"/>
  <c r="AQ332" i="3" s="1"/>
  <c r="AP154" i="2"/>
  <c r="AP332" i="3" s="1"/>
  <c r="AO154" i="2"/>
  <c r="AO332" i="3" s="1"/>
  <c r="AN154" i="2"/>
  <c r="AN332" i="3" s="1"/>
  <c r="BQ152" i="2"/>
  <c r="BQ330" i="3" s="1"/>
  <c r="BP152" i="2"/>
  <c r="BP330" i="3" s="1"/>
  <c r="BO152" i="2"/>
  <c r="BO330" i="3" s="1"/>
  <c r="BN152" i="2"/>
  <c r="BN330" i="3" s="1"/>
  <c r="BM152" i="2"/>
  <c r="BM330" i="3" s="1"/>
  <c r="BL152" i="2"/>
  <c r="BL330" i="3" s="1"/>
  <c r="BK152" i="2"/>
  <c r="BK330" i="3" s="1"/>
  <c r="BJ152" i="2"/>
  <c r="BJ330" i="3" s="1"/>
  <c r="BI152" i="2"/>
  <c r="BI330" i="3" s="1"/>
  <c r="BH152" i="2"/>
  <c r="BH330" i="3" s="1"/>
  <c r="BG152" i="2"/>
  <c r="BG330" i="3" s="1"/>
  <c r="BF152" i="2"/>
  <c r="BF330" i="3" s="1"/>
  <c r="BE152" i="2"/>
  <c r="BE330" i="3" s="1"/>
  <c r="BD152" i="2"/>
  <c r="BD330" i="3" s="1"/>
  <c r="BC152" i="2"/>
  <c r="BC330" i="3" s="1"/>
  <c r="BB152" i="2"/>
  <c r="BB330" i="3" s="1"/>
  <c r="BA152" i="2"/>
  <c r="BA330" i="3" s="1"/>
  <c r="AZ152" i="2"/>
  <c r="AZ330" i="3" s="1"/>
  <c r="AY152" i="2"/>
  <c r="AY330" i="3" s="1"/>
  <c r="AX152" i="2"/>
  <c r="AX330" i="3" s="1"/>
  <c r="AW152" i="2"/>
  <c r="AW330" i="3" s="1"/>
  <c r="AV152" i="2"/>
  <c r="AV330" i="3" s="1"/>
  <c r="AU152" i="2"/>
  <c r="AU330" i="3" s="1"/>
  <c r="AT152" i="2"/>
  <c r="AT330" i="3" s="1"/>
  <c r="AS152" i="2"/>
  <c r="AS330" i="3" s="1"/>
  <c r="AR152" i="2"/>
  <c r="AR330" i="3" s="1"/>
  <c r="AQ152" i="2"/>
  <c r="AQ330" i="3" s="1"/>
  <c r="AP152" i="2"/>
  <c r="AP330" i="3" s="1"/>
  <c r="AO152" i="2"/>
  <c r="AO330" i="3" s="1"/>
  <c r="AN152" i="2"/>
  <c r="AN330" i="3" s="1"/>
  <c r="BQ151" i="2"/>
  <c r="BQ329" i="3" s="1"/>
  <c r="BP151" i="2"/>
  <c r="BP329" i="3" s="1"/>
  <c r="BO151" i="2"/>
  <c r="BO329" i="3" s="1"/>
  <c r="BN151" i="2"/>
  <c r="BN329" i="3" s="1"/>
  <c r="BM151" i="2"/>
  <c r="BM329" i="3" s="1"/>
  <c r="BL151" i="2"/>
  <c r="BL329" i="3" s="1"/>
  <c r="BK151" i="2"/>
  <c r="BK329" i="3" s="1"/>
  <c r="BJ151" i="2"/>
  <c r="BJ329" i="3" s="1"/>
  <c r="BI151" i="2"/>
  <c r="BI329" i="3" s="1"/>
  <c r="BH151" i="2"/>
  <c r="BH329" i="3" s="1"/>
  <c r="BG151" i="2"/>
  <c r="BG329" i="3" s="1"/>
  <c r="BF151" i="2"/>
  <c r="BF329" i="3" s="1"/>
  <c r="BE151" i="2"/>
  <c r="BE329" i="3" s="1"/>
  <c r="BD151" i="2"/>
  <c r="BD329" i="3" s="1"/>
  <c r="BC151" i="2"/>
  <c r="BC329" i="3" s="1"/>
  <c r="BB151" i="2"/>
  <c r="BB329" i="3" s="1"/>
  <c r="BA151" i="2"/>
  <c r="BA329" i="3" s="1"/>
  <c r="AZ151" i="2"/>
  <c r="AZ329" i="3" s="1"/>
  <c r="AY151" i="2"/>
  <c r="AY329" i="3" s="1"/>
  <c r="AX151" i="2"/>
  <c r="AX329" i="3" s="1"/>
  <c r="AW151" i="2"/>
  <c r="AW329" i="3" s="1"/>
  <c r="AV151" i="2"/>
  <c r="AV329" i="3" s="1"/>
  <c r="AU151" i="2"/>
  <c r="AU329" i="3" s="1"/>
  <c r="AT151" i="2"/>
  <c r="AT329" i="3" s="1"/>
  <c r="AS151" i="2"/>
  <c r="AS329" i="3" s="1"/>
  <c r="AR151" i="2"/>
  <c r="AR329" i="3" s="1"/>
  <c r="AQ151" i="2"/>
  <c r="AQ329" i="3" s="1"/>
  <c r="AP151" i="2"/>
  <c r="AP329" i="3" s="1"/>
  <c r="AO151" i="2"/>
  <c r="AO329" i="3" s="1"/>
  <c r="AN151" i="2"/>
  <c r="AN329" i="3" s="1"/>
  <c r="BQ150" i="2"/>
  <c r="BQ328" i="3" s="1"/>
  <c r="BP150" i="2"/>
  <c r="BP328" i="3" s="1"/>
  <c r="BO150" i="2"/>
  <c r="BO328" i="3" s="1"/>
  <c r="BN150" i="2"/>
  <c r="BN328" i="3" s="1"/>
  <c r="BM150" i="2"/>
  <c r="BM328" i="3" s="1"/>
  <c r="BL150" i="2"/>
  <c r="BL328" i="3" s="1"/>
  <c r="BK150" i="2"/>
  <c r="BK328" i="3" s="1"/>
  <c r="BJ150" i="2"/>
  <c r="BJ328" i="3" s="1"/>
  <c r="BI150" i="2"/>
  <c r="BI328" i="3" s="1"/>
  <c r="BH150" i="2"/>
  <c r="BH328" i="3" s="1"/>
  <c r="BG150" i="2"/>
  <c r="BG328" i="3" s="1"/>
  <c r="BF150" i="2"/>
  <c r="BF328" i="3" s="1"/>
  <c r="BE150" i="2"/>
  <c r="BE328" i="3" s="1"/>
  <c r="BD150" i="2"/>
  <c r="BD328" i="3" s="1"/>
  <c r="BC150" i="2"/>
  <c r="BC328" i="3" s="1"/>
  <c r="BB150" i="2"/>
  <c r="BB328" i="3" s="1"/>
  <c r="BA150" i="2"/>
  <c r="BA328" i="3" s="1"/>
  <c r="AZ150" i="2"/>
  <c r="AZ328" i="3" s="1"/>
  <c r="AY150" i="2"/>
  <c r="AY328" i="3" s="1"/>
  <c r="AX150" i="2"/>
  <c r="AX328" i="3" s="1"/>
  <c r="AW150" i="2"/>
  <c r="AW328" i="3" s="1"/>
  <c r="AV150" i="2"/>
  <c r="AV328" i="3" s="1"/>
  <c r="AU150" i="2"/>
  <c r="AU328" i="3" s="1"/>
  <c r="AT150" i="2"/>
  <c r="AT328" i="3" s="1"/>
  <c r="AS150" i="2"/>
  <c r="AS328" i="3" s="1"/>
  <c r="AR150" i="2"/>
  <c r="AR328" i="3" s="1"/>
  <c r="AQ150" i="2"/>
  <c r="AQ328" i="3" s="1"/>
  <c r="AP150" i="2"/>
  <c r="AP328" i="3" s="1"/>
  <c r="AO150" i="2"/>
  <c r="AO328" i="3" s="1"/>
  <c r="AN150" i="2"/>
  <c r="AN328" i="3" s="1"/>
  <c r="BQ149" i="2"/>
  <c r="BQ327" i="3" s="1"/>
  <c r="BP149" i="2"/>
  <c r="BP327" i="3" s="1"/>
  <c r="BO149" i="2"/>
  <c r="BO327" i="3" s="1"/>
  <c r="BN149" i="2"/>
  <c r="BN327" i="3" s="1"/>
  <c r="BM149" i="2"/>
  <c r="BM327" i="3" s="1"/>
  <c r="BL149" i="2"/>
  <c r="BL327" i="3" s="1"/>
  <c r="BK149" i="2"/>
  <c r="BK327" i="3" s="1"/>
  <c r="BJ149" i="2"/>
  <c r="BJ327" i="3" s="1"/>
  <c r="BI149" i="2"/>
  <c r="BI327" i="3" s="1"/>
  <c r="BH149" i="2"/>
  <c r="BH327" i="3" s="1"/>
  <c r="BG149" i="2"/>
  <c r="BG327" i="3" s="1"/>
  <c r="BF149" i="2"/>
  <c r="BF327" i="3" s="1"/>
  <c r="BE149" i="2"/>
  <c r="BE327" i="3" s="1"/>
  <c r="BD149" i="2"/>
  <c r="BD327" i="3" s="1"/>
  <c r="BC149" i="2"/>
  <c r="BC327" i="3" s="1"/>
  <c r="BB149" i="2"/>
  <c r="BB327" i="3" s="1"/>
  <c r="BA149" i="2"/>
  <c r="BA327" i="3" s="1"/>
  <c r="AZ149" i="2"/>
  <c r="AZ327" i="3" s="1"/>
  <c r="AY149" i="2"/>
  <c r="AY327" i="3" s="1"/>
  <c r="AX149" i="2"/>
  <c r="AX327" i="3" s="1"/>
  <c r="AW149" i="2"/>
  <c r="AW327" i="3" s="1"/>
  <c r="AV149" i="2"/>
  <c r="AV327" i="3" s="1"/>
  <c r="AU149" i="2"/>
  <c r="AU327" i="3" s="1"/>
  <c r="AT149" i="2"/>
  <c r="AT327" i="3" s="1"/>
  <c r="AS149" i="2"/>
  <c r="AS327" i="3" s="1"/>
  <c r="AR149" i="2"/>
  <c r="AR327" i="3" s="1"/>
  <c r="AQ149" i="2"/>
  <c r="AQ327" i="3" s="1"/>
  <c r="AP149" i="2"/>
  <c r="AP327" i="3" s="1"/>
  <c r="AO149" i="2"/>
  <c r="AO327" i="3" s="1"/>
  <c r="AN149" i="2"/>
  <c r="AN327" i="3" s="1"/>
  <c r="BQ148" i="2"/>
  <c r="BQ326" i="3" s="1"/>
  <c r="BP148" i="2"/>
  <c r="BP326" i="3" s="1"/>
  <c r="BO148" i="2"/>
  <c r="BO326" i="3" s="1"/>
  <c r="BN148" i="2"/>
  <c r="BN326" i="3" s="1"/>
  <c r="BM148" i="2"/>
  <c r="BM326" i="3" s="1"/>
  <c r="BL148" i="2"/>
  <c r="BL326" i="3" s="1"/>
  <c r="BK148" i="2"/>
  <c r="BK326" i="3" s="1"/>
  <c r="BJ148" i="2"/>
  <c r="BJ326" i="3" s="1"/>
  <c r="BI148" i="2"/>
  <c r="BI326" i="3" s="1"/>
  <c r="BH148" i="2"/>
  <c r="BH326" i="3" s="1"/>
  <c r="BG148" i="2"/>
  <c r="BG326" i="3" s="1"/>
  <c r="BF148" i="2"/>
  <c r="BF326" i="3" s="1"/>
  <c r="BE148" i="2"/>
  <c r="BE326" i="3" s="1"/>
  <c r="BD148" i="2"/>
  <c r="BD326" i="3" s="1"/>
  <c r="BC148" i="2"/>
  <c r="BC326" i="3" s="1"/>
  <c r="BB148" i="2"/>
  <c r="BB326" i="3" s="1"/>
  <c r="BA148" i="2"/>
  <c r="BA326" i="3" s="1"/>
  <c r="AZ148" i="2"/>
  <c r="AZ326" i="3" s="1"/>
  <c r="AY148" i="2"/>
  <c r="AY326" i="3" s="1"/>
  <c r="AX148" i="2"/>
  <c r="AX326" i="3" s="1"/>
  <c r="AW148" i="2"/>
  <c r="AW326" i="3" s="1"/>
  <c r="AV148" i="2"/>
  <c r="AV326" i="3" s="1"/>
  <c r="AU148" i="2"/>
  <c r="AU326" i="3" s="1"/>
  <c r="AT148" i="2"/>
  <c r="AT326" i="3" s="1"/>
  <c r="AS148" i="2"/>
  <c r="AS326" i="3" s="1"/>
  <c r="AR148" i="2"/>
  <c r="AR326" i="3" s="1"/>
  <c r="AQ148" i="2"/>
  <c r="AQ326" i="3" s="1"/>
  <c r="AP148" i="2"/>
  <c r="AP326" i="3" s="1"/>
  <c r="AO148" i="2"/>
  <c r="AO326" i="3" s="1"/>
  <c r="AN148" i="2"/>
  <c r="AN326" i="3" s="1"/>
  <c r="BQ147" i="2"/>
  <c r="BQ325" i="3" s="1"/>
  <c r="BP147" i="2"/>
  <c r="BP325" i="3" s="1"/>
  <c r="BO147" i="2"/>
  <c r="BO325" i="3" s="1"/>
  <c r="BN147" i="2"/>
  <c r="BN325" i="3" s="1"/>
  <c r="BM147" i="2"/>
  <c r="BM325" i="3" s="1"/>
  <c r="BL147" i="2"/>
  <c r="BL325" i="3" s="1"/>
  <c r="BK147" i="2"/>
  <c r="BK325" i="3" s="1"/>
  <c r="BJ147" i="2"/>
  <c r="BJ325" i="3" s="1"/>
  <c r="BI147" i="2"/>
  <c r="BI325" i="3" s="1"/>
  <c r="BH147" i="2"/>
  <c r="BH325" i="3" s="1"/>
  <c r="BG147" i="2"/>
  <c r="BG325" i="3" s="1"/>
  <c r="BF147" i="2"/>
  <c r="BF325" i="3" s="1"/>
  <c r="BE147" i="2"/>
  <c r="BE325" i="3" s="1"/>
  <c r="BD147" i="2"/>
  <c r="BD325" i="3" s="1"/>
  <c r="BC147" i="2"/>
  <c r="BC325" i="3" s="1"/>
  <c r="BB147" i="2"/>
  <c r="BB325" i="3" s="1"/>
  <c r="BA147" i="2"/>
  <c r="BA325" i="3" s="1"/>
  <c r="AZ147" i="2"/>
  <c r="AZ325" i="3" s="1"/>
  <c r="AY147" i="2"/>
  <c r="AY325" i="3" s="1"/>
  <c r="AX147" i="2"/>
  <c r="AX325" i="3" s="1"/>
  <c r="AW147" i="2"/>
  <c r="AW325" i="3" s="1"/>
  <c r="AV147" i="2"/>
  <c r="AV325" i="3" s="1"/>
  <c r="AU147" i="2"/>
  <c r="AU325" i="3" s="1"/>
  <c r="AT147" i="2"/>
  <c r="AT325" i="3" s="1"/>
  <c r="AS147" i="2"/>
  <c r="AS325" i="3" s="1"/>
  <c r="AR147" i="2"/>
  <c r="AR325" i="3" s="1"/>
  <c r="AQ147" i="2"/>
  <c r="AQ325" i="3" s="1"/>
  <c r="AP147" i="2"/>
  <c r="AP325" i="3" s="1"/>
  <c r="AO147" i="2"/>
  <c r="AO325" i="3" s="1"/>
  <c r="AN147" i="2"/>
  <c r="AN325" i="3" s="1"/>
  <c r="BQ146" i="2"/>
  <c r="BQ324" i="3" s="1"/>
  <c r="BP146" i="2"/>
  <c r="BP324" i="3" s="1"/>
  <c r="BO146" i="2"/>
  <c r="BO324" i="3" s="1"/>
  <c r="BN146" i="2"/>
  <c r="BN324" i="3" s="1"/>
  <c r="BM146" i="2"/>
  <c r="BM324" i="3" s="1"/>
  <c r="BL146" i="2"/>
  <c r="BL324" i="3" s="1"/>
  <c r="BK146" i="2"/>
  <c r="BK324" i="3" s="1"/>
  <c r="BJ146" i="2"/>
  <c r="BJ324" i="3" s="1"/>
  <c r="BI146" i="2"/>
  <c r="BI324" i="3" s="1"/>
  <c r="BH146" i="2"/>
  <c r="BH324" i="3" s="1"/>
  <c r="BG146" i="2"/>
  <c r="BG324" i="3" s="1"/>
  <c r="BF146" i="2"/>
  <c r="BF324" i="3" s="1"/>
  <c r="BE146" i="2"/>
  <c r="BE324" i="3" s="1"/>
  <c r="BD146" i="2"/>
  <c r="BD324" i="3" s="1"/>
  <c r="BC146" i="2"/>
  <c r="BC324" i="3" s="1"/>
  <c r="BB146" i="2"/>
  <c r="BB324" i="3" s="1"/>
  <c r="BA146" i="2"/>
  <c r="BA324" i="3" s="1"/>
  <c r="AZ146" i="2"/>
  <c r="AZ324" i="3" s="1"/>
  <c r="AY146" i="2"/>
  <c r="AY324" i="3" s="1"/>
  <c r="AX146" i="2"/>
  <c r="AX324" i="3" s="1"/>
  <c r="AW146" i="2"/>
  <c r="AW324" i="3" s="1"/>
  <c r="AV146" i="2"/>
  <c r="AV324" i="3" s="1"/>
  <c r="AU146" i="2"/>
  <c r="AU324" i="3" s="1"/>
  <c r="AT146" i="2"/>
  <c r="AT324" i="3" s="1"/>
  <c r="AS146" i="2"/>
  <c r="AS324" i="3" s="1"/>
  <c r="AR146" i="2"/>
  <c r="AR324" i="3" s="1"/>
  <c r="AQ146" i="2"/>
  <c r="AQ324" i="3" s="1"/>
  <c r="AP146" i="2"/>
  <c r="AP324" i="3" s="1"/>
  <c r="AO146" i="2"/>
  <c r="AO324" i="3" s="1"/>
  <c r="AN146" i="2"/>
  <c r="AN324" i="3" s="1"/>
  <c r="BQ145" i="2"/>
  <c r="BQ323" i="3" s="1"/>
  <c r="BP145" i="2"/>
  <c r="BP323" i="3" s="1"/>
  <c r="BO145" i="2"/>
  <c r="BO323" i="3" s="1"/>
  <c r="BN145" i="2"/>
  <c r="BN323" i="3" s="1"/>
  <c r="BM145" i="2"/>
  <c r="BM323" i="3" s="1"/>
  <c r="BL145" i="2"/>
  <c r="BL323" i="3" s="1"/>
  <c r="BK145" i="2"/>
  <c r="BK323" i="3" s="1"/>
  <c r="BJ145" i="2"/>
  <c r="BJ323" i="3" s="1"/>
  <c r="BI145" i="2"/>
  <c r="BI323" i="3" s="1"/>
  <c r="BH145" i="2"/>
  <c r="BH323" i="3" s="1"/>
  <c r="BG145" i="2"/>
  <c r="BG323" i="3" s="1"/>
  <c r="BF145" i="2"/>
  <c r="BF323" i="3" s="1"/>
  <c r="BE145" i="2"/>
  <c r="BE323" i="3" s="1"/>
  <c r="BD145" i="2"/>
  <c r="BD323" i="3" s="1"/>
  <c r="BC145" i="2"/>
  <c r="BC323" i="3" s="1"/>
  <c r="BB145" i="2"/>
  <c r="BB323" i="3" s="1"/>
  <c r="BA145" i="2"/>
  <c r="BA323" i="3" s="1"/>
  <c r="AZ145" i="2"/>
  <c r="AZ323" i="3" s="1"/>
  <c r="AY145" i="2"/>
  <c r="AY323" i="3" s="1"/>
  <c r="AX145" i="2"/>
  <c r="AX323" i="3" s="1"/>
  <c r="AW145" i="2"/>
  <c r="AW323" i="3" s="1"/>
  <c r="AV145" i="2"/>
  <c r="AV323" i="3" s="1"/>
  <c r="AU145" i="2"/>
  <c r="AU323" i="3" s="1"/>
  <c r="AT145" i="2"/>
  <c r="AT323" i="3" s="1"/>
  <c r="AS145" i="2"/>
  <c r="AS323" i="3" s="1"/>
  <c r="AR145" i="2"/>
  <c r="AR323" i="3" s="1"/>
  <c r="AQ145" i="2"/>
  <c r="AQ323" i="3" s="1"/>
  <c r="AP145" i="2"/>
  <c r="AP323" i="3" s="1"/>
  <c r="AO145" i="2"/>
  <c r="AO323" i="3" s="1"/>
  <c r="AN145" i="2"/>
  <c r="AN323" i="3" s="1"/>
  <c r="BQ144" i="2"/>
  <c r="BQ322" i="3" s="1"/>
  <c r="BP144" i="2"/>
  <c r="BP322" i="3" s="1"/>
  <c r="BO144" i="2"/>
  <c r="BO322" i="3" s="1"/>
  <c r="BN144" i="2"/>
  <c r="BN322" i="3" s="1"/>
  <c r="BM144" i="2"/>
  <c r="BM322" i="3" s="1"/>
  <c r="BL144" i="2"/>
  <c r="BL322" i="3" s="1"/>
  <c r="BK144" i="2"/>
  <c r="BK322" i="3" s="1"/>
  <c r="BJ144" i="2"/>
  <c r="BJ322" i="3" s="1"/>
  <c r="BI144" i="2"/>
  <c r="BI322" i="3" s="1"/>
  <c r="BH144" i="2"/>
  <c r="BH322" i="3" s="1"/>
  <c r="BG144" i="2"/>
  <c r="BG322" i="3" s="1"/>
  <c r="BF144" i="2"/>
  <c r="BF322" i="3" s="1"/>
  <c r="BE144" i="2"/>
  <c r="BE322" i="3" s="1"/>
  <c r="BD144" i="2"/>
  <c r="BD322" i="3" s="1"/>
  <c r="BC144" i="2"/>
  <c r="BC322" i="3" s="1"/>
  <c r="BB144" i="2"/>
  <c r="BB322" i="3" s="1"/>
  <c r="BA144" i="2"/>
  <c r="BA322" i="3" s="1"/>
  <c r="AZ144" i="2"/>
  <c r="AZ322" i="3" s="1"/>
  <c r="AY144" i="2"/>
  <c r="AY322" i="3" s="1"/>
  <c r="AX144" i="2"/>
  <c r="AX322" i="3" s="1"/>
  <c r="AW144" i="2"/>
  <c r="AW322" i="3" s="1"/>
  <c r="AV144" i="2"/>
  <c r="AV322" i="3" s="1"/>
  <c r="AU144" i="2"/>
  <c r="AU322" i="3" s="1"/>
  <c r="AT144" i="2"/>
  <c r="AT322" i="3" s="1"/>
  <c r="AS144" i="2"/>
  <c r="AS322" i="3" s="1"/>
  <c r="AR144" i="2"/>
  <c r="AR322" i="3" s="1"/>
  <c r="AQ144" i="2"/>
  <c r="AQ322" i="3" s="1"/>
  <c r="AP144" i="2"/>
  <c r="AP322" i="3" s="1"/>
  <c r="AO144" i="2"/>
  <c r="AO322" i="3" s="1"/>
  <c r="AN144" i="2"/>
  <c r="AN322" i="3" s="1"/>
  <c r="BQ143" i="2"/>
  <c r="BQ321" i="3" s="1"/>
  <c r="BP143" i="2"/>
  <c r="BP321" i="3" s="1"/>
  <c r="BO143" i="2"/>
  <c r="BO321" i="3" s="1"/>
  <c r="BN143" i="2"/>
  <c r="BN321" i="3" s="1"/>
  <c r="BM143" i="2"/>
  <c r="BM321" i="3" s="1"/>
  <c r="BL143" i="2"/>
  <c r="BL321" i="3" s="1"/>
  <c r="BK143" i="2"/>
  <c r="BK321" i="3" s="1"/>
  <c r="BJ143" i="2"/>
  <c r="BJ321" i="3" s="1"/>
  <c r="BI143" i="2"/>
  <c r="BI321" i="3" s="1"/>
  <c r="BH143" i="2"/>
  <c r="BH321" i="3" s="1"/>
  <c r="BG143" i="2"/>
  <c r="BG321" i="3" s="1"/>
  <c r="BF143" i="2"/>
  <c r="BF321" i="3" s="1"/>
  <c r="BE143" i="2"/>
  <c r="BE321" i="3" s="1"/>
  <c r="BD143" i="2"/>
  <c r="BD321" i="3" s="1"/>
  <c r="BC143" i="2"/>
  <c r="BC321" i="3" s="1"/>
  <c r="BB143" i="2"/>
  <c r="BB321" i="3" s="1"/>
  <c r="BA143" i="2"/>
  <c r="BA321" i="3" s="1"/>
  <c r="AZ143" i="2"/>
  <c r="AZ321" i="3" s="1"/>
  <c r="AY143" i="2"/>
  <c r="AY321" i="3" s="1"/>
  <c r="AX143" i="2"/>
  <c r="AX321" i="3" s="1"/>
  <c r="AW143" i="2"/>
  <c r="AW321" i="3" s="1"/>
  <c r="AV143" i="2"/>
  <c r="AV321" i="3" s="1"/>
  <c r="AU143" i="2"/>
  <c r="AU321" i="3" s="1"/>
  <c r="AT143" i="2"/>
  <c r="AT321" i="3" s="1"/>
  <c r="AS143" i="2"/>
  <c r="AS321" i="3" s="1"/>
  <c r="AR143" i="2"/>
  <c r="AR321" i="3" s="1"/>
  <c r="AQ143" i="2"/>
  <c r="AQ321" i="3" s="1"/>
  <c r="AP143" i="2"/>
  <c r="AP321" i="3" s="1"/>
  <c r="AO143" i="2"/>
  <c r="AO321" i="3" s="1"/>
  <c r="AN143" i="2"/>
  <c r="AN321" i="3" s="1"/>
  <c r="BQ142" i="2"/>
  <c r="BQ320" i="3" s="1"/>
  <c r="BP142" i="2"/>
  <c r="BP320" i="3" s="1"/>
  <c r="BO142" i="2"/>
  <c r="BO320" i="3" s="1"/>
  <c r="BN142" i="2"/>
  <c r="BN320" i="3" s="1"/>
  <c r="BM142" i="2"/>
  <c r="BM320" i="3" s="1"/>
  <c r="BL142" i="2"/>
  <c r="BL320" i="3" s="1"/>
  <c r="BK142" i="2"/>
  <c r="BK320" i="3" s="1"/>
  <c r="BJ142" i="2"/>
  <c r="BJ320" i="3" s="1"/>
  <c r="BI142" i="2"/>
  <c r="BI320" i="3" s="1"/>
  <c r="BH142" i="2"/>
  <c r="BH320" i="3" s="1"/>
  <c r="BG142" i="2"/>
  <c r="BG320" i="3" s="1"/>
  <c r="BF142" i="2"/>
  <c r="BF320" i="3" s="1"/>
  <c r="BE142" i="2"/>
  <c r="BE320" i="3" s="1"/>
  <c r="BD142" i="2"/>
  <c r="BD320" i="3" s="1"/>
  <c r="BC142" i="2"/>
  <c r="BC320" i="3" s="1"/>
  <c r="BB142" i="2"/>
  <c r="BB320" i="3" s="1"/>
  <c r="BA142" i="2"/>
  <c r="BA320" i="3" s="1"/>
  <c r="AZ142" i="2"/>
  <c r="AZ320" i="3" s="1"/>
  <c r="AY142" i="2"/>
  <c r="AY320" i="3" s="1"/>
  <c r="AX142" i="2"/>
  <c r="AX320" i="3" s="1"/>
  <c r="AW142" i="2"/>
  <c r="AW320" i="3" s="1"/>
  <c r="AV142" i="2"/>
  <c r="AV320" i="3" s="1"/>
  <c r="AU142" i="2"/>
  <c r="AU320" i="3" s="1"/>
  <c r="AT142" i="2"/>
  <c r="AT320" i="3" s="1"/>
  <c r="AS142" i="2"/>
  <c r="AS320" i="3" s="1"/>
  <c r="AR142" i="2"/>
  <c r="AR320" i="3" s="1"/>
  <c r="AQ142" i="2"/>
  <c r="AQ320" i="3" s="1"/>
  <c r="AP142" i="2"/>
  <c r="AP320" i="3" s="1"/>
  <c r="AO142" i="2"/>
  <c r="AO320" i="3" s="1"/>
  <c r="AN142" i="2"/>
  <c r="AN320" i="3" s="1"/>
  <c r="BQ141" i="2"/>
  <c r="BQ319" i="3" s="1"/>
  <c r="BP141" i="2"/>
  <c r="BP319" i="3" s="1"/>
  <c r="BO141" i="2"/>
  <c r="BO319" i="3" s="1"/>
  <c r="BN141" i="2"/>
  <c r="BN319" i="3" s="1"/>
  <c r="BM141" i="2"/>
  <c r="BM319" i="3" s="1"/>
  <c r="BL141" i="2"/>
  <c r="BL319" i="3" s="1"/>
  <c r="BK141" i="2"/>
  <c r="BK319" i="3" s="1"/>
  <c r="BJ141" i="2"/>
  <c r="BJ319" i="3" s="1"/>
  <c r="BI141" i="2"/>
  <c r="BI319" i="3" s="1"/>
  <c r="BH141" i="2"/>
  <c r="BH319" i="3" s="1"/>
  <c r="BG141" i="2"/>
  <c r="BG319" i="3" s="1"/>
  <c r="BF141" i="2"/>
  <c r="BF319" i="3" s="1"/>
  <c r="BE141" i="2"/>
  <c r="BE319" i="3" s="1"/>
  <c r="BD141" i="2"/>
  <c r="BD319" i="3" s="1"/>
  <c r="BC141" i="2"/>
  <c r="BC319" i="3" s="1"/>
  <c r="BB141" i="2"/>
  <c r="BB319" i="3" s="1"/>
  <c r="BA141" i="2"/>
  <c r="BA319" i="3" s="1"/>
  <c r="AZ141" i="2"/>
  <c r="AZ319" i="3" s="1"/>
  <c r="AY141" i="2"/>
  <c r="AY319" i="3" s="1"/>
  <c r="AX141" i="2"/>
  <c r="AX319" i="3" s="1"/>
  <c r="AW141" i="2"/>
  <c r="AW319" i="3" s="1"/>
  <c r="AV141" i="2"/>
  <c r="AV319" i="3" s="1"/>
  <c r="AU141" i="2"/>
  <c r="AU319" i="3" s="1"/>
  <c r="AT141" i="2"/>
  <c r="AT319" i="3" s="1"/>
  <c r="AS141" i="2"/>
  <c r="AS319" i="3" s="1"/>
  <c r="AR141" i="2"/>
  <c r="AR319" i="3" s="1"/>
  <c r="AQ141" i="2"/>
  <c r="AQ319" i="3" s="1"/>
  <c r="AP141" i="2"/>
  <c r="AP319" i="3" s="1"/>
  <c r="AO141" i="2"/>
  <c r="AO319" i="3" s="1"/>
  <c r="AN141" i="2"/>
  <c r="AN319" i="3" s="1"/>
  <c r="BQ140" i="2"/>
  <c r="BQ318" i="3" s="1"/>
  <c r="BP140" i="2"/>
  <c r="BP318" i="3" s="1"/>
  <c r="BO140" i="2"/>
  <c r="BO318" i="3" s="1"/>
  <c r="BN140" i="2"/>
  <c r="BN318" i="3" s="1"/>
  <c r="BM140" i="2"/>
  <c r="BM318" i="3" s="1"/>
  <c r="BL140" i="2"/>
  <c r="BL318" i="3" s="1"/>
  <c r="BK140" i="2"/>
  <c r="BK318" i="3" s="1"/>
  <c r="BJ140" i="2"/>
  <c r="BJ318" i="3" s="1"/>
  <c r="BI140" i="2"/>
  <c r="BI318" i="3" s="1"/>
  <c r="BH140" i="2"/>
  <c r="BH318" i="3" s="1"/>
  <c r="BG140" i="2"/>
  <c r="BG318" i="3" s="1"/>
  <c r="BF140" i="2"/>
  <c r="BF318" i="3" s="1"/>
  <c r="BE140" i="2"/>
  <c r="BE318" i="3" s="1"/>
  <c r="BD140" i="2"/>
  <c r="BD318" i="3" s="1"/>
  <c r="BC140" i="2"/>
  <c r="BC318" i="3" s="1"/>
  <c r="BB140" i="2"/>
  <c r="BB318" i="3" s="1"/>
  <c r="BA140" i="2"/>
  <c r="BA318" i="3" s="1"/>
  <c r="AZ140" i="2"/>
  <c r="AZ318" i="3" s="1"/>
  <c r="AY140" i="2"/>
  <c r="AY318" i="3" s="1"/>
  <c r="AX140" i="2"/>
  <c r="AX318" i="3" s="1"/>
  <c r="AW140" i="2"/>
  <c r="AW318" i="3" s="1"/>
  <c r="AV140" i="2"/>
  <c r="AV318" i="3" s="1"/>
  <c r="AU140" i="2"/>
  <c r="AU318" i="3" s="1"/>
  <c r="AT140" i="2"/>
  <c r="AT318" i="3" s="1"/>
  <c r="AS140" i="2"/>
  <c r="AS318" i="3" s="1"/>
  <c r="AR140" i="2"/>
  <c r="AR318" i="3" s="1"/>
  <c r="AQ140" i="2"/>
  <c r="AQ318" i="3" s="1"/>
  <c r="AP140" i="2"/>
  <c r="AP318" i="3" s="1"/>
  <c r="AO140" i="2"/>
  <c r="AO318" i="3" s="1"/>
  <c r="AN140" i="2"/>
  <c r="AN318" i="3" s="1"/>
  <c r="BQ139" i="2"/>
  <c r="BQ317" i="3" s="1"/>
  <c r="BP139" i="2"/>
  <c r="BP317" i="3" s="1"/>
  <c r="BO139" i="2"/>
  <c r="BO317" i="3" s="1"/>
  <c r="BN139" i="2"/>
  <c r="BN317" i="3" s="1"/>
  <c r="BM139" i="2"/>
  <c r="BM317" i="3" s="1"/>
  <c r="BL139" i="2"/>
  <c r="BL317" i="3" s="1"/>
  <c r="BK139" i="2"/>
  <c r="BK317" i="3" s="1"/>
  <c r="BJ139" i="2"/>
  <c r="BJ317" i="3" s="1"/>
  <c r="BI139" i="2"/>
  <c r="BI317" i="3" s="1"/>
  <c r="BH139" i="2"/>
  <c r="BH317" i="3" s="1"/>
  <c r="BG139" i="2"/>
  <c r="BG317" i="3" s="1"/>
  <c r="BF139" i="2"/>
  <c r="BF317" i="3" s="1"/>
  <c r="BE139" i="2"/>
  <c r="BE317" i="3" s="1"/>
  <c r="BD139" i="2"/>
  <c r="BD317" i="3" s="1"/>
  <c r="BC139" i="2"/>
  <c r="BC317" i="3" s="1"/>
  <c r="BB139" i="2"/>
  <c r="BB317" i="3" s="1"/>
  <c r="BA139" i="2"/>
  <c r="BA317" i="3" s="1"/>
  <c r="AZ139" i="2"/>
  <c r="AZ317" i="3" s="1"/>
  <c r="AY139" i="2"/>
  <c r="AY317" i="3" s="1"/>
  <c r="AX139" i="2"/>
  <c r="AX317" i="3" s="1"/>
  <c r="AW139" i="2"/>
  <c r="AW317" i="3" s="1"/>
  <c r="AV139" i="2"/>
  <c r="AV317" i="3" s="1"/>
  <c r="AU139" i="2"/>
  <c r="AU317" i="3" s="1"/>
  <c r="AT139" i="2"/>
  <c r="AT317" i="3" s="1"/>
  <c r="AS139" i="2"/>
  <c r="AS317" i="3" s="1"/>
  <c r="AR139" i="2"/>
  <c r="AR317" i="3" s="1"/>
  <c r="AQ139" i="2"/>
  <c r="AQ317" i="3" s="1"/>
  <c r="AP139" i="2"/>
  <c r="AP317" i="3" s="1"/>
  <c r="AO139" i="2"/>
  <c r="AO317" i="3" s="1"/>
  <c r="AN139" i="2"/>
  <c r="AN317" i="3" s="1"/>
  <c r="BQ138" i="2"/>
  <c r="BQ316" i="3" s="1"/>
  <c r="BP138" i="2"/>
  <c r="BP316" i="3" s="1"/>
  <c r="BO138" i="2"/>
  <c r="BO316" i="3" s="1"/>
  <c r="BN138" i="2"/>
  <c r="BN316" i="3" s="1"/>
  <c r="BM138" i="2"/>
  <c r="BM316" i="3" s="1"/>
  <c r="BL138" i="2"/>
  <c r="BL316" i="3" s="1"/>
  <c r="BK138" i="2"/>
  <c r="BK316" i="3" s="1"/>
  <c r="BJ138" i="2"/>
  <c r="BJ316" i="3" s="1"/>
  <c r="BI138" i="2"/>
  <c r="BI316" i="3" s="1"/>
  <c r="BH138" i="2"/>
  <c r="BH316" i="3" s="1"/>
  <c r="BG138" i="2"/>
  <c r="BG316" i="3" s="1"/>
  <c r="BF138" i="2"/>
  <c r="BF316" i="3" s="1"/>
  <c r="BE138" i="2"/>
  <c r="BE316" i="3" s="1"/>
  <c r="BD138" i="2"/>
  <c r="BD316" i="3" s="1"/>
  <c r="BC138" i="2"/>
  <c r="BC316" i="3" s="1"/>
  <c r="BB138" i="2"/>
  <c r="BB316" i="3" s="1"/>
  <c r="BA138" i="2"/>
  <c r="BA316" i="3" s="1"/>
  <c r="AZ138" i="2"/>
  <c r="AZ316" i="3" s="1"/>
  <c r="AY138" i="2"/>
  <c r="AY316" i="3" s="1"/>
  <c r="AX138" i="2"/>
  <c r="AX316" i="3" s="1"/>
  <c r="AW138" i="2"/>
  <c r="AW316" i="3" s="1"/>
  <c r="AV138" i="2"/>
  <c r="AV316" i="3" s="1"/>
  <c r="AU138" i="2"/>
  <c r="AU316" i="3" s="1"/>
  <c r="AT138" i="2"/>
  <c r="AT316" i="3" s="1"/>
  <c r="AS138" i="2"/>
  <c r="AS316" i="3" s="1"/>
  <c r="AR138" i="2"/>
  <c r="AR316" i="3" s="1"/>
  <c r="AQ138" i="2"/>
  <c r="AQ316" i="3" s="1"/>
  <c r="AP138" i="2"/>
  <c r="AP316" i="3" s="1"/>
  <c r="AO138" i="2"/>
  <c r="AO316" i="3" s="1"/>
  <c r="AN138" i="2"/>
  <c r="AN316" i="3" s="1"/>
  <c r="BQ137" i="2"/>
  <c r="BQ315" i="3" s="1"/>
  <c r="BP137" i="2"/>
  <c r="BP315" i="3" s="1"/>
  <c r="BO137" i="2"/>
  <c r="BO315" i="3" s="1"/>
  <c r="BN137" i="2"/>
  <c r="BN315" i="3" s="1"/>
  <c r="BM137" i="2"/>
  <c r="BM315" i="3" s="1"/>
  <c r="BL137" i="2"/>
  <c r="BL315" i="3" s="1"/>
  <c r="BK137" i="2"/>
  <c r="BK315" i="3" s="1"/>
  <c r="BJ137" i="2"/>
  <c r="BJ315" i="3" s="1"/>
  <c r="BI137" i="2"/>
  <c r="BI315" i="3" s="1"/>
  <c r="BH137" i="2"/>
  <c r="BH315" i="3" s="1"/>
  <c r="BG137" i="2"/>
  <c r="BG315" i="3" s="1"/>
  <c r="BF137" i="2"/>
  <c r="BF315" i="3" s="1"/>
  <c r="BE137" i="2"/>
  <c r="BE315" i="3" s="1"/>
  <c r="BD137" i="2"/>
  <c r="BD315" i="3" s="1"/>
  <c r="BC137" i="2"/>
  <c r="BC315" i="3" s="1"/>
  <c r="BB137" i="2"/>
  <c r="BB315" i="3" s="1"/>
  <c r="BA137" i="2"/>
  <c r="BA315" i="3" s="1"/>
  <c r="AZ137" i="2"/>
  <c r="AZ315" i="3" s="1"/>
  <c r="AY137" i="2"/>
  <c r="AY315" i="3" s="1"/>
  <c r="AX137" i="2"/>
  <c r="AX315" i="3" s="1"/>
  <c r="AW137" i="2"/>
  <c r="AW315" i="3" s="1"/>
  <c r="AV137" i="2"/>
  <c r="AV315" i="3" s="1"/>
  <c r="AU137" i="2"/>
  <c r="AU315" i="3" s="1"/>
  <c r="AT137" i="2"/>
  <c r="AT315" i="3" s="1"/>
  <c r="AS137" i="2"/>
  <c r="AS315" i="3" s="1"/>
  <c r="AR137" i="2"/>
  <c r="AR315" i="3" s="1"/>
  <c r="AQ137" i="2"/>
  <c r="AQ315" i="3" s="1"/>
  <c r="AP137" i="2"/>
  <c r="AP315" i="3" s="1"/>
  <c r="AO137" i="2"/>
  <c r="AO315" i="3" s="1"/>
  <c r="AN137" i="2"/>
  <c r="AN315" i="3" s="1"/>
  <c r="BQ136" i="2"/>
  <c r="BQ314" i="3" s="1"/>
  <c r="BP136" i="2"/>
  <c r="BP314" i="3" s="1"/>
  <c r="BO136" i="2"/>
  <c r="BO314" i="3" s="1"/>
  <c r="BN136" i="2"/>
  <c r="BN314" i="3" s="1"/>
  <c r="BM136" i="2"/>
  <c r="BM314" i="3" s="1"/>
  <c r="BL136" i="2"/>
  <c r="BL314" i="3" s="1"/>
  <c r="BK136" i="2"/>
  <c r="BK314" i="3" s="1"/>
  <c r="BJ136" i="2"/>
  <c r="BJ314" i="3" s="1"/>
  <c r="BI136" i="2"/>
  <c r="BI314" i="3" s="1"/>
  <c r="BH136" i="2"/>
  <c r="BH314" i="3" s="1"/>
  <c r="BG136" i="2"/>
  <c r="BG314" i="3" s="1"/>
  <c r="BF136" i="2"/>
  <c r="BF314" i="3" s="1"/>
  <c r="BE136" i="2"/>
  <c r="BE314" i="3" s="1"/>
  <c r="BD136" i="2"/>
  <c r="BD314" i="3" s="1"/>
  <c r="BC136" i="2"/>
  <c r="BC314" i="3" s="1"/>
  <c r="BB136" i="2"/>
  <c r="BB314" i="3" s="1"/>
  <c r="BA136" i="2"/>
  <c r="BA314" i="3" s="1"/>
  <c r="AZ136" i="2"/>
  <c r="AZ314" i="3" s="1"/>
  <c r="AY136" i="2"/>
  <c r="AY314" i="3" s="1"/>
  <c r="AX136" i="2"/>
  <c r="AX314" i="3" s="1"/>
  <c r="AW136" i="2"/>
  <c r="AW314" i="3" s="1"/>
  <c r="AV136" i="2"/>
  <c r="AV314" i="3" s="1"/>
  <c r="AU136" i="2"/>
  <c r="AU314" i="3" s="1"/>
  <c r="AT136" i="2"/>
  <c r="AT314" i="3" s="1"/>
  <c r="AS136" i="2"/>
  <c r="AS314" i="3" s="1"/>
  <c r="AR136" i="2"/>
  <c r="AR314" i="3" s="1"/>
  <c r="AQ136" i="2"/>
  <c r="AQ314" i="3" s="1"/>
  <c r="AP136" i="2"/>
  <c r="AP314" i="3" s="1"/>
  <c r="AO136" i="2"/>
  <c r="AO314" i="3" s="1"/>
  <c r="AN136" i="2"/>
  <c r="AN314" i="3" s="1"/>
  <c r="BQ135" i="2"/>
  <c r="BQ313" i="3" s="1"/>
  <c r="BP135" i="2"/>
  <c r="BP313" i="3" s="1"/>
  <c r="BO135" i="2"/>
  <c r="BO313" i="3" s="1"/>
  <c r="BN135" i="2"/>
  <c r="BN313" i="3" s="1"/>
  <c r="BM135" i="2"/>
  <c r="BM313" i="3" s="1"/>
  <c r="BL135" i="2"/>
  <c r="BL313" i="3" s="1"/>
  <c r="BK135" i="2"/>
  <c r="BK313" i="3" s="1"/>
  <c r="BJ135" i="2"/>
  <c r="BJ313" i="3" s="1"/>
  <c r="BI135" i="2"/>
  <c r="BI313" i="3" s="1"/>
  <c r="BH135" i="2"/>
  <c r="BH313" i="3" s="1"/>
  <c r="BG135" i="2"/>
  <c r="BG313" i="3" s="1"/>
  <c r="BF135" i="2"/>
  <c r="BF313" i="3" s="1"/>
  <c r="BE135" i="2"/>
  <c r="BE313" i="3" s="1"/>
  <c r="BD135" i="2"/>
  <c r="BD313" i="3" s="1"/>
  <c r="BC135" i="2"/>
  <c r="BC313" i="3" s="1"/>
  <c r="BB135" i="2"/>
  <c r="BB313" i="3" s="1"/>
  <c r="BA135" i="2"/>
  <c r="BA313" i="3" s="1"/>
  <c r="AZ135" i="2"/>
  <c r="AZ313" i="3" s="1"/>
  <c r="AY135" i="2"/>
  <c r="AY313" i="3" s="1"/>
  <c r="AX135" i="2"/>
  <c r="AX313" i="3" s="1"/>
  <c r="AW135" i="2"/>
  <c r="AW313" i="3" s="1"/>
  <c r="AV135" i="2"/>
  <c r="AV313" i="3" s="1"/>
  <c r="AU135" i="2"/>
  <c r="AU313" i="3" s="1"/>
  <c r="AT135" i="2"/>
  <c r="AT313" i="3" s="1"/>
  <c r="AS135" i="2"/>
  <c r="AS313" i="3" s="1"/>
  <c r="AR135" i="2"/>
  <c r="AR313" i="3" s="1"/>
  <c r="AQ135" i="2"/>
  <c r="AQ313" i="3" s="1"/>
  <c r="AP135" i="2"/>
  <c r="AP313" i="3" s="1"/>
  <c r="AO135" i="2"/>
  <c r="AO313" i="3" s="1"/>
  <c r="AN135" i="2"/>
  <c r="AN313" i="3" s="1"/>
  <c r="BQ134" i="2"/>
  <c r="BQ312" i="3" s="1"/>
  <c r="BP134" i="2"/>
  <c r="BP312" i="3" s="1"/>
  <c r="BO134" i="2"/>
  <c r="BO312" i="3" s="1"/>
  <c r="BN134" i="2"/>
  <c r="BN312" i="3" s="1"/>
  <c r="BM134" i="2"/>
  <c r="BM312" i="3" s="1"/>
  <c r="BL134" i="2"/>
  <c r="BL312" i="3" s="1"/>
  <c r="BK134" i="2"/>
  <c r="BK312" i="3" s="1"/>
  <c r="BJ134" i="2"/>
  <c r="BJ312" i="3" s="1"/>
  <c r="BI134" i="2"/>
  <c r="BI312" i="3" s="1"/>
  <c r="BH134" i="2"/>
  <c r="BH312" i="3" s="1"/>
  <c r="BG134" i="2"/>
  <c r="BG312" i="3" s="1"/>
  <c r="BF134" i="2"/>
  <c r="BF312" i="3" s="1"/>
  <c r="BE134" i="2"/>
  <c r="BE312" i="3" s="1"/>
  <c r="BD134" i="2"/>
  <c r="BD312" i="3" s="1"/>
  <c r="BC134" i="2"/>
  <c r="BC312" i="3" s="1"/>
  <c r="BB134" i="2"/>
  <c r="BB312" i="3" s="1"/>
  <c r="BA134" i="2"/>
  <c r="BA312" i="3" s="1"/>
  <c r="AZ134" i="2"/>
  <c r="AZ312" i="3" s="1"/>
  <c r="AY134" i="2"/>
  <c r="AY312" i="3" s="1"/>
  <c r="AX134" i="2"/>
  <c r="AX312" i="3" s="1"/>
  <c r="AW134" i="2"/>
  <c r="AW312" i="3" s="1"/>
  <c r="AV134" i="2"/>
  <c r="AV312" i="3" s="1"/>
  <c r="AU134" i="2"/>
  <c r="AU312" i="3" s="1"/>
  <c r="AT134" i="2"/>
  <c r="AT312" i="3" s="1"/>
  <c r="AS134" i="2"/>
  <c r="AS312" i="3" s="1"/>
  <c r="AR134" i="2"/>
  <c r="AR312" i="3" s="1"/>
  <c r="AQ134" i="2"/>
  <c r="AQ312" i="3" s="1"/>
  <c r="AP134" i="2"/>
  <c r="AP312" i="3" s="1"/>
  <c r="AO134" i="2"/>
  <c r="AO312" i="3" s="1"/>
  <c r="AN134" i="2"/>
  <c r="AN312" i="3" s="1"/>
  <c r="BQ133" i="2"/>
  <c r="BQ311" i="3" s="1"/>
  <c r="BP133" i="2"/>
  <c r="BP311" i="3" s="1"/>
  <c r="BO133" i="2"/>
  <c r="BO311" i="3" s="1"/>
  <c r="BN133" i="2"/>
  <c r="BN311" i="3" s="1"/>
  <c r="BM133" i="2"/>
  <c r="BM311" i="3" s="1"/>
  <c r="BL133" i="2"/>
  <c r="BL311" i="3" s="1"/>
  <c r="BK133" i="2"/>
  <c r="BK311" i="3" s="1"/>
  <c r="BJ133" i="2"/>
  <c r="BJ311" i="3" s="1"/>
  <c r="BI133" i="2"/>
  <c r="BI311" i="3" s="1"/>
  <c r="BH133" i="2"/>
  <c r="BH311" i="3" s="1"/>
  <c r="BG133" i="2"/>
  <c r="BG311" i="3" s="1"/>
  <c r="BF133" i="2"/>
  <c r="BF311" i="3" s="1"/>
  <c r="BE133" i="2"/>
  <c r="BE311" i="3" s="1"/>
  <c r="BD133" i="2"/>
  <c r="BD311" i="3" s="1"/>
  <c r="BC133" i="2"/>
  <c r="BC311" i="3" s="1"/>
  <c r="BB133" i="2"/>
  <c r="BB311" i="3" s="1"/>
  <c r="BA133" i="2"/>
  <c r="BA311" i="3" s="1"/>
  <c r="AZ133" i="2"/>
  <c r="AZ311" i="3" s="1"/>
  <c r="AY133" i="2"/>
  <c r="AY311" i="3" s="1"/>
  <c r="AX133" i="2"/>
  <c r="AX311" i="3" s="1"/>
  <c r="AW133" i="2"/>
  <c r="AW311" i="3" s="1"/>
  <c r="AV133" i="2"/>
  <c r="AV311" i="3" s="1"/>
  <c r="AU133" i="2"/>
  <c r="AU311" i="3" s="1"/>
  <c r="AT133" i="2"/>
  <c r="AT311" i="3" s="1"/>
  <c r="AS133" i="2"/>
  <c r="AS311" i="3" s="1"/>
  <c r="AR133" i="2"/>
  <c r="AR311" i="3" s="1"/>
  <c r="AQ133" i="2"/>
  <c r="AQ311" i="3" s="1"/>
  <c r="AP133" i="2"/>
  <c r="AP311" i="3" s="1"/>
  <c r="AO133" i="2"/>
  <c r="AO311" i="3" s="1"/>
  <c r="AN133" i="2"/>
  <c r="AN311" i="3" s="1"/>
  <c r="BQ127" i="2"/>
  <c r="BQ305" i="3" s="1"/>
  <c r="BP127" i="2"/>
  <c r="BP305" i="3" s="1"/>
  <c r="BO127" i="2"/>
  <c r="BO305" i="3" s="1"/>
  <c r="BN127" i="2"/>
  <c r="BN305" i="3" s="1"/>
  <c r="BM127" i="2"/>
  <c r="BM305" i="3" s="1"/>
  <c r="BL127" i="2"/>
  <c r="BL305" i="3" s="1"/>
  <c r="BK127" i="2"/>
  <c r="BK305" i="3" s="1"/>
  <c r="BJ127" i="2"/>
  <c r="BJ305" i="3" s="1"/>
  <c r="BI127" i="2"/>
  <c r="BI305" i="3" s="1"/>
  <c r="BH127" i="2"/>
  <c r="BH305" i="3" s="1"/>
  <c r="BG127" i="2"/>
  <c r="BG305" i="3" s="1"/>
  <c r="BF127" i="2"/>
  <c r="BF305" i="3" s="1"/>
  <c r="BE127" i="2"/>
  <c r="BE305" i="3" s="1"/>
  <c r="BD127" i="2"/>
  <c r="BD305" i="3" s="1"/>
  <c r="BC127" i="2"/>
  <c r="BC305" i="3" s="1"/>
  <c r="BB127" i="2"/>
  <c r="BB305" i="3" s="1"/>
  <c r="BA127" i="2"/>
  <c r="BA305" i="3" s="1"/>
  <c r="AZ127" i="2"/>
  <c r="AZ305" i="3" s="1"/>
  <c r="AY127" i="2"/>
  <c r="AY305" i="3" s="1"/>
  <c r="AX127" i="2"/>
  <c r="AX305" i="3" s="1"/>
  <c r="AW127" i="2"/>
  <c r="AW305" i="3" s="1"/>
  <c r="AV127" i="2"/>
  <c r="AV305" i="3" s="1"/>
  <c r="AU127" i="2"/>
  <c r="AU305" i="3" s="1"/>
  <c r="AT127" i="2"/>
  <c r="AT305" i="3" s="1"/>
  <c r="AS127" i="2"/>
  <c r="AS305" i="3" s="1"/>
  <c r="AR127" i="2"/>
  <c r="AR305" i="3" s="1"/>
  <c r="AQ127" i="2"/>
  <c r="AQ305" i="3" s="1"/>
  <c r="AP127" i="2"/>
  <c r="AP305" i="3" s="1"/>
  <c r="AO127" i="2"/>
  <c r="AO305" i="3" s="1"/>
  <c r="AN127" i="2"/>
  <c r="AN305" i="3" s="1"/>
  <c r="BQ126" i="2"/>
  <c r="BQ304" i="3" s="1"/>
  <c r="BP126" i="2"/>
  <c r="BP304" i="3" s="1"/>
  <c r="BO126" i="2"/>
  <c r="BO304" i="3" s="1"/>
  <c r="BN126" i="2"/>
  <c r="BN304" i="3" s="1"/>
  <c r="BM126" i="2"/>
  <c r="BM304" i="3" s="1"/>
  <c r="BL126" i="2"/>
  <c r="BL304" i="3" s="1"/>
  <c r="BK126" i="2"/>
  <c r="BK304" i="3" s="1"/>
  <c r="BJ126" i="2"/>
  <c r="BJ304" i="3" s="1"/>
  <c r="BI126" i="2"/>
  <c r="BI304" i="3" s="1"/>
  <c r="BH126" i="2"/>
  <c r="BH304" i="3" s="1"/>
  <c r="BG126" i="2"/>
  <c r="BG304" i="3" s="1"/>
  <c r="BF126" i="2"/>
  <c r="BF304" i="3" s="1"/>
  <c r="BE126" i="2"/>
  <c r="BE304" i="3" s="1"/>
  <c r="BD126" i="2"/>
  <c r="BD304" i="3" s="1"/>
  <c r="BC126" i="2"/>
  <c r="BC304" i="3" s="1"/>
  <c r="BB126" i="2"/>
  <c r="BB304" i="3" s="1"/>
  <c r="BA126" i="2"/>
  <c r="BA304" i="3" s="1"/>
  <c r="AZ126" i="2"/>
  <c r="AZ304" i="3" s="1"/>
  <c r="AY126" i="2"/>
  <c r="AY304" i="3" s="1"/>
  <c r="AX126" i="2"/>
  <c r="AX304" i="3" s="1"/>
  <c r="AW126" i="2"/>
  <c r="AW304" i="3" s="1"/>
  <c r="AV126" i="2"/>
  <c r="AV304" i="3" s="1"/>
  <c r="AU126" i="2"/>
  <c r="AU304" i="3" s="1"/>
  <c r="AT126" i="2"/>
  <c r="AT304" i="3" s="1"/>
  <c r="AS126" i="2"/>
  <c r="AS304" i="3" s="1"/>
  <c r="AR126" i="2"/>
  <c r="AR304" i="3" s="1"/>
  <c r="AQ126" i="2"/>
  <c r="AQ304" i="3" s="1"/>
  <c r="AP126" i="2"/>
  <c r="AP304" i="3" s="1"/>
  <c r="AO126" i="2"/>
  <c r="AO304" i="3" s="1"/>
  <c r="AN126" i="2"/>
  <c r="AN304" i="3" s="1"/>
  <c r="BQ125" i="2"/>
  <c r="BQ303" i="3" s="1"/>
  <c r="BP125" i="2"/>
  <c r="BP303" i="3" s="1"/>
  <c r="BO125" i="2"/>
  <c r="BO303" i="3" s="1"/>
  <c r="BN125" i="2"/>
  <c r="BN303" i="3" s="1"/>
  <c r="BM125" i="2"/>
  <c r="BM303" i="3" s="1"/>
  <c r="BL125" i="2"/>
  <c r="BL303" i="3" s="1"/>
  <c r="BK125" i="2"/>
  <c r="BK303" i="3" s="1"/>
  <c r="BJ125" i="2"/>
  <c r="BJ303" i="3" s="1"/>
  <c r="BI125" i="2"/>
  <c r="BI303" i="3" s="1"/>
  <c r="BH125" i="2"/>
  <c r="BH303" i="3" s="1"/>
  <c r="BG125" i="2"/>
  <c r="BG303" i="3" s="1"/>
  <c r="BF125" i="2"/>
  <c r="BF303" i="3" s="1"/>
  <c r="BE125" i="2"/>
  <c r="BE303" i="3" s="1"/>
  <c r="BD125" i="2"/>
  <c r="BD303" i="3" s="1"/>
  <c r="BC125" i="2"/>
  <c r="BC303" i="3" s="1"/>
  <c r="BB125" i="2"/>
  <c r="BB303" i="3" s="1"/>
  <c r="BA125" i="2"/>
  <c r="BA303" i="3" s="1"/>
  <c r="AZ125" i="2"/>
  <c r="AZ303" i="3" s="1"/>
  <c r="AY125" i="2"/>
  <c r="AY303" i="3" s="1"/>
  <c r="AX125" i="2"/>
  <c r="AX303" i="3" s="1"/>
  <c r="AW125" i="2"/>
  <c r="AW303" i="3" s="1"/>
  <c r="AV125" i="2"/>
  <c r="AV303" i="3" s="1"/>
  <c r="AU125" i="2"/>
  <c r="AU303" i="3" s="1"/>
  <c r="AT125" i="2"/>
  <c r="AT303" i="3" s="1"/>
  <c r="AS125" i="2"/>
  <c r="AS303" i="3" s="1"/>
  <c r="AR125" i="2"/>
  <c r="AR303" i="3" s="1"/>
  <c r="AQ125" i="2"/>
  <c r="AQ303" i="3" s="1"/>
  <c r="AP125" i="2"/>
  <c r="AP303" i="3" s="1"/>
  <c r="AO125" i="2"/>
  <c r="AO303" i="3" s="1"/>
  <c r="AN125" i="2"/>
  <c r="AN303" i="3" s="1"/>
  <c r="BQ124" i="2"/>
  <c r="BQ302" i="3" s="1"/>
  <c r="BP124" i="2"/>
  <c r="BP302" i="3" s="1"/>
  <c r="BO124" i="2"/>
  <c r="BO302" i="3" s="1"/>
  <c r="BN124" i="2"/>
  <c r="BN302" i="3" s="1"/>
  <c r="BM124" i="2"/>
  <c r="BM302" i="3" s="1"/>
  <c r="BL124" i="2"/>
  <c r="BL302" i="3" s="1"/>
  <c r="BK124" i="2"/>
  <c r="BK302" i="3" s="1"/>
  <c r="BJ124" i="2"/>
  <c r="BJ302" i="3" s="1"/>
  <c r="BI124" i="2"/>
  <c r="BI302" i="3" s="1"/>
  <c r="BH124" i="2"/>
  <c r="BH302" i="3" s="1"/>
  <c r="BG124" i="2"/>
  <c r="BG302" i="3" s="1"/>
  <c r="BF124" i="2"/>
  <c r="BF302" i="3" s="1"/>
  <c r="BE124" i="2"/>
  <c r="BE302" i="3" s="1"/>
  <c r="BD124" i="2"/>
  <c r="BD302" i="3" s="1"/>
  <c r="BC124" i="2"/>
  <c r="BC302" i="3" s="1"/>
  <c r="BB124" i="2"/>
  <c r="BB302" i="3" s="1"/>
  <c r="BA124" i="2"/>
  <c r="BA302" i="3" s="1"/>
  <c r="AZ124" i="2"/>
  <c r="AZ302" i="3" s="1"/>
  <c r="AY124" i="2"/>
  <c r="AY302" i="3" s="1"/>
  <c r="AX124" i="2"/>
  <c r="AX302" i="3" s="1"/>
  <c r="AW124" i="2"/>
  <c r="AW302" i="3" s="1"/>
  <c r="AV124" i="2"/>
  <c r="AV302" i="3" s="1"/>
  <c r="AU124" i="2"/>
  <c r="AU302" i="3" s="1"/>
  <c r="AT124" i="2"/>
  <c r="AT302" i="3" s="1"/>
  <c r="AS124" i="2"/>
  <c r="AS302" i="3" s="1"/>
  <c r="AR124" i="2"/>
  <c r="AR302" i="3" s="1"/>
  <c r="AQ124" i="2"/>
  <c r="AQ302" i="3" s="1"/>
  <c r="AP124" i="2"/>
  <c r="AP302" i="3" s="1"/>
  <c r="AO124" i="2"/>
  <c r="AO302" i="3" s="1"/>
  <c r="AN124" i="2"/>
  <c r="AN302" i="3" s="1"/>
  <c r="BQ123" i="2"/>
  <c r="BQ301" i="3" s="1"/>
  <c r="BP123" i="2"/>
  <c r="BP301" i="3" s="1"/>
  <c r="BO123" i="2"/>
  <c r="BO301" i="3" s="1"/>
  <c r="BN123" i="2"/>
  <c r="BN301" i="3" s="1"/>
  <c r="BM123" i="2"/>
  <c r="BM301" i="3" s="1"/>
  <c r="BL123" i="2"/>
  <c r="BL301" i="3" s="1"/>
  <c r="BK123" i="2"/>
  <c r="BK301" i="3" s="1"/>
  <c r="BJ123" i="2"/>
  <c r="BJ301" i="3" s="1"/>
  <c r="BI123" i="2"/>
  <c r="BI301" i="3" s="1"/>
  <c r="BH123" i="2"/>
  <c r="BH301" i="3" s="1"/>
  <c r="BG123" i="2"/>
  <c r="BG301" i="3" s="1"/>
  <c r="BF123" i="2"/>
  <c r="BF301" i="3" s="1"/>
  <c r="BE123" i="2"/>
  <c r="BE301" i="3" s="1"/>
  <c r="BD123" i="2"/>
  <c r="BD301" i="3" s="1"/>
  <c r="BC123" i="2"/>
  <c r="BC301" i="3" s="1"/>
  <c r="BB123" i="2"/>
  <c r="BB301" i="3" s="1"/>
  <c r="BA123" i="2"/>
  <c r="BA301" i="3" s="1"/>
  <c r="AZ123" i="2"/>
  <c r="AZ301" i="3" s="1"/>
  <c r="AY123" i="2"/>
  <c r="AY301" i="3" s="1"/>
  <c r="AX123" i="2"/>
  <c r="AX301" i="3" s="1"/>
  <c r="AW123" i="2"/>
  <c r="AW301" i="3" s="1"/>
  <c r="AV123" i="2"/>
  <c r="AV301" i="3" s="1"/>
  <c r="AU123" i="2"/>
  <c r="AU301" i="3" s="1"/>
  <c r="AT123" i="2"/>
  <c r="AT301" i="3" s="1"/>
  <c r="AS123" i="2"/>
  <c r="AS301" i="3" s="1"/>
  <c r="AR123" i="2"/>
  <c r="AR301" i="3" s="1"/>
  <c r="AQ123" i="2"/>
  <c r="AQ301" i="3" s="1"/>
  <c r="AP123" i="2"/>
  <c r="AP301" i="3" s="1"/>
  <c r="AO123" i="2"/>
  <c r="AO301" i="3" s="1"/>
  <c r="AN123" i="2"/>
  <c r="AN301" i="3" s="1"/>
  <c r="BQ122" i="2"/>
  <c r="BQ300" i="3" s="1"/>
  <c r="BP122" i="2"/>
  <c r="BP300" i="3" s="1"/>
  <c r="BO122" i="2"/>
  <c r="BO300" i="3" s="1"/>
  <c r="BN122" i="2"/>
  <c r="BN300" i="3" s="1"/>
  <c r="BM122" i="2"/>
  <c r="BM300" i="3" s="1"/>
  <c r="BL122" i="2"/>
  <c r="BL300" i="3" s="1"/>
  <c r="BK122" i="2"/>
  <c r="BK300" i="3" s="1"/>
  <c r="BJ122" i="2"/>
  <c r="BJ300" i="3" s="1"/>
  <c r="BI122" i="2"/>
  <c r="BI300" i="3" s="1"/>
  <c r="BH122" i="2"/>
  <c r="BH300" i="3" s="1"/>
  <c r="BG122" i="2"/>
  <c r="BG300" i="3" s="1"/>
  <c r="BF122" i="2"/>
  <c r="BF300" i="3" s="1"/>
  <c r="BE122" i="2"/>
  <c r="BE300" i="3" s="1"/>
  <c r="BD122" i="2"/>
  <c r="BD300" i="3" s="1"/>
  <c r="BC122" i="2"/>
  <c r="BC300" i="3" s="1"/>
  <c r="BB122" i="2"/>
  <c r="BB300" i="3" s="1"/>
  <c r="BA122" i="2"/>
  <c r="BA300" i="3" s="1"/>
  <c r="AZ122" i="2"/>
  <c r="AZ300" i="3" s="1"/>
  <c r="AY122" i="2"/>
  <c r="AY300" i="3" s="1"/>
  <c r="AX122" i="2"/>
  <c r="AX300" i="3" s="1"/>
  <c r="AW122" i="2"/>
  <c r="AW300" i="3" s="1"/>
  <c r="AV122" i="2"/>
  <c r="AV300" i="3" s="1"/>
  <c r="AU122" i="2"/>
  <c r="AU300" i="3" s="1"/>
  <c r="AT122" i="2"/>
  <c r="AT300" i="3" s="1"/>
  <c r="AS122" i="2"/>
  <c r="AS300" i="3" s="1"/>
  <c r="AR122" i="2"/>
  <c r="AR300" i="3" s="1"/>
  <c r="AQ122" i="2"/>
  <c r="AQ300" i="3" s="1"/>
  <c r="AP122" i="2"/>
  <c r="AP300" i="3" s="1"/>
  <c r="AO122" i="2"/>
  <c r="AO300" i="3" s="1"/>
  <c r="AN122" i="2"/>
  <c r="AN300" i="3" s="1"/>
  <c r="BQ121" i="2"/>
  <c r="BQ299" i="3" s="1"/>
  <c r="BP121" i="2"/>
  <c r="BP299" i="3" s="1"/>
  <c r="BO121" i="2"/>
  <c r="BO299" i="3" s="1"/>
  <c r="BN121" i="2"/>
  <c r="BN299" i="3" s="1"/>
  <c r="BM121" i="2"/>
  <c r="BM299" i="3" s="1"/>
  <c r="BL121" i="2"/>
  <c r="BL299" i="3" s="1"/>
  <c r="BK121" i="2"/>
  <c r="BK299" i="3" s="1"/>
  <c r="BJ121" i="2"/>
  <c r="BJ299" i="3" s="1"/>
  <c r="BI121" i="2"/>
  <c r="BI299" i="3" s="1"/>
  <c r="BH121" i="2"/>
  <c r="BH299" i="3" s="1"/>
  <c r="BG121" i="2"/>
  <c r="BG299" i="3" s="1"/>
  <c r="BF121" i="2"/>
  <c r="BF299" i="3" s="1"/>
  <c r="BE121" i="2"/>
  <c r="BE299" i="3" s="1"/>
  <c r="BD121" i="2"/>
  <c r="BD299" i="3" s="1"/>
  <c r="BC121" i="2"/>
  <c r="BC299" i="3" s="1"/>
  <c r="BB121" i="2"/>
  <c r="BB299" i="3" s="1"/>
  <c r="BA121" i="2"/>
  <c r="BA299" i="3" s="1"/>
  <c r="AZ121" i="2"/>
  <c r="AZ299" i="3" s="1"/>
  <c r="AY121" i="2"/>
  <c r="AY299" i="3" s="1"/>
  <c r="AX121" i="2"/>
  <c r="AX299" i="3" s="1"/>
  <c r="AW121" i="2"/>
  <c r="AW299" i="3" s="1"/>
  <c r="AV121" i="2"/>
  <c r="AV299" i="3" s="1"/>
  <c r="AU121" i="2"/>
  <c r="AU299" i="3" s="1"/>
  <c r="AT121" i="2"/>
  <c r="AT299" i="3" s="1"/>
  <c r="AS121" i="2"/>
  <c r="AS299" i="3" s="1"/>
  <c r="AR121" i="2"/>
  <c r="AR299" i="3" s="1"/>
  <c r="AQ121" i="2"/>
  <c r="AQ299" i="3" s="1"/>
  <c r="AP121" i="2"/>
  <c r="AP299" i="3" s="1"/>
  <c r="AO121" i="2"/>
  <c r="AO299" i="3" s="1"/>
  <c r="AN121" i="2"/>
  <c r="AN299" i="3" s="1"/>
  <c r="BQ120" i="2"/>
  <c r="BQ298" i="3" s="1"/>
  <c r="BP120" i="2"/>
  <c r="BP298" i="3" s="1"/>
  <c r="BO120" i="2"/>
  <c r="BO298" i="3" s="1"/>
  <c r="BN120" i="2"/>
  <c r="BN298" i="3" s="1"/>
  <c r="BM120" i="2"/>
  <c r="BM298" i="3" s="1"/>
  <c r="BL120" i="2"/>
  <c r="BL298" i="3" s="1"/>
  <c r="BK120" i="2"/>
  <c r="BK298" i="3" s="1"/>
  <c r="BJ120" i="2"/>
  <c r="BJ298" i="3" s="1"/>
  <c r="BI120" i="2"/>
  <c r="BI298" i="3" s="1"/>
  <c r="BH120" i="2"/>
  <c r="BH298" i="3" s="1"/>
  <c r="BG120" i="2"/>
  <c r="BG298" i="3" s="1"/>
  <c r="BF120" i="2"/>
  <c r="BF298" i="3" s="1"/>
  <c r="BE120" i="2"/>
  <c r="BE298" i="3" s="1"/>
  <c r="BD120" i="2"/>
  <c r="BD298" i="3" s="1"/>
  <c r="BC120" i="2"/>
  <c r="BC298" i="3" s="1"/>
  <c r="BB120" i="2"/>
  <c r="BB298" i="3" s="1"/>
  <c r="BA120" i="2"/>
  <c r="BA298" i="3" s="1"/>
  <c r="AZ120" i="2"/>
  <c r="AZ298" i="3" s="1"/>
  <c r="AY120" i="2"/>
  <c r="AY298" i="3" s="1"/>
  <c r="AX120" i="2"/>
  <c r="AX298" i="3" s="1"/>
  <c r="AW120" i="2"/>
  <c r="AW298" i="3" s="1"/>
  <c r="AV120" i="2"/>
  <c r="AV298" i="3" s="1"/>
  <c r="AU120" i="2"/>
  <c r="AU298" i="3" s="1"/>
  <c r="AT120" i="2"/>
  <c r="AT298" i="3" s="1"/>
  <c r="AS120" i="2"/>
  <c r="AS298" i="3" s="1"/>
  <c r="AR120" i="2"/>
  <c r="AR298" i="3" s="1"/>
  <c r="AQ120" i="2"/>
  <c r="AQ298" i="3" s="1"/>
  <c r="AP120" i="2"/>
  <c r="AP298" i="3" s="1"/>
  <c r="AO120" i="2"/>
  <c r="AO298" i="3" s="1"/>
  <c r="AN120" i="2"/>
  <c r="AN298" i="3" s="1"/>
  <c r="BQ119" i="2"/>
  <c r="BQ297" i="3" s="1"/>
  <c r="BP119" i="2"/>
  <c r="BP297" i="3" s="1"/>
  <c r="BO119" i="2"/>
  <c r="BO297" i="3" s="1"/>
  <c r="BN119" i="2"/>
  <c r="BN297" i="3" s="1"/>
  <c r="BM119" i="2"/>
  <c r="BM297" i="3" s="1"/>
  <c r="BL119" i="2"/>
  <c r="BL297" i="3" s="1"/>
  <c r="BK119" i="2"/>
  <c r="BK297" i="3" s="1"/>
  <c r="BJ119" i="2"/>
  <c r="BJ297" i="3" s="1"/>
  <c r="BI119" i="2"/>
  <c r="BI297" i="3" s="1"/>
  <c r="BH119" i="2"/>
  <c r="BH297" i="3" s="1"/>
  <c r="BG119" i="2"/>
  <c r="BG297" i="3" s="1"/>
  <c r="BF119" i="2"/>
  <c r="BF297" i="3" s="1"/>
  <c r="BE119" i="2"/>
  <c r="BE297" i="3" s="1"/>
  <c r="BD119" i="2"/>
  <c r="BD297" i="3" s="1"/>
  <c r="BC119" i="2"/>
  <c r="BC297" i="3" s="1"/>
  <c r="BB119" i="2"/>
  <c r="BB297" i="3" s="1"/>
  <c r="BA119" i="2"/>
  <c r="BA297" i="3" s="1"/>
  <c r="AZ119" i="2"/>
  <c r="AZ297" i="3" s="1"/>
  <c r="AY119" i="2"/>
  <c r="AY297" i="3" s="1"/>
  <c r="AX119" i="2"/>
  <c r="AX297" i="3" s="1"/>
  <c r="AW119" i="2"/>
  <c r="AW297" i="3" s="1"/>
  <c r="AV119" i="2"/>
  <c r="AV297" i="3" s="1"/>
  <c r="AU119" i="2"/>
  <c r="AU297" i="3" s="1"/>
  <c r="AT119" i="2"/>
  <c r="AT297" i="3" s="1"/>
  <c r="AS119" i="2"/>
  <c r="AS297" i="3" s="1"/>
  <c r="AR119" i="2"/>
  <c r="AR297" i="3" s="1"/>
  <c r="AQ119" i="2"/>
  <c r="AQ297" i="3" s="1"/>
  <c r="AP119" i="2"/>
  <c r="AP297" i="3" s="1"/>
  <c r="AO119" i="2"/>
  <c r="AO297" i="3" s="1"/>
  <c r="AN119" i="2"/>
  <c r="AN297" i="3" s="1"/>
  <c r="BQ118" i="2"/>
  <c r="BQ296" i="3" s="1"/>
  <c r="BP118" i="2"/>
  <c r="BP296" i="3" s="1"/>
  <c r="BO118" i="2"/>
  <c r="BO296" i="3" s="1"/>
  <c r="BN118" i="2"/>
  <c r="BN296" i="3" s="1"/>
  <c r="BM118" i="2"/>
  <c r="BM296" i="3" s="1"/>
  <c r="BL118" i="2"/>
  <c r="BL296" i="3" s="1"/>
  <c r="BK118" i="2"/>
  <c r="BK296" i="3" s="1"/>
  <c r="BJ118" i="2"/>
  <c r="BJ296" i="3" s="1"/>
  <c r="BI118" i="2"/>
  <c r="BI296" i="3" s="1"/>
  <c r="BH118" i="2"/>
  <c r="BH296" i="3" s="1"/>
  <c r="BG118" i="2"/>
  <c r="BG296" i="3" s="1"/>
  <c r="BF118" i="2"/>
  <c r="BF296" i="3" s="1"/>
  <c r="BE118" i="2"/>
  <c r="BE296" i="3" s="1"/>
  <c r="BD118" i="2"/>
  <c r="BD296" i="3" s="1"/>
  <c r="BC118" i="2"/>
  <c r="BC296" i="3" s="1"/>
  <c r="BB118" i="2"/>
  <c r="BB296" i="3" s="1"/>
  <c r="BA118" i="2"/>
  <c r="BA296" i="3" s="1"/>
  <c r="AZ118" i="2"/>
  <c r="AZ296" i="3" s="1"/>
  <c r="AY118" i="2"/>
  <c r="AY296" i="3" s="1"/>
  <c r="AX118" i="2"/>
  <c r="AX296" i="3" s="1"/>
  <c r="AW118" i="2"/>
  <c r="AW296" i="3" s="1"/>
  <c r="AV118" i="2"/>
  <c r="AV296" i="3" s="1"/>
  <c r="AU118" i="2"/>
  <c r="AU296" i="3" s="1"/>
  <c r="AT118" i="2"/>
  <c r="AT296" i="3" s="1"/>
  <c r="AS118" i="2"/>
  <c r="AS296" i="3" s="1"/>
  <c r="AR118" i="2"/>
  <c r="AR296" i="3" s="1"/>
  <c r="AQ118" i="2"/>
  <c r="AQ296" i="3" s="1"/>
  <c r="AP118" i="2"/>
  <c r="AP296" i="3" s="1"/>
  <c r="AO118" i="2"/>
  <c r="AO296" i="3" s="1"/>
  <c r="AN118" i="2"/>
  <c r="AN296" i="3" s="1"/>
  <c r="BQ117" i="2"/>
  <c r="BQ295" i="3" s="1"/>
  <c r="BP117" i="2"/>
  <c r="BP295" i="3" s="1"/>
  <c r="BO117" i="2"/>
  <c r="BO295" i="3" s="1"/>
  <c r="BN117" i="2"/>
  <c r="BN295" i="3" s="1"/>
  <c r="BM117" i="2"/>
  <c r="BM295" i="3" s="1"/>
  <c r="BL117" i="2"/>
  <c r="BL295" i="3" s="1"/>
  <c r="BK117" i="2"/>
  <c r="BK295" i="3" s="1"/>
  <c r="BJ117" i="2"/>
  <c r="BJ295" i="3" s="1"/>
  <c r="BI117" i="2"/>
  <c r="BI295" i="3" s="1"/>
  <c r="BH117" i="2"/>
  <c r="BH295" i="3" s="1"/>
  <c r="BG117" i="2"/>
  <c r="BG295" i="3" s="1"/>
  <c r="BF117" i="2"/>
  <c r="BF295" i="3" s="1"/>
  <c r="BE117" i="2"/>
  <c r="BE295" i="3" s="1"/>
  <c r="BD117" i="2"/>
  <c r="BD295" i="3" s="1"/>
  <c r="BC117" i="2"/>
  <c r="BC295" i="3" s="1"/>
  <c r="BB117" i="2"/>
  <c r="BB295" i="3" s="1"/>
  <c r="BA117" i="2"/>
  <c r="BA295" i="3" s="1"/>
  <c r="AZ117" i="2"/>
  <c r="AZ295" i="3" s="1"/>
  <c r="AY117" i="2"/>
  <c r="AY295" i="3" s="1"/>
  <c r="AX117" i="2"/>
  <c r="AX295" i="3" s="1"/>
  <c r="AW117" i="2"/>
  <c r="AW295" i="3" s="1"/>
  <c r="AV117" i="2"/>
  <c r="AV295" i="3" s="1"/>
  <c r="AU117" i="2"/>
  <c r="AU295" i="3" s="1"/>
  <c r="AT117" i="2"/>
  <c r="AT295" i="3" s="1"/>
  <c r="AS117" i="2"/>
  <c r="AS295" i="3" s="1"/>
  <c r="AR117" i="2"/>
  <c r="AR295" i="3" s="1"/>
  <c r="AQ117" i="2"/>
  <c r="AQ295" i="3" s="1"/>
  <c r="AP117" i="2"/>
  <c r="AP295" i="3" s="1"/>
  <c r="AO117" i="2"/>
  <c r="AO295" i="3" s="1"/>
  <c r="AN117" i="2"/>
  <c r="AN295" i="3" s="1"/>
  <c r="BQ116" i="2"/>
  <c r="BQ294" i="3" s="1"/>
  <c r="BP116" i="2"/>
  <c r="BP294" i="3" s="1"/>
  <c r="BO116" i="2"/>
  <c r="BO294" i="3" s="1"/>
  <c r="BN116" i="2"/>
  <c r="BN294" i="3" s="1"/>
  <c r="BM116" i="2"/>
  <c r="BM294" i="3" s="1"/>
  <c r="BL116" i="2"/>
  <c r="BL294" i="3" s="1"/>
  <c r="BK116" i="2"/>
  <c r="BK294" i="3" s="1"/>
  <c r="BJ116" i="2"/>
  <c r="BJ294" i="3" s="1"/>
  <c r="BI116" i="2"/>
  <c r="BI294" i="3" s="1"/>
  <c r="BH116" i="2"/>
  <c r="BH294" i="3" s="1"/>
  <c r="BG116" i="2"/>
  <c r="BG294" i="3" s="1"/>
  <c r="BF116" i="2"/>
  <c r="BF294" i="3" s="1"/>
  <c r="BE116" i="2"/>
  <c r="BE294" i="3" s="1"/>
  <c r="BD116" i="2"/>
  <c r="BD294" i="3" s="1"/>
  <c r="BC116" i="2"/>
  <c r="BC294" i="3" s="1"/>
  <c r="BB116" i="2"/>
  <c r="BB294" i="3" s="1"/>
  <c r="BA116" i="2"/>
  <c r="BA294" i="3" s="1"/>
  <c r="AZ116" i="2"/>
  <c r="AZ294" i="3" s="1"/>
  <c r="AY116" i="2"/>
  <c r="AY294" i="3" s="1"/>
  <c r="AX116" i="2"/>
  <c r="AX294" i="3" s="1"/>
  <c r="AW116" i="2"/>
  <c r="AW294" i="3" s="1"/>
  <c r="AV116" i="2"/>
  <c r="AV294" i="3" s="1"/>
  <c r="AU116" i="2"/>
  <c r="AU294" i="3" s="1"/>
  <c r="AT116" i="2"/>
  <c r="AT294" i="3" s="1"/>
  <c r="AS116" i="2"/>
  <c r="AS294" i="3" s="1"/>
  <c r="AR116" i="2"/>
  <c r="AR294" i="3" s="1"/>
  <c r="AQ116" i="2"/>
  <c r="AQ294" i="3" s="1"/>
  <c r="AP116" i="2"/>
  <c r="AP294" i="3" s="1"/>
  <c r="AO116" i="2"/>
  <c r="AO294" i="3" s="1"/>
  <c r="AN116" i="2"/>
  <c r="AN294" i="3" s="1"/>
  <c r="BQ115" i="2"/>
  <c r="BQ293" i="3" s="1"/>
  <c r="BP115" i="2"/>
  <c r="BP293" i="3" s="1"/>
  <c r="BO115" i="2"/>
  <c r="BO293" i="3" s="1"/>
  <c r="BN115" i="2"/>
  <c r="BN293" i="3" s="1"/>
  <c r="BM115" i="2"/>
  <c r="BM293" i="3" s="1"/>
  <c r="BL115" i="2"/>
  <c r="BL293" i="3" s="1"/>
  <c r="BK115" i="2"/>
  <c r="BK293" i="3" s="1"/>
  <c r="BJ115" i="2"/>
  <c r="BJ293" i="3" s="1"/>
  <c r="BI115" i="2"/>
  <c r="BI293" i="3" s="1"/>
  <c r="BH115" i="2"/>
  <c r="BH293" i="3" s="1"/>
  <c r="BG115" i="2"/>
  <c r="BG293" i="3" s="1"/>
  <c r="BF115" i="2"/>
  <c r="BF293" i="3" s="1"/>
  <c r="BE115" i="2"/>
  <c r="BE293" i="3" s="1"/>
  <c r="BD115" i="2"/>
  <c r="BD293" i="3" s="1"/>
  <c r="BC115" i="2"/>
  <c r="BC293" i="3" s="1"/>
  <c r="BB115" i="2"/>
  <c r="BB293" i="3" s="1"/>
  <c r="BA115" i="2"/>
  <c r="BA293" i="3" s="1"/>
  <c r="AZ115" i="2"/>
  <c r="AZ293" i="3" s="1"/>
  <c r="AY115" i="2"/>
  <c r="AY293" i="3" s="1"/>
  <c r="AX115" i="2"/>
  <c r="AX293" i="3" s="1"/>
  <c r="AW115" i="2"/>
  <c r="AW293" i="3" s="1"/>
  <c r="AV115" i="2"/>
  <c r="AV293" i="3" s="1"/>
  <c r="AU115" i="2"/>
  <c r="AU293" i="3" s="1"/>
  <c r="AT115" i="2"/>
  <c r="AT293" i="3" s="1"/>
  <c r="AS115" i="2"/>
  <c r="AS293" i="3" s="1"/>
  <c r="AR115" i="2"/>
  <c r="AR293" i="3" s="1"/>
  <c r="AQ115" i="2"/>
  <c r="AQ293" i="3" s="1"/>
  <c r="AP115" i="2"/>
  <c r="AP293" i="3" s="1"/>
  <c r="AO115" i="2"/>
  <c r="AO293" i="3" s="1"/>
  <c r="AN115" i="2"/>
  <c r="AN293" i="3" s="1"/>
  <c r="BQ114" i="2"/>
  <c r="BQ292" i="3" s="1"/>
  <c r="BP114" i="2"/>
  <c r="BP292" i="3" s="1"/>
  <c r="BO114" i="2"/>
  <c r="BO292" i="3" s="1"/>
  <c r="BN114" i="2"/>
  <c r="BN292" i="3" s="1"/>
  <c r="BM114" i="2"/>
  <c r="BM292" i="3" s="1"/>
  <c r="BL114" i="2"/>
  <c r="BL292" i="3" s="1"/>
  <c r="BK114" i="2"/>
  <c r="BK292" i="3" s="1"/>
  <c r="BJ114" i="2"/>
  <c r="BJ292" i="3" s="1"/>
  <c r="BI114" i="2"/>
  <c r="BI292" i="3" s="1"/>
  <c r="BH114" i="2"/>
  <c r="BH292" i="3" s="1"/>
  <c r="BG114" i="2"/>
  <c r="BG292" i="3" s="1"/>
  <c r="BF114" i="2"/>
  <c r="BF292" i="3" s="1"/>
  <c r="BE114" i="2"/>
  <c r="BE292" i="3" s="1"/>
  <c r="BD114" i="2"/>
  <c r="BD292" i="3" s="1"/>
  <c r="BC114" i="2"/>
  <c r="BC292" i="3" s="1"/>
  <c r="BB114" i="2"/>
  <c r="BB292" i="3" s="1"/>
  <c r="BA114" i="2"/>
  <c r="BA292" i="3" s="1"/>
  <c r="AZ114" i="2"/>
  <c r="AZ292" i="3" s="1"/>
  <c r="AY114" i="2"/>
  <c r="AY292" i="3" s="1"/>
  <c r="AX114" i="2"/>
  <c r="AX292" i="3" s="1"/>
  <c r="AW114" i="2"/>
  <c r="AW292" i="3" s="1"/>
  <c r="AV114" i="2"/>
  <c r="AV292" i="3" s="1"/>
  <c r="AU114" i="2"/>
  <c r="AU292" i="3" s="1"/>
  <c r="AT114" i="2"/>
  <c r="AT292" i="3" s="1"/>
  <c r="AS114" i="2"/>
  <c r="AS292" i="3" s="1"/>
  <c r="AR114" i="2"/>
  <c r="AR292" i="3" s="1"/>
  <c r="AQ114" i="2"/>
  <c r="AQ292" i="3" s="1"/>
  <c r="AP114" i="2"/>
  <c r="AP292" i="3" s="1"/>
  <c r="AO114" i="2"/>
  <c r="AO292" i="3" s="1"/>
  <c r="AN114" i="2"/>
  <c r="AN292" i="3" s="1"/>
  <c r="BQ113" i="2"/>
  <c r="BQ291" i="3" s="1"/>
  <c r="BP113" i="2"/>
  <c r="BP291" i="3" s="1"/>
  <c r="BO113" i="2"/>
  <c r="BO291" i="3" s="1"/>
  <c r="BN113" i="2"/>
  <c r="BN291" i="3" s="1"/>
  <c r="BM113" i="2"/>
  <c r="BM291" i="3" s="1"/>
  <c r="BL113" i="2"/>
  <c r="BL291" i="3" s="1"/>
  <c r="BK113" i="2"/>
  <c r="BK291" i="3" s="1"/>
  <c r="BJ113" i="2"/>
  <c r="BJ291" i="3" s="1"/>
  <c r="BI113" i="2"/>
  <c r="BI291" i="3" s="1"/>
  <c r="BH113" i="2"/>
  <c r="BH291" i="3" s="1"/>
  <c r="BG113" i="2"/>
  <c r="BG291" i="3" s="1"/>
  <c r="BF113" i="2"/>
  <c r="BF291" i="3" s="1"/>
  <c r="BE113" i="2"/>
  <c r="BE291" i="3" s="1"/>
  <c r="BD113" i="2"/>
  <c r="BD291" i="3" s="1"/>
  <c r="BC113" i="2"/>
  <c r="BC291" i="3" s="1"/>
  <c r="BB113" i="2"/>
  <c r="BB291" i="3" s="1"/>
  <c r="BA113" i="2"/>
  <c r="BA291" i="3" s="1"/>
  <c r="AZ113" i="2"/>
  <c r="AZ291" i="3" s="1"/>
  <c r="AY113" i="2"/>
  <c r="AY291" i="3" s="1"/>
  <c r="AX113" i="2"/>
  <c r="AX291" i="3" s="1"/>
  <c r="AW113" i="2"/>
  <c r="AW291" i="3" s="1"/>
  <c r="AV113" i="2"/>
  <c r="AV291" i="3" s="1"/>
  <c r="AU113" i="2"/>
  <c r="AU291" i="3" s="1"/>
  <c r="AT113" i="2"/>
  <c r="AT291" i="3" s="1"/>
  <c r="AS113" i="2"/>
  <c r="AS291" i="3" s="1"/>
  <c r="AR113" i="2"/>
  <c r="AR291" i="3" s="1"/>
  <c r="AQ113" i="2"/>
  <c r="AQ291" i="3" s="1"/>
  <c r="AP113" i="2"/>
  <c r="AP291" i="3" s="1"/>
  <c r="AO113" i="2"/>
  <c r="AO291" i="3" s="1"/>
  <c r="AN113" i="2"/>
  <c r="AN291" i="3" s="1"/>
  <c r="BQ112" i="2"/>
  <c r="BQ290" i="3" s="1"/>
  <c r="BP112" i="2"/>
  <c r="BP290" i="3" s="1"/>
  <c r="BO112" i="2"/>
  <c r="BO290" i="3" s="1"/>
  <c r="BN112" i="2"/>
  <c r="BN290" i="3" s="1"/>
  <c r="BM112" i="2"/>
  <c r="BM290" i="3" s="1"/>
  <c r="BL112" i="2"/>
  <c r="BL290" i="3" s="1"/>
  <c r="BK112" i="2"/>
  <c r="BK290" i="3" s="1"/>
  <c r="BJ112" i="2"/>
  <c r="BJ290" i="3" s="1"/>
  <c r="BI112" i="2"/>
  <c r="BI290" i="3" s="1"/>
  <c r="BH112" i="2"/>
  <c r="BH290" i="3" s="1"/>
  <c r="BG112" i="2"/>
  <c r="BG290" i="3" s="1"/>
  <c r="BF112" i="2"/>
  <c r="BF290" i="3" s="1"/>
  <c r="BE112" i="2"/>
  <c r="BE290" i="3" s="1"/>
  <c r="BD112" i="2"/>
  <c r="BD290" i="3" s="1"/>
  <c r="BC112" i="2"/>
  <c r="BC290" i="3" s="1"/>
  <c r="BB112" i="2"/>
  <c r="BB290" i="3" s="1"/>
  <c r="BA112" i="2"/>
  <c r="BA290" i="3" s="1"/>
  <c r="AZ112" i="2"/>
  <c r="AZ290" i="3" s="1"/>
  <c r="AY112" i="2"/>
  <c r="AY290" i="3" s="1"/>
  <c r="AX112" i="2"/>
  <c r="AX290" i="3" s="1"/>
  <c r="AW112" i="2"/>
  <c r="AW290" i="3" s="1"/>
  <c r="AV112" i="2"/>
  <c r="AV290" i="3" s="1"/>
  <c r="AU112" i="2"/>
  <c r="AU290" i="3" s="1"/>
  <c r="AT112" i="2"/>
  <c r="AT290" i="3" s="1"/>
  <c r="AS112" i="2"/>
  <c r="AS290" i="3" s="1"/>
  <c r="AR112" i="2"/>
  <c r="AR290" i="3" s="1"/>
  <c r="AQ112" i="2"/>
  <c r="AQ290" i="3" s="1"/>
  <c r="AP112" i="2"/>
  <c r="AP290" i="3" s="1"/>
  <c r="AO112" i="2"/>
  <c r="AO290" i="3" s="1"/>
  <c r="AN112" i="2"/>
  <c r="AN290" i="3" s="1"/>
  <c r="BQ111" i="2"/>
  <c r="BQ289" i="3" s="1"/>
  <c r="BP111" i="2"/>
  <c r="BP289" i="3" s="1"/>
  <c r="BO111" i="2"/>
  <c r="BO289" i="3" s="1"/>
  <c r="BN111" i="2"/>
  <c r="BN289" i="3" s="1"/>
  <c r="BM111" i="2"/>
  <c r="BM289" i="3" s="1"/>
  <c r="BL111" i="2"/>
  <c r="BL289" i="3" s="1"/>
  <c r="BK111" i="2"/>
  <c r="BK289" i="3" s="1"/>
  <c r="BJ111" i="2"/>
  <c r="BJ289" i="3" s="1"/>
  <c r="BI111" i="2"/>
  <c r="BI289" i="3" s="1"/>
  <c r="BH111" i="2"/>
  <c r="BH289" i="3" s="1"/>
  <c r="BG111" i="2"/>
  <c r="BG289" i="3" s="1"/>
  <c r="BF111" i="2"/>
  <c r="BF289" i="3" s="1"/>
  <c r="BE111" i="2"/>
  <c r="BE289" i="3" s="1"/>
  <c r="BD111" i="2"/>
  <c r="BD289" i="3" s="1"/>
  <c r="BC111" i="2"/>
  <c r="BC289" i="3" s="1"/>
  <c r="BB111" i="2"/>
  <c r="BB289" i="3" s="1"/>
  <c r="BA111" i="2"/>
  <c r="BA289" i="3" s="1"/>
  <c r="AZ111" i="2"/>
  <c r="AZ289" i="3" s="1"/>
  <c r="AY111" i="2"/>
  <c r="AY289" i="3" s="1"/>
  <c r="AX111" i="2"/>
  <c r="AX289" i="3" s="1"/>
  <c r="AW111" i="2"/>
  <c r="AW289" i="3" s="1"/>
  <c r="AV111" i="2"/>
  <c r="AV289" i="3" s="1"/>
  <c r="AU111" i="2"/>
  <c r="AU289" i="3" s="1"/>
  <c r="AT111" i="2"/>
  <c r="AT289" i="3" s="1"/>
  <c r="AS111" i="2"/>
  <c r="AS289" i="3" s="1"/>
  <c r="AR111" i="2"/>
  <c r="AR289" i="3" s="1"/>
  <c r="AQ111" i="2"/>
  <c r="AQ289" i="3" s="1"/>
  <c r="AP111" i="2"/>
  <c r="AP289" i="3" s="1"/>
  <c r="AO111" i="2"/>
  <c r="AO289" i="3" s="1"/>
  <c r="AN111" i="2"/>
  <c r="AN289" i="3" s="1"/>
  <c r="BQ110" i="2"/>
  <c r="BQ288" i="3" s="1"/>
  <c r="BP110" i="2"/>
  <c r="BP288" i="3" s="1"/>
  <c r="BO110" i="2"/>
  <c r="BO288" i="3" s="1"/>
  <c r="BN110" i="2"/>
  <c r="BN288" i="3" s="1"/>
  <c r="BM110" i="2"/>
  <c r="BM288" i="3" s="1"/>
  <c r="BL110" i="2"/>
  <c r="BL288" i="3" s="1"/>
  <c r="BK110" i="2"/>
  <c r="BK288" i="3" s="1"/>
  <c r="BJ110" i="2"/>
  <c r="BJ288" i="3" s="1"/>
  <c r="BI110" i="2"/>
  <c r="BI288" i="3" s="1"/>
  <c r="BH110" i="2"/>
  <c r="BH288" i="3" s="1"/>
  <c r="BG110" i="2"/>
  <c r="BG288" i="3" s="1"/>
  <c r="BF110" i="2"/>
  <c r="BF288" i="3" s="1"/>
  <c r="BE110" i="2"/>
  <c r="BE288" i="3" s="1"/>
  <c r="BD110" i="2"/>
  <c r="BD288" i="3" s="1"/>
  <c r="BC110" i="2"/>
  <c r="BC288" i="3" s="1"/>
  <c r="BB110" i="2"/>
  <c r="BB288" i="3" s="1"/>
  <c r="BA110" i="2"/>
  <c r="BA288" i="3" s="1"/>
  <c r="AZ110" i="2"/>
  <c r="AZ288" i="3" s="1"/>
  <c r="AY110" i="2"/>
  <c r="AY288" i="3" s="1"/>
  <c r="AX110" i="2"/>
  <c r="AX288" i="3" s="1"/>
  <c r="AW110" i="2"/>
  <c r="AW288" i="3" s="1"/>
  <c r="AV110" i="2"/>
  <c r="AV288" i="3" s="1"/>
  <c r="AU110" i="2"/>
  <c r="AU288" i="3" s="1"/>
  <c r="AT110" i="2"/>
  <c r="AT288" i="3" s="1"/>
  <c r="AS110" i="2"/>
  <c r="AS288" i="3" s="1"/>
  <c r="AR110" i="2"/>
  <c r="AR288" i="3" s="1"/>
  <c r="AQ110" i="2"/>
  <c r="AQ288" i="3" s="1"/>
  <c r="AP110" i="2"/>
  <c r="AP288" i="3" s="1"/>
  <c r="AO110" i="2"/>
  <c r="AO288" i="3" s="1"/>
  <c r="AN110" i="2"/>
  <c r="AN288" i="3" s="1"/>
  <c r="BQ109" i="2"/>
  <c r="BQ287" i="3" s="1"/>
  <c r="BP109" i="2"/>
  <c r="BP287" i="3" s="1"/>
  <c r="BO109" i="2"/>
  <c r="BO287" i="3" s="1"/>
  <c r="BN109" i="2"/>
  <c r="BN287" i="3" s="1"/>
  <c r="BM109" i="2"/>
  <c r="BM287" i="3" s="1"/>
  <c r="BL109" i="2"/>
  <c r="BL287" i="3" s="1"/>
  <c r="BK109" i="2"/>
  <c r="BK287" i="3" s="1"/>
  <c r="BJ109" i="2"/>
  <c r="BJ287" i="3" s="1"/>
  <c r="BI109" i="2"/>
  <c r="BI287" i="3" s="1"/>
  <c r="BH109" i="2"/>
  <c r="BH287" i="3" s="1"/>
  <c r="BG109" i="2"/>
  <c r="BG287" i="3" s="1"/>
  <c r="BF109" i="2"/>
  <c r="BF287" i="3" s="1"/>
  <c r="BE109" i="2"/>
  <c r="BE287" i="3" s="1"/>
  <c r="BD109" i="2"/>
  <c r="BD287" i="3" s="1"/>
  <c r="BC109" i="2"/>
  <c r="BC287" i="3" s="1"/>
  <c r="BB109" i="2"/>
  <c r="BB287" i="3" s="1"/>
  <c r="BA109" i="2"/>
  <c r="BA287" i="3" s="1"/>
  <c r="AZ109" i="2"/>
  <c r="AZ287" i="3" s="1"/>
  <c r="AY109" i="2"/>
  <c r="AY287" i="3" s="1"/>
  <c r="AX109" i="2"/>
  <c r="AX287" i="3" s="1"/>
  <c r="AW109" i="2"/>
  <c r="AW287" i="3" s="1"/>
  <c r="AV109" i="2"/>
  <c r="AV287" i="3" s="1"/>
  <c r="AU109" i="2"/>
  <c r="AU287" i="3" s="1"/>
  <c r="AT109" i="2"/>
  <c r="AT287" i="3" s="1"/>
  <c r="AS109" i="2"/>
  <c r="AS287" i="3" s="1"/>
  <c r="AR109" i="2"/>
  <c r="AR287" i="3" s="1"/>
  <c r="AQ109" i="2"/>
  <c r="AQ287" i="3" s="1"/>
  <c r="AP109" i="2"/>
  <c r="AP287" i="3" s="1"/>
  <c r="AO109" i="2"/>
  <c r="AO287" i="3" s="1"/>
  <c r="AN109" i="2"/>
  <c r="AN287" i="3" s="1"/>
  <c r="BQ108" i="2"/>
  <c r="BQ286" i="3" s="1"/>
  <c r="BP108" i="2"/>
  <c r="BP286" i="3" s="1"/>
  <c r="BO108" i="2"/>
  <c r="BO286" i="3" s="1"/>
  <c r="BN108" i="2"/>
  <c r="BN286" i="3" s="1"/>
  <c r="BM108" i="2"/>
  <c r="BM286" i="3" s="1"/>
  <c r="BL108" i="2"/>
  <c r="BL286" i="3" s="1"/>
  <c r="BK108" i="2"/>
  <c r="BK286" i="3" s="1"/>
  <c r="BJ108" i="2"/>
  <c r="BJ286" i="3" s="1"/>
  <c r="BI108" i="2"/>
  <c r="BI286" i="3" s="1"/>
  <c r="BH108" i="2"/>
  <c r="BH286" i="3" s="1"/>
  <c r="BG108" i="2"/>
  <c r="BG286" i="3" s="1"/>
  <c r="BF108" i="2"/>
  <c r="BF286" i="3" s="1"/>
  <c r="BE108" i="2"/>
  <c r="BE286" i="3" s="1"/>
  <c r="BD108" i="2"/>
  <c r="BD286" i="3" s="1"/>
  <c r="BC108" i="2"/>
  <c r="BC286" i="3" s="1"/>
  <c r="BB108" i="2"/>
  <c r="BB286" i="3" s="1"/>
  <c r="BA108" i="2"/>
  <c r="BA286" i="3" s="1"/>
  <c r="AZ108" i="2"/>
  <c r="AZ286" i="3" s="1"/>
  <c r="AY108" i="2"/>
  <c r="AY286" i="3" s="1"/>
  <c r="AX108" i="2"/>
  <c r="AX286" i="3" s="1"/>
  <c r="AW108" i="2"/>
  <c r="AW286" i="3" s="1"/>
  <c r="AV108" i="2"/>
  <c r="AV286" i="3" s="1"/>
  <c r="AU108" i="2"/>
  <c r="AU286" i="3" s="1"/>
  <c r="AT108" i="2"/>
  <c r="AT286" i="3" s="1"/>
  <c r="AS108" i="2"/>
  <c r="AS286" i="3" s="1"/>
  <c r="AR108" i="2"/>
  <c r="AR286" i="3" s="1"/>
  <c r="AQ108" i="2"/>
  <c r="AQ286" i="3" s="1"/>
  <c r="AP108" i="2"/>
  <c r="AP286" i="3" s="1"/>
  <c r="AO108" i="2"/>
  <c r="AO286" i="3" s="1"/>
  <c r="AN108" i="2"/>
  <c r="AN286" i="3" s="1"/>
  <c r="BQ107" i="2"/>
  <c r="BQ285" i="3" s="1"/>
  <c r="BP107" i="2"/>
  <c r="BP285" i="3" s="1"/>
  <c r="BO107" i="2"/>
  <c r="BO285" i="3" s="1"/>
  <c r="BN107" i="2"/>
  <c r="BN285" i="3" s="1"/>
  <c r="BM107" i="2"/>
  <c r="BM285" i="3" s="1"/>
  <c r="BL107" i="2"/>
  <c r="BL285" i="3" s="1"/>
  <c r="BK107" i="2"/>
  <c r="BK285" i="3" s="1"/>
  <c r="BJ107" i="2"/>
  <c r="BJ285" i="3" s="1"/>
  <c r="BI107" i="2"/>
  <c r="BI285" i="3" s="1"/>
  <c r="BH107" i="2"/>
  <c r="BH285" i="3" s="1"/>
  <c r="BG107" i="2"/>
  <c r="BG285" i="3" s="1"/>
  <c r="BF107" i="2"/>
  <c r="BF285" i="3" s="1"/>
  <c r="BE107" i="2"/>
  <c r="BE285" i="3" s="1"/>
  <c r="BD107" i="2"/>
  <c r="BD285" i="3" s="1"/>
  <c r="BC107" i="2"/>
  <c r="BC285" i="3" s="1"/>
  <c r="BB107" i="2"/>
  <c r="BB285" i="3" s="1"/>
  <c r="BA107" i="2"/>
  <c r="BA285" i="3" s="1"/>
  <c r="AZ107" i="2"/>
  <c r="AZ285" i="3" s="1"/>
  <c r="AY107" i="2"/>
  <c r="AY285" i="3" s="1"/>
  <c r="AX107" i="2"/>
  <c r="AX285" i="3" s="1"/>
  <c r="AW107" i="2"/>
  <c r="AW285" i="3" s="1"/>
  <c r="AV107" i="2"/>
  <c r="AV285" i="3" s="1"/>
  <c r="AU107" i="2"/>
  <c r="AU285" i="3" s="1"/>
  <c r="AT107" i="2"/>
  <c r="AT285" i="3" s="1"/>
  <c r="AS107" i="2"/>
  <c r="AS285" i="3" s="1"/>
  <c r="AR107" i="2"/>
  <c r="AR285" i="3" s="1"/>
  <c r="AQ107" i="2"/>
  <c r="AQ285" i="3" s="1"/>
  <c r="AP107" i="2"/>
  <c r="AP285" i="3" s="1"/>
  <c r="AO107" i="2"/>
  <c r="AO285" i="3" s="1"/>
  <c r="AN107" i="2"/>
  <c r="AN285" i="3" s="1"/>
  <c r="BQ106" i="2"/>
  <c r="BQ284" i="3" s="1"/>
  <c r="BP106" i="2"/>
  <c r="BP284" i="3" s="1"/>
  <c r="BO106" i="2"/>
  <c r="BO284" i="3" s="1"/>
  <c r="BN106" i="2"/>
  <c r="BN284" i="3" s="1"/>
  <c r="BM106" i="2"/>
  <c r="BM284" i="3" s="1"/>
  <c r="BL106" i="2"/>
  <c r="BL284" i="3" s="1"/>
  <c r="BK106" i="2"/>
  <c r="BK284" i="3" s="1"/>
  <c r="BJ106" i="2"/>
  <c r="BJ284" i="3" s="1"/>
  <c r="BI106" i="2"/>
  <c r="BI284" i="3" s="1"/>
  <c r="BH106" i="2"/>
  <c r="BH284" i="3" s="1"/>
  <c r="BG106" i="2"/>
  <c r="BG284" i="3" s="1"/>
  <c r="BF106" i="2"/>
  <c r="BF284" i="3" s="1"/>
  <c r="BE106" i="2"/>
  <c r="BE284" i="3" s="1"/>
  <c r="BD106" i="2"/>
  <c r="BD284" i="3" s="1"/>
  <c r="BC106" i="2"/>
  <c r="BC284" i="3" s="1"/>
  <c r="BB106" i="2"/>
  <c r="BB284" i="3" s="1"/>
  <c r="BA106" i="2"/>
  <c r="BA284" i="3" s="1"/>
  <c r="AZ106" i="2"/>
  <c r="AZ284" i="3" s="1"/>
  <c r="AY106" i="2"/>
  <c r="AY284" i="3" s="1"/>
  <c r="AX106" i="2"/>
  <c r="AX284" i="3" s="1"/>
  <c r="AW106" i="2"/>
  <c r="AW284" i="3" s="1"/>
  <c r="AV106" i="2"/>
  <c r="AV284" i="3" s="1"/>
  <c r="AU106" i="2"/>
  <c r="AU284" i="3" s="1"/>
  <c r="AT106" i="2"/>
  <c r="AT284" i="3" s="1"/>
  <c r="AS106" i="2"/>
  <c r="AS284" i="3" s="1"/>
  <c r="AR106" i="2"/>
  <c r="AR284" i="3" s="1"/>
  <c r="AQ106" i="2"/>
  <c r="AQ284" i="3" s="1"/>
  <c r="AP106" i="2"/>
  <c r="AP284" i="3" s="1"/>
  <c r="AO106" i="2"/>
  <c r="AO284" i="3" s="1"/>
  <c r="AN106" i="2"/>
  <c r="AN284" i="3" s="1"/>
  <c r="BQ105" i="2"/>
  <c r="BQ283" i="3" s="1"/>
  <c r="BP105" i="2"/>
  <c r="BP283" i="3" s="1"/>
  <c r="BO105" i="2"/>
  <c r="BO283" i="3" s="1"/>
  <c r="BN105" i="2"/>
  <c r="BN283" i="3" s="1"/>
  <c r="BM105" i="2"/>
  <c r="BM283" i="3" s="1"/>
  <c r="BL105" i="2"/>
  <c r="BL283" i="3" s="1"/>
  <c r="BK105" i="2"/>
  <c r="BK283" i="3" s="1"/>
  <c r="BJ105" i="2"/>
  <c r="BJ283" i="3" s="1"/>
  <c r="BI105" i="2"/>
  <c r="BI283" i="3" s="1"/>
  <c r="BH105" i="2"/>
  <c r="BH283" i="3" s="1"/>
  <c r="BG105" i="2"/>
  <c r="BG283" i="3" s="1"/>
  <c r="BF105" i="2"/>
  <c r="BF283" i="3" s="1"/>
  <c r="BE105" i="2"/>
  <c r="BE283" i="3" s="1"/>
  <c r="BD105" i="2"/>
  <c r="BD283" i="3" s="1"/>
  <c r="BC105" i="2"/>
  <c r="BC283" i="3" s="1"/>
  <c r="BB105" i="2"/>
  <c r="BB283" i="3" s="1"/>
  <c r="BA105" i="2"/>
  <c r="BA283" i="3" s="1"/>
  <c r="AZ105" i="2"/>
  <c r="AZ283" i="3" s="1"/>
  <c r="AY105" i="2"/>
  <c r="AY283" i="3" s="1"/>
  <c r="AX105" i="2"/>
  <c r="AX283" i="3" s="1"/>
  <c r="AW105" i="2"/>
  <c r="AW283" i="3" s="1"/>
  <c r="AV105" i="2"/>
  <c r="AV283" i="3" s="1"/>
  <c r="AU105" i="2"/>
  <c r="AU283" i="3" s="1"/>
  <c r="AT105" i="2"/>
  <c r="AT283" i="3" s="1"/>
  <c r="AS105" i="2"/>
  <c r="AS283" i="3" s="1"/>
  <c r="AR105" i="2"/>
  <c r="AR283" i="3" s="1"/>
  <c r="AQ105" i="2"/>
  <c r="AQ283" i="3" s="1"/>
  <c r="AP105" i="2"/>
  <c r="AP283" i="3" s="1"/>
  <c r="AO105" i="2"/>
  <c r="AO283" i="3" s="1"/>
  <c r="AN105" i="2"/>
  <c r="AN283" i="3" s="1"/>
  <c r="BQ103" i="2"/>
  <c r="BQ281" i="3" s="1"/>
  <c r="BP103" i="2"/>
  <c r="BP281" i="3" s="1"/>
  <c r="BO103" i="2"/>
  <c r="BO281" i="3" s="1"/>
  <c r="BN103" i="2"/>
  <c r="BN281" i="3" s="1"/>
  <c r="BM103" i="2"/>
  <c r="BM281" i="3" s="1"/>
  <c r="BL103" i="2"/>
  <c r="BL281" i="3" s="1"/>
  <c r="BK103" i="2"/>
  <c r="BK281" i="3" s="1"/>
  <c r="BJ103" i="2"/>
  <c r="BJ281" i="3" s="1"/>
  <c r="BI103" i="2"/>
  <c r="BI281" i="3" s="1"/>
  <c r="BH103" i="2"/>
  <c r="BH281" i="3" s="1"/>
  <c r="BG103" i="2"/>
  <c r="BG281" i="3" s="1"/>
  <c r="BF103" i="2"/>
  <c r="BF281" i="3" s="1"/>
  <c r="BE103" i="2"/>
  <c r="BE281" i="3" s="1"/>
  <c r="BD103" i="2"/>
  <c r="BD281" i="3" s="1"/>
  <c r="BC103" i="2"/>
  <c r="BC281" i="3" s="1"/>
  <c r="BB103" i="2"/>
  <c r="BB281" i="3" s="1"/>
  <c r="BA103" i="2"/>
  <c r="BA281" i="3" s="1"/>
  <c r="AZ103" i="2"/>
  <c r="AZ281" i="3" s="1"/>
  <c r="AY103" i="2"/>
  <c r="AY281" i="3" s="1"/>
  <c r="AX103" i="2"/>
  <c r="AX281" i="3" s="1"/>
  <c r="AW103" i="2"/>
  <c r="AW281" i="3" s="1"/>
  <c r="AV103" i="2"/>
  <c r="AV281" i="3" s="1"/>
  <c r="AU103" i="2"/>
  <c r="AU281" i="3" s="1"/>
  <c r="AT103" i="2"/>
  <c r="AT281" i="3" s="1"/>
  <c r="AS103" i="2"/>
  <c r="AS281" i="3" s="1"/>
  <c r="AR103" i="2"/>
  <c r="AR281" i="3" s="1"/>
  <c r="AQ103" i="2"/>
  <c r="AQ281" i="3" s="1"/>
  <c r="AP103" i="2"/>
  <c r="AP281" i="3" s="1"/>
  <c r="AO103" i="2"/>
  <c r="AO281" i="3" s="1"/>
  <c r="AN103" i="2"/>
  <c r="AN281" i="3" s="1"/>
  <c r="BQ102" i="2"/>
  <c r="BQ280" i="3" s="1"/>
  <c r="BP102" i="2"/>
  <c r="BP280" i="3" s="1"/>
  <c r="BO102" i="2"/>
  <c r="BO280" i="3" s="1"/>
  <c r="BN102" i="2"/>
  <c r="BN280" i="3" s="1"/>
  <c r="BM102" i="2"/>
  <c r="BM280" i="3" s="1"/>
  <c r="BL102" i="2"/>
  <c r="BL280" i="3" s="1"/>
  <c r="BK102" i="2"/>
  <c r="BK280" i="3" s="1"/>
  <c r="BJ102" i="2"/>
  <c r="BJ280" i="3" s="1"/>
  <c r="BI102" i="2"/>
  <c r="BI280" i="3" s="1"/>
  <c r="BH102" i="2"/>
  <c r="BH280" i="3" s="1"/>
  <c r="BG102" i="2"/>
  <c r="BG280" i="3" s="1"/>
  <c r="BF102" i="2"/>
  <c r="BF280" i="3" s="1"/>
  <c r="BE102" i="2"/>
  <c r="BE280" i="3" s="1"/>
  <c r="BD102" i="2"/>
  <c r="BD280" i="3" s="1"/>
  <c r="BC102" i="2"/>
  <c r="BC280" i="3" s="1"/>
  <c r="BB102" i="2"/>
  <c r="BB280" i="3" s="1"/>
  <c r="BA102" i="2"/>
  <c r="BA280" i="3" s="1"/>
  <c r="AZ102" i="2"/>
  <c r="AZ280" i="3" s="1"/>
  <c r="AY102" i="2"/>
  <c r="AY280" i="3" s="1"/>
  <c r="AX102" i="2"/>
  <c r="AX280" i="3" s="1"/>
  <c r="AW102" i="2"/>
  <c r="AW280" i="3" s="1"/>
  <c r="AV102" i="2"/>
  <c r="AV280" i="3" s="1"/>
  <c r="AU102" i="2"/>
  <c r="AU280" i="3" s="1"/>
  <c r="AT102" i="2"/>
  <c r="AT280" i="3" s="1"/>
  <c r="AS102" i="2"/>
  <c r="AS280" i="3" s="1"/>
  <c r="AR102" i="2"/>
  <c r="AR280" i="3" s="1"/>
  <c r="AQ102" i="2"/>
  <c r="AQ280" i="3" s="1"/>
  <c r="AP102" i="2"/>
  <c r="AP280" i="3" s="1"/>
  <c r="AO102" i="2"/>
  <c r="AO280" i="3" s="1"/>
  <c r="AN102" i="2"/>
  <c r="AN280" i="3" s="1"/>
  <c r="BQ101" i="2"/>
  <c r="BQ279" i="3" s="1"/>
  <c r="BP101" i="2"/>
  <c r="BP279" i="3" s="1"/>
  <c r="BO101" i="2"/>
  <c r="BO279" i="3" s="1"/>
  <c r="BN101" i="2"/>
  <c r="BN279" i="3" s="1"/>
  <c r="BM101" i="2"/>
  <c r="BM279" i="3" s="1"/>
  <c r="BL101" i="2"/>
  <c r="BL279" i="3" s="1"/>
  <c r="BK101" i="2"/>
  <c r="BK279" i="3" s="1"/>
  <c r="BJ101" i="2"/>
  <c r="BJ279" i="3" s="1"/>
  <c r="BI101" i="2"/>
  <c r="BI279" i="3" s="1"/>
  <c r="BH101" i="2"/>
  <c r="BH279" i="3" s="1"/>
  <c r="BG101" i="2"/>
  <c r="BG279" i="3" s="1"/>
  <c r="BF101" i="2"/>
  <c r="BF279" i="3" s="1"/>
  <c r="BE101" i="2"/>
  <c r="BE279" i="3" s="1"/>
  <c r="BD101" i="2"/>
  <c r="BD279" i="3" s="1"/>
  <c r="BC101" i="2"/>
  <c r="BC279" i="3" s="1"/>
  <c r="BB101" i="2"/>
  <c r="BB279" i="3" s="1"/>
  <c r="BA101" i="2"/>
  <c r="BA279" i="3" s="1"/>
  <c r="AZ101" i="2"/>
  <c r="AZ279" i="3" s="1"/>
  <c r="AY101" i="2"/>
  <c r="AY279" i="3" s="1"/>
  <c r="AX101" i="2"/>
  <c r="AX279" i="3" s="1"/>
  <c r="AW101" i="2"/>
  <c r="AW279" i="3" s="1"/>
  <c r="AV101" i="2"/>
  <c r="AV279" i="3" s="1"/>
  <c r="AU101" i="2"/>
  <c r="AU279" i="3" s="1"/>
  <c r="AT101" i="2"/>
  <c r="AT279" i="3" s="1"/>
  <c r="AS101" i="2"/>
  <c r="AS279" i="3" s="1"/>
  <c r="AR101" i="2"/>
  <c r="AR279" i="3" s="1"/>
  <c r="AQ101" i="2"/>
  <c r="AQ279" i="3" s="1"/>
  <c r="AP101" i="2"/>
  <c r="AP279" i="3" s="1"/>
  <c r="AO101" i="2"/>
  <c r="AO279" i="3" s="1"/>
  <c r="AN101" i="2"/>
  <c r="AN279" i="3" s="1"/>
  <c r="BQ100" i="2"/>
  <c r="BQ278" i="3" s="1"/>
  <c r="BP100" i="2"/>
  <c r="BP278" i="3" s="1"/>
  <c r="BO100" i="2"/>
  <c r="BO278" i="3" s="1"/>
  <c r="BN100" i="2"/>
  <c r="BN278" i="3" s="1"/>
  <c r="BM100" i="2"/>
  <c r="BM278" i="3" s="1"/>
  <c r="BL100" i="2"/>
  <c r="BL278" i="3" s="1"/>
  <c r="BK100" i="2"/>
  <c r="BK278" i="3" s="1"/>
  <c r="BJ100" i="2"/>
  <c r="BJ278" i="3" s="1"/>
  <c r="BI100" i="2"/>
  <c r="BI278" i="3" s="1"/>
  <c r="BH100" i="2"/>
  <c r="BH278" i="3" s="1"/>
  <c r="BG100" i="2"/>
  <c r="BG278" i="3" s="1"/>
  <c r="BF100" i="2"/>
  <c r="BF278" i="3" s="1"/>
  <c r="BE100" i="2"/>
  <c r="BE278" i="3" s="1"/>
  <c r="BD100" i="2"/>
  <c r="BD278" i="3" s="1"/>
  <c r="BC100" i="2"/>
  <c r="BC278" i="3" s="1"/>
  <c r="BB100" i="2"/>
  <c r="BB278" i="3" s="1"/>
  <c r="BA100" i="2"/>
  <c r="BA278" i="3" s="1"/>
  <c r="AZ100" i="2"/>
  <c r="AZ278" i="3" s="1"/>
  <c r="AY100" i="2"/>
  <c r="AY278" i="3" s="1"/>
  <c r="AX100" i="2"/>
  <c r="AX278" i="3" s="1"/>
  <c r="AW100" i="2"/>
  <c r="AW278" i="3" s="1"/>
  <c r="AV100" i="2"/>
  <c r="AV278" i="3" s="1"/>
  <c r="AU100" i="2"/>
  <c r="AU278" i="3" s="1"/>
  <c r="AT100" i="2"/>
  <c r="AT278" i="3" s="1"/>
  <c r="AS100" i="2"/>
  <c r="AS278" i="3" s="1"/>
  <c r="AR100" i="2"/>
  <c r="AR278" i="3" s="1"/>
  <c r="AQ100" i="2"/>
  <c r="AQ278" i="3" s="1"/>
  <c r="AP100" i="2"/>
  <c r="AP278" i="3" s="1"/>
  <c r="AO100" i="2"/>
  <c r="AO278" i="3" s="1"/>
  <c r="AN100" i="2"/>
  <c r="AN278" i="3" s="1"/>
  <c r="BQ99" i="2"/>
  <c r="BQ277" i="3" s="1"/>
  <c r="BP99" i="2"/>
  <c r="BP277" i="3" s="1"/>
  <c r="BO99" i="2"/>
  <c r="BO277" i="3" s="1"/>
  <c r="BN99" i="2"/>
  <c r="BN277" i="3" s="1"/>
  <c r="BM99" i="2"/>
  <c r="BM277" i="3" s="1"/>
  <c r="BL99" i="2"/>
  <c r="BL277" i="3" s="1"/>
  <c r="BK99" i="2"/>
  <c r="BK277" i="3" s="1"/>
  <c r="BJ99" i="2"/>
  <c r="BJ277" i="3" s="1"/>
  <c r="BI99" i="2"/>
  <c r="BI277" i="3" s="1"/>
  <c r="BH99" i="2"/>
  <c r="BH277" i="3" s="1"/>
  <c r="BG99" i="2"/>
  <c r="BG277" i="3" s="1"/>
  <c r="BF99" i="2"/>
  <c r="BF277" i="3" s="1"/>
  <c r="BE99" i="2"/>
  <c r="BE277" i="3" s="1"/>
  <c r="BD99" i="2"/>
  <c r="BD277" i="3" s="1"/>
  <c r="BC99" i="2"/>
  <c r="BC277" i="3" s="1"/>
  <c r="BB99" i="2"/>
  <c r="BB277" i="3" s="1"/>
  <c r="BA99" i="2"/>
  <c r="BA277" i="3" s="1"/>
  <c r="AZ99" i="2"/>
  <c r="AZ277" i="3" s="1"/>
  <c r="AY99" i="2"/>
  <c r="AY277" i="3" s="1"/>
  <c r="AX99" i="2"/>
  <c r="AX277" i="3" s="1"/>
  <c r="AW99" i="2"/>
  <c r="AW277" i="3" s="1"/>
  <c r="AV99" i="2"/>
  <c r="AV277" i="3" s="1"/>
  <c r="AU99" i="2"/>
  <c r="AU277" i="3" s="1"/>
  <c r="AT99" i="2"/>
  <c r="AT277" i="3" s="1"/>
  <c r="AS99" i="2"/>
  <c r="AS277" i="3" s="1"/>
  <c r="AR99" i="2"/>
  <c r="AR277" i="3" s="1"/>
  <c r="AQ99" i="2"/>
  <c r="AQ277" i="3" s="1"/>
  <c r="AP99" i="2"/>
  <c r="AP277" i="3" s="1"/>
  <c r="AO99" i="2"/>
  <c r="AO277" i="3" s="1"/>
  <c r="AN99" i="2"/>
  <c r="AN277" i="3" s="1"/>
  <c r="BQ98" i="2"/>
  <c r="BQ276" i="3" s="1"/>
  <c r="BP98" i="2"/>
  <c r="BP276" i="3" s="1"/>
  <c r="BO98" i="2"/>
  <c r="BO276" i="3" s="1"/>
  <c r="BN98" i="2"/>
  <c r="BN276" i="3" s="1"/>
  <c r="BM98" i="2"/>
  <c r="BM276" i="3" s="1"/>
  <c r="BL98" i="2"/>
  <c r="BL276" i="3" s="1"/>
  <c r="BK98" i="2"/>
  <c r="BK276" i="3" s="1"/>
  <c r="BJ98" i="2"/>
  <c r="BJ276" i="3" s="1"/>
  <c r="BI98" i="2"/>
  <c r="BI276" i="3" s="1"/>
  <c r="BH98" i="2"/>
  <c r="BH276" i="3" s="1"/>
  <c r="BG98" i="2"/>
  <c r="BG276" i="3" s="1"/>
  <c r="BF98" i="2"/>
  <c r="BF276" i="3" s="1"/>
  <c r="BE98" i="2"/>
  <c r="BE276" i="3" s="1"/>
  <c r="BD98" i="2"/>
  <c r="BD276" i="3" s="1"/>
  <c r="BC98" i="2"/>
  <c r="BC276" i="3" s="1"/>
  <c r="BB98" i="2"/>
  <c r="BB276" i="3" s="1"/>
  <c r="BA98" i="2"/>
  <c r="BA276" i="3" s="1"/>
  <c r="AZ98" i="2"/>
  <c r="AZ276" i="3" s="1"/>
  <c r="AY98" i="2"/>
  <c r="AY276" i="3" s="1"/>
  <c r="AX98" i="2"/>
  <c r="AX276" i="3" s="1"/>
  <c r="AW98" i="2"/>
  <c r="AW276" i="3" s="1"/>
  <c r="AV98" i="2"/>
  <c r="AV276" i="3" s="1"/>
  <c r="AU98" i="2"/>
  <c r="AU276" i="3" s="1"/>
  <c r="AT98" i="2"/>
  <c r="AT276" i="3" s="1"/>
  <c r="AS98" i="2"/>
  <c r="AS276" i="3" s="1"/>
  <c r="AR98" i="2"/>
  <c r="AR276" i="3" s="1"/>
  <c r="AQ98" i="2"/>
  <c r="AQ276" i="3" s="1"/>
  <c r="AP98" i="2"/>
  <c r="AP276" i="3" s="1"/>
  <c r="AO98" i="2"/>
  <c r="AO276" i="3" s="1"/>
  <c r="AN98" i="2"/>
  <c r="AN276" i="3" s="1"/>
  <c r="BQ97" i="2"/>
  <c r="BQ275" i="3" s="1"/>
  <c r="BP97" i="2"/>
  <c r="BP275" i="3" s="1"/>
  <c r="BO97" i="2"/>
  <c r="BO275" i="3" s="1"/>
  <c r="BN97" i="2"/>
  <c r="BN275" i="3" s="1"/>
  <c r="BM97" i="2"/>
  <c r="BM275" i="3" s="1"/>
  <c r="BL97" i="2"/>
  <c r="BL275" i="3" s="1"/>
  <c r="BK97" i="2"/>
  <c r="BK275" i="3" s="1"/>
  <c r="BJ97" i="2"/>
  <c r="BJ275" i="3" s="1"/>
  <c r="BI97" i="2"/>
  <c r="BI275" i="3" s="1"/>
  <c r="BH97" i="2"/>
  <c r="BH275" i="3" s="1"/>
  <c r="BG97" i="2"/>
  <c r="BG275" i="3" s="1"/>
  <c r="BF97" i="2"/>
  <c r="BF275" i="3" s="1"/>
  <c r="BE97" i="2"/>
  <c r="BE275" i="3" s="1"/>
  <c r="BD97" i="2"/>
  <c r="BD275" i="3" s="1"/>
  <c r="BC97" i="2"/>
  <c r="BC275" i="3" s="1"/>
  <c r="BB97" i="2"/>
  <c r="BB275" i="3" s="1"/>
  <c r="BA97" i="2"/>
  <c r="BA275" i="3" s="1"/>
  <c r="AZ97" i="2"/>
  <c r="AZ275" i="3" s="1"/>
  <c r="AY97" i="2"/>
  <c r="AY275" i="3" s="1"/>
  <c r="AX97" i="2"/>
  <c r="AX275" i="3" s="1"/>
  <c r="AW97" i="2"/>
  <c r="AW275" i="3" s="1"/>
  <c r="AV97" i="2"/>
  <c r="AV275" i="3" s="1"/>
  <c r="AU97" i="2"/>
  <c r="AU275" i="3" s="1"/>
  <c r="AT97" i="2"/>
  <c r="AT275" i="3" s="1"/>
  <c r="AS97" i="2"/>
  <c r="AS275" i="3" s="1"/>
  <c r="AR97" i="2"/>
  <c r="AR275" i="3" s="1"/>
  <c r="AQ97" i="2"/>
  <c r="AQ275" i="3" s="1"/>
  <c r="AP97" i="2"/>
  <c r="AP275" i="3" s="1"/>
  <c r="AO97" i="2"/>
  <c r="AO275" i="3" s="1"/>
  <c r="AN97" i="2"/>
  <c r="AN275" i="3" s="1"/>
  <c r="BQ96" i="2"/>
  <c r="BQ274" i="3" s="1"/>
  <c r="BP96" i="2"/>
  <c r="BP274" i="3" s="1"/>
  <c r="BO96" i="2"/>
  <c r="BO274" i="3" s="1"/>
  <c r="BN96" i="2"/>
  <c r="BN274" i="3" s="1"/>
  <c r="BM96" i="2"/>
  <c r="BM274" i="3" s="1"/>
  <c r="BL96" i="2"/>
  <c r="BL274" i="3" s="1"/>
  <c r="BK96" i="2"/>
  <c r="BK274" i="3" s="1"/>
  <c r="BJ96" i="2"/>
  <c r="BJ274" i="3" s="1"/>
  <c r="BI96" i="2"/>
  <c r="BI274" i="3" s="1"/>
  <c r="BH96" i="2"/>
  <c r="BH274" i="3" s="1"/>
  <c r="BG96" i="2"/>
  <c r="BG274" i="3" s="1"/>
  <c r="BF96" i="2"/>
  <c r="BF274" i="3" s="1"/>
  <c r="BE96" i="2"/>
  <c r="BE274" i="3" s="1"/>
  <c r="BD96" i="2"/>
  <c r="BD274" i="3" s="1"/>
  <c r="BC96" i="2"/>
  <c r="BC274" i="3" s="1"/>
  <c r="BB96" i="2"/>
  <c r="BB274" i="3" s="1"/>
  <c r="BA96" i="2"/>
  <c r="BA274" i="3" s="1"/>
  <c r="AZ96" i="2"/>
  <c r="AZ274" i="3" s="1"/>
  <c r="AY96" i="2"/>
  <c r="AY274" i="3" s="1"/>
  <c r="AX96" i="2"/>
  <c r="AX274" i="3" s="1"/>
  <c r="AW96" i="2"/>
  <c r="AW274" i="3" s="1"/>
  <c r="AV96" i="2"/>
  <c r="AV274" i="3" s="1"/>
  <c r="AU96" i="2"/>
  <c r="AU274" i="3" s="1"/>
  <c r="AT96" i="2"/>
  <c r="AT274" i="3" s="1"/>
  <c r="AS96" i="2"/>
  <c r="AS274" i="3" s="1"/>
  <c r="AR96" i="2"/>
  <c r="AR274" i="3" s="1"/>
  <c r="AQ96" i="2"/>
  <c r="AQ274" i="3" s="1"/>
  <c r="AP96" i="2"/>
  <c r="AP274" i="3" s="1"/>
  <c r="AO96" i="2"/>
  <c r="AO274" i="3" s="1"/>
  <c r="AN96" i="2"/>
  <c r="AN274" i="3" s="1"/>
  <c r="BQ95" i="2"/>
  <c r="BQ273" i="3" s="1"/>
  <c r="BP95" i="2"/>
  <c r="BP273" i="3" s="1"/>
  <c r="BO95" i="2"/>
  <c r="BO273" i="3" s="1"/>
  <c r="BN95" i="2"/>
  <c r="BN273" i="3" s="1"/>
  <c r="BM95" i="2"/>
  <c r="BM273" i="3" s="1"/>
  <c r="BL95" i="2"/>
  <c r="BL273" i="3" s="1"/>
  <c r="BK95" i="2"/>
  <c r="BK273" i="3" s="1"/>
  <c r="BJ95" i="2"/>
  <c r="BJ273" i="3" s="1"/>
  <c r="BI95" i="2"/>
  <c r="BI273" i="3" s="1"/>
  <c r="BH95" i="2"/>
  <c r="BH273" i="3" s="1"/>
  <c r="BG95" i="2"/>
  <c r="BG273" i="3" s="1"/>
  <c r="BF95" i="2"/>
  <c r="BF273" i="3" s="1"/>
  <c r="BE95" i="2"/>
  <c r="BE273" i="3" s="1"/>
  <c r="BD95" i="2"/>
  <c r="BD273" i="3" s="1"/>
  <c r="BC95" i="2"/>
  <c r="BC273" i="3" s="1"/>
  <c r="BB95" i="2"/>
  <c r="BB273" i="3" s="1"/>
  <c r="BA95" i="2"/>
  <c r="BA273" i="3" s="1"/>
  <c r="AZ95" i="2"/>
  <c r="AZ273" i="3" s="1"/>
  <c r="AY95" i="2"/>
  <c r="AY273" i="3" s="1"/>
  <c r="AX95" i="2"/>
  <c r="AX273" i="3" s="1"/>
  <c r="AW95" i="2"/>
  <c r="AW273" i="3" s="1"/>
  <c r="AV95" i="2"/>
  <c r="AV273" i="3" s="1"/>
  <c r="AU95" i="2"/>
  <c r="AU273" i="3" s="1"/>
  <c r="AT95" i="2"/>
  <c r="AT273" i="3" s="1"/>
  <c r="AS95" i="2"/>
  <c r="AS273" i="3" s="1"/>
  <c r="AR95" i="2"/>
  <c r="AR273" i="3" s="1"/>
  <c r="AQ95" i="2"/>
  <c r="AQ273" i="3" s="1"/>
  <c r="AP95" i="2"/>
  <c r="AP273" i="3" s="1"/>
  <c r="AO95" i="2"/>
  <c r="AO273" i="3" s="1"/>
  <c r="AN95" i="2"/>
  <c r="AN273" i="3" s="1"/>
  <c r="BQ94" i="2"/>
  <c r="BQ272" i="3" s="1"/>
  <c r="BP94" i="2"/>
  <c r="BP272" i="3" s="1"/>
  <c r="BO94" i="2"/>
  <c r="BO272" i="3" s="1"/>
  <c r="BN94" i="2"/>
  <c r="BN272" i="3" s="1"/>
  <c r="BM94" i="2"/>
  <c r="BM272" i="3" s="1"/>
  <c r="BL94" i="2"/>
  <c r="BL272" i="3" s="1"/>
  <c r="BK94" i="2"/>
  <c r="BK272" i="3" s="1"/>
  <c r="BJ94" i="2"/>
  <c r="BJ272" i="3" s="1"/>
  <c r="BI94" i="2"/>
  <c r="BI272" i="3" s="1"/>
  <c r="BH94" i="2"/>
  <c r="BH272" i="3" s="1"/>
  <c r="BG94" i="2"/>
  <c r="BG272" i="3" s="1"/>
  <c r="BF94" i="2"/>
  <c r="BF272" i="3" s="1"/>
  <c r="BE94" i="2"/>
  <c r="BE272" i="3" s="1"/>
  <c r="BD94" i="2"/>
  <c r="BD272" i="3" s="1"/>
  <c r="BC94" i="2"/>
  <c r="BC272" i="3" s="1"/>
  <c r="BB94" i="2"/>
  <c r="BB272" i="3" s="1"/>
  <c r="BA94" i="2"/>
  <c r="BA272" i="3" s="1"/>
  <c r="AZ94" i="2"/>
  <c r="AZ272" i="3" s="1"/>
  <c r="AY94" i="2"/>
  <c r="AY272" i="3" s="1"/>
  <c r="AX94" i="2"/>
  <c r="AX272" i="3" s="1"/>
  <c r="AW94" i="2"/>
  <c r="AW272" i="3" s="1"/>
  <c r="AV94" i="2"/>
  <c r="AV272" i="3" s="1"/>
  <c r="AU94" i="2"/>
  <c r="AU272" i="3" s="1"/>
  <c r="AT94" i="2"/>
  <c r="AT272" i="3" s="1"/>
  <c r="AS94" i="2"/>
  <c r="AS272" i="3" s="1"/>
  <c r="AR94" i="2"/>
  <c r="AR272" i="3" s="1"/>
  <c r="AQ94" i="2"/>
  <c r="AQ272" i="3" s="1"/>
  <c r="AP94" i="2"/>
  <c r="AP272" i="3" s="1"/>
  <c r="AO94" i="2"/>
  <c r="AO272" i="3" s="1"/>
  <c r="AN94" i="2"/>
  <c r="AN272" i="3" s="1"/>
  <c r="BQ93" i="2"/>
  <c r="BQ271" i="3" s="1"/>
  <c r="BP93" i="2"/>
  <c r="BP271" i="3" s="1"/>
  <c r="BO93" i="2"/>
  <c r="BO271" i="3" s="1"/>
  <c r="BN93" i="2"/>
  <c r="BN271" i="3" s="1"/>
  <c r="BM93" i="2"/>
  <c r="BM271" i="3" s="1"/>
  <c r="BL93" i="2"/>
  <c r="BL271" i="3" s="1"/>
  <c r="BK93" i="2"/>
  <c r="BK271" i="3" s="1"/>
  <c r="BJ93" i="2"/>
  <c r="BJ271" i="3" s="1"/>
  <c r="BI93" i="2"/>
  <c r="BI271" i="3" s="1"/>
  <c r="BH93" i="2"/>
  <c r="BH271" i="3" s="1"/>
  <c r="BG93" i="2"/>
  <c r="BG271" i="3" s="1"/>
  <c r="BF93" i="2"/>
  <c r="BF271" i="3" s="1"/>
  <c r="BE93" i="2"/>
  <c r="BE271" i="3" s="1"/>
  <c r="BD93" i="2"/>
  <c r="BD271" i="3" s="1"/>
  <c r="BC93" i="2"/>
  <c r="BC271" i="3" s="1"/>
  <c r="BB93" i="2"/>
  <c r="BB271" i="3" s="1"/>
  <c r="BA93" i="2"/>
  <c r="BA271" i="3" s="1"/>
  <c r="AZ93" i="2"/>
  <c r="AZ271" i="3" s="1"/>
  <c r="AY93" i="2"/>
  <c r="AY271" i="3" s="1"/>
  <c r="AX93" i="2"/>
  <c r="AX271" i="3" s="1"/>
  <c r="AW93" i="2"/>
  <c r="AW271" i="3" s="1"/>
  <c r="AV93" i="2"/>
  <c r="AV271" i="3" s="1"/>
  <c r="AU93" i="2"/>
  <c r="AU271" i="3" s="1"/>
  <c r="AT93" i="2"/>
  <c r="AT271" i="3" s="1"/>
  <c r="AS93" i="2"/>
  <c r="AS271" i="3" s="1"/>
  <c r="AR93" i="2"/>
  <c r="AR271" i="3" s="1"/>
  <c r="AQ93" i="2"/>
  <c r="AQ271" i="3" s="1"/>
  <c r="AP93" i="2"/>
  <c r="AP271" i="3" s="1"/>
  <c r="AO93" i="2"/>
  <c r="AO271" i="3" s="1"/>
  <c r="AN93" i="2"/>
  <c r="AN271" i="3" s="1"/>
  <c r="BQ92" i="2"/>
  <c r="BQ270" i="3" s="1"/>
  <c r="BP92" i="2"/>
  <c r="BP270" i="3" s="1"/>
  <c r="BO92" i="2"/>
  <c r="BO270" i="3" s="1"/>
  <c r="BN92" i="2"/>
  <c r="BN270" i="3" s="1"/>
  <c r="BM92" i="2"/>
  <c r="BM270" i="3" s="1"/>
  <c r="BL92" i="2"/>
  <c r="BL270" i="3" s="1"/>
  <c r="BK92" i="2"/>
  <c r="BK270" i="3" s="1"/>
  <c r="BJ92" i="2"/>
  <c r="BJ270" i="3" s="1"/>
  <c r="BI92" i="2"/>
  <c r="BI270" i="3" s="1"/>
  <c r="BH92" i="2"/>
  <c r="BH270" i="3" s="1"/>
  <c r="BG92" i="2"/>
  <c r="BG270" i="3" s="1"/>
  <c r="BF92" i="2"/>
  <c r="BF270" i="3" s="1"/>
  <c r="BE92" i="2"/>
  <c r="BE270" i="3" s="1"/>
  <c r="BD92" i="2"/>
  <c r="BD270" i="3" s="1"/>
  <c r="BC92" i="2"/>
  <c r="BC270" i="3" s="1"/>
  <c r="BB92" i="2"/>
  <c r="BB270" i="3" s="1"/>
  <c r="BA92" i="2"/>
  <c r="BA270" i="3" s="1"/>
  <c r="AZ92" i="2"/>
  <c r="AZ270" i="3" s="1"/>
  <c r="AY92" i="2"/>
  <c r="AY270" i="3" s="1"/>
  <c r="AX92" i="2"/>
  <c r="AX270" i="3" s="1"/>
  <c r="AW92" i="2"/>
  <c r="AW270" i="3" s="1"/>
  <c r="AV92" i="2"/>
  <c r="AV270" i="3" s="1"/>
  <c r="AU92" i="2"/>
  <c r="AU270" i="3" s="1"/>
  <c r="AT92" i="2"/>
  <c r="AT270" i="3" s="1"/>
  <c r="AS92" i="2"/>
  <c r="AS270" i="3" s="1"/>
  <c r="AR92" i="2"/>
  <c r="AR270" i="3" s="1"/>
  <c r="AQ92" i="2"/>
  <c r="AQ270" i="3" s="1"/>
  <c r="AP92" i="2"/>
  <c r="AP270" i="3" s="1"/>
  <c r="AO92" i="2"/>
  <c r="AO270" i="3" s="1"/>
  <c r="AN92" i="2"/>
  <c r="AN270" i="3" s="1"/>
  <c r="BQ91" i="2"/>
  <c r="BQ269" i="3" s="1"/>
  <c r="BP91" i="2"/>
  <c r="BP269" i="3" s="1"/>
  <c r="BO91" i="2"/>
  <c r="BO269" i="3" s="1"/>
  <c r="BN91" i="2"/>
  <c r="BN269" i="3" s="1"/>
  <c r="BM91" i="2"/>
  <c r="BM269" i="3" s="1"/>
  <c r="BL91" i="2"/>
  <c r="BL269" i="3" s="1"/>
  <c r="BK91" i="2"/>
  <c r="BK269" i="3" s="1"/>
  <c r="BJ91" i="2"/>
  <c r="BJ269" i="3" s="1"/>
  <c r="BI91" i="2"/>
  <c r="BI269" i="3" s="1"/>
  <c r="BH91" i="2"/>
  <c r="BH269" i="3" s="1"/>
  <c r="BG91" i="2"/>
  <c r="BG269" i="3" s="1"/>
  <c r="BF91" i="2"/>
  <c r="BF269" i="3" s="1"/>
  <c r="BE91" i="2"/>
  <c r="BE269" i="3" s="1"/>
  <c r="BD91" i="2"/>
  <c r="BD269" i="3" s="1"/>
  <c r="BC91" i="2"/>
  <c r="BC269" i="3" s="1"/>
  <c r="BB91" i="2"/>
  <c r="BB269" i="3" s="1"/>
  <c r="BA91" i="2"/>
  <c r="BA269" i="3" s="1"/>
  <c r="AZ91" i="2"/>
  <c r="AZ269" i="3" s="1"/>
  <c r="AY91" i="2"/>
  <c r="AY269" i="3" s="1"/>
  <c r="AX91" i="2"/>
  <c r="AX269" i="3" s="1"/>
  <c r="AW91" i="2"/>
  <c r="AW269" i="3" s="1"/>
  <c r="AV91" i="2"/>
  <c r="AV269" i="3" s="1"/>
  <c r="AU91" i="2"/>
  <c r="AU269" i="3" s="1"/>
  <c r="AT91" i="2"/>
  <c r="AT269" i="3" s="1"/>
  <c r="AS91" i="2"/>
  <c r="AS269" i="3" s="1"/>
  <c r="AR91" i="2"/>
  <c r="AR269" i="3" s="1"/>
  <c r="AQ91" i="2"/>
  <c r="AQ269" i="3" s="1"/>
  <c r="AP91" i="2"/>
  <c r="AP269" i="3" s="1"/>
  <c r="AO91" i="2"/>
  <c r="AO269" i="3" s="1"/>
  <c r="AN91" i="2"/>
  <c r="AN269" i="3" s="1"/>
  <c r="BQ90" i="2"/>
  <c r="BQ268" i="3" s="1"/>
  <c r="BP90" i="2"/>
  <c r="BP268" i="3" s="1"/>
  <c r="BO90" i="2"/>
  <c r="BO268" i="3" s="1"/>
  <c r="BN90" i="2"/>
  <c r="BN268" i="3" s="1"/>
  <c r="BM90" i="2"/>
  <c r="BM268" i="3" s="1"/>
  <c r="BL90" i="2"/>
  <c r="BL268" i="3" s="1"/>
  <c r="BK90" i="2"/>
  <c r="BK268" i="3" s="1"/>
  <c r="BJ90" i="2"/>
  <c r="BJ268" i="3" s="1"/>
  <c r="BI90" i="2"/>
  <c r="BI268" i="3" s="1"/>
  <c r="BH90" i="2"/>
  <c r="BH268" i="3" s="1"/>
  <c r="BG90" i="2"/>
  <c r="BG268" i="3" s="1"/>
  <c r="BF90" i="2"/>
  <c r="BF268" i="3" s="1"/>
  <c r="BE90" i="2"/>
  <c r="BE268" i="3" s="1"/>
  <c r="BD90" i="2"/>
  <c r="BD268" i="3" s="1"/>
  <c r="BC90" i="2"/>
  <c r="BC268" i="3" s="1"/>
  <c r="BB90" i="2"/>
  <c r="BB268" i="3" s="1"/>
  <c r="BA90" i="2"/>
  <c r="BA268" i="3" s="1"/>
  <c r="AZ90" i="2"/>
  <c r="AZ268" i="3" s="1"/>
  <c r="AY90" i="2"/>
  <c r="AY268" i="3" s="1"/>
  <c r="AX90" i="2"/>
  <c r="AX268" i="3" s="1"/>
  <c r="AW90" i="2"/>
  <c r="AW268" i="3" s="1"/>
  <c r="AV90" i="2"/>
  <c r="AV268" i="3" s="1"/>
  <c r="AU90" i="2"/>
  <c r="AU268" i="3" s="1"/>
  <c r="AT90" i="2"/>
  <c r="AT268" i="3" s="1"/>
  <c r="AS90" i="2"/>
  <c r="AS268" i="3" s="1"/>
  <c r="AR90" i="2"/>
  <c r="AR268" i="3" s="1"/>
  <c r="AQ90" i="2"/>
  <c r="AQ268" i="3" s="1"/>
  <c r="AP90" i="2"/>
  <c r="AP268" i="3" s="1"/>
  <c r="AO90" i="2"/>
  <c r="AO268" i="3" s="1"/>
  <c r="AN90" i="2"/>
  <c r="AN268" i="3" s="1"/>
  <c r="BQ89" i="2"/>
  <c r="BQ267" i="3" s="1"/>
  <c r="BP89" i="2"/>
  <c r="BP267" i="3" s="1"/>
  <c r="BO89" i="2"/>
  <c r="BO267" i="3" s="1"/>
  <c r="BN89" i="2"/>
  <c r="BN267" i="3" s="1"/>
  <c r="BM89" i="2"/>
  <c r="BM267" i="3" s="1"/>
  <c r="BL89" i="2"/>
  <c r="BL267" i="3" s="1"/>
  <c r="BK89" i="2"/>
  <c r="BK267" i="3" s="1"/>
  <c r="BJ89" i="2"/>
  <c r="BJ267" i="3" s="1"/>
  <c r="BI89" i="2"/>
  <c r="BI267" i="3" s="1"/>
  <c r="BH89" i="2"/>
  <c r="BH267" i="3" s="1"/>
  <c r="BG89" i="2"/>
  <c r="BG267" i="3" s="1"/>
  <c r="BF89" i="2"/>
  <c r="BF267" i="3" s="1"/>
  <c r="BE89" i="2"/>
  <c r="BE267" i="3" s="1"/>
  <c r="BD89" i="2"/>
  <c r="BD267" i="3" s="1"/>
  <c r="BC89" i="2"/>
  <c r="BC267" i="3" s="1"/>
  <c r="BB89" i="2"/>
  <c r="BB267" i="3" s="1"/>
  <c r="BA89" i="2"/>
  <c r="BA267" i="3" s="1"/>
  <c r="AZ89" i="2"/>
  <c r="AZ267" i="3" s="1"/>
  <c r="AY89" i="2"/>
  <c r="AY267" i="3" s="1"/>
  <c r="AX89" i="2"/>
  <c r="AX267" i="3" s="1"/>
  <c r="AW89" i="2"/>
  <c r="AW267" i="3" s="1"/>
  <c r="AV89" i="2"/>
  <c r="AV267" i="3" s="1"/>
  <c r="AU89" i="2"/>
  <c r="AU267" i="3" s="1"/>
  <c r="AT89" i="2"/>
  <c r="AT267" i="3" s="1"/>
  <c r="AS89" i="2"/>
  <c r="AS267" i="3" s="1"/>
  <c r="AR89" i="2"/>
  <c r="AR267" i="3" s="1"/>
  <c r="AQ89" i="2"/>
  <c r="AQ267" i="3" s="1"/>
  <c r="AP89" i="2"/>
  <c r="AP267" i="3" s="1"/>
  <c r="AO89" i="2"/>
  <c r="AO267" i="3" s="1"/>
  <c r="AN89" i="2"/>
  <c r="AN267" i="3" s="1"/>
  <c r="BQ88" i="2"/>
  <c r="BQ266" i="3" s="1"/>
  <c r="BP88" i="2"/>
  <c r="BP266" i="3" s="1"/>
  <c r="BO88" i="2"/>
  <c r="BO266" i="3" s="1"/>
  <c r="BN88" i="2"/>
  <c r="BN266" i="3" s="1"/>
  <c r="BM88" i="2"/>
  <c r="BM266" i="3" s="1"/>
  <c r="BL88" i="2"/>
  <c r="BL266" i="3" s="1"/>
  <c r="BK88" i="2"/>
  <c r="BK266" i="3" s="1"/>
  <c r="BJ88" i="2"/>
  <c r="BJ266" i="3" s="1"/>
  <c r="BI88" i="2"/>
  <c r="BI266" i="3" s="1"/>
  <c r="BH88" i="2"/>
  <c r="BH266" i="3" s="1"/>
  <c r="BG88" i="2"/>
  <c r="BG266" i="3" s="1"/>
  <c r="BF88" i="2"/>
  <c r="BF266" i="3" s="1"/>
  <c r="BE88" i="2"/>
  <c r="BE266" i="3" s="1"/>
  <c r="BD88" i="2"/>
  <c r="BD266" i="3" s="1"/>
  <c r="BC88" i="2"/>
  <c r="BC266" i="3" s="1"/>
  <c r="BB88" i="2"/>
  <c r="BB266" i="3" s="1"/>
  <c r="BA88" i="2"/>
  <c r="BA266" i="3" s="1"/>
  <c r="AZ88" i="2"/>
  <c r="AZ266" i="3" s="1"/>
  <c r="AY88" i="2"/>
  <c r="AY266" i="3" s="1"/>
  <c r="AX88" i="2"/>
  <c r="AX266" i="3" s="1"/>
  <c r="AW88" i="2"/>
  <c r="AW266" i="3" s="1"/>
  <c r="AV88" i="2"/>
  <c r="AV266" i="3" s="1"/>
  <c r="AU88" i="2"/>
  <c r="AU266" i="3" s="1"/>
  <c r="AT88" i="2"/>
  <c r="AT266" i="3" s="1"/>
  <c r="AS88" i="2"/>
  <c r="AS266" i="3" s="1"/>
  <c r="AR88" i="2"/>
  <c r="AR266" i="3" s="1"/>
  <c r="AQ88" i="2"/>
  <c r="AQ266" i="3" s="1"/>
  <c r="AP88" i="2"/>
  <c r="AP266" i="3" s="1"/>
  <c r="AO88" i="2"/>
  <c r="AO266" i="3" s="1"/>
  <c r="AN88" i="2"/>
  <c r="AN266" i="3" s="1"/>
  <c r="BQ87" i="2"/>
  <c r="BQ265" i="3" s="1"/>
  <c r="BP87" i="2"/>
  <c r="BP265" i="3" s="1"/>
  <c r="BO87" i="2"/>
  <c r="BO265" i="3" s="1"/>
  <c r="BN87" i="2"/>
  <c r="BN265" i="3" s="1"/>
  <c r="BM87" i="2"/>
  <c r="BM265" i="3" s="1"/>
  <c r="BL87" i="2"/>
  <c r="BL265" i="3" s="1"/>
  <c r="BK87" i="2"/>
  <c r="BK265" i="3" s="1"/>
  <c r="BJ87" i="2"/>
  <c r="BJ265" i="3" s="1"/>
  <c r="BI87" i="2"/>
  <c r="BI265" i="3" s="1"/>
  <c r="BH87" i="2"/>
  <c r="BH265" i="3" s="1"/>
  <c r="BG87" i="2"/>
  <c r="BG265" i="3" s="1"/>
  <c r="BF87" i="2"/>
  <c r="BF265" i="3" s="1"/>
  <c r="BE87" i="2"/>
  <c r="BE265" i="3" s="1"/>
  <c r="BD87" i="2"/>
  <c r="BD265" i="3" s="1"/>
  <c r="BC87" i="2"/>
  <c r="BC265" i="3" s="1"/>
  <c r="BB87" i="2"/>
  <c r="BB265" i="3" s="1"/>
  <c r="BA87" i="2"/>
  <c r="BA265" i="3" s="1"/>
  <c r="AZ87" i="2"/>
  <c r="AZ265" i="3" s="1"/>
  <c r="AY87" i="2"/>
  <c r="AY265" i="3" s="1"/>
  <c r="AX87" i="2"/>
  <c r="AX265" i="3" s="1"/>
  <c r="AW87" i="2"/>
  <c r="AW265" i="3" s="1"/>
  <c r="AV87" i="2"/>
  <c r="AV265" i="3" s="1"/>
  <c r="AU87" i="2"/>
  <c r="AU265" i="3" s="1"/>
  <c r="AT87" i="2"/>
  <c r="AT265" i="3" s="1"/>
  <c r="AS87" i="2"/>
  <c r="AS265" i="3" s="1"/>
  <c r="AR87" i="2"/>
  <c r="AR265" i="3" s="1"/>
  <c r="AQ87" i="2"/>
  <c r="AQ265" i="3" s="1"/>
  <c r="AP87" i="2"/>
  <c r="AP265" i="3" s="1"/>
  <c r="AO87" i="2"/>
  <c r="AO265" i="3" s="1"/>
  <c r="AN87" i="2"/>
  <c r="AN265" i="3" s="1"/>
  <c r="BQ86" i="2"/>
  <c r="BQ264" i="3" s="1"/>
  <c r="BP86" i="2"/>
  <c r="BP264" i="3" s="1"/>
  <c r="BO86" i="2"/>
  <c r="BO264" i="3" s="1"/>
  <c r="BN86" i="2"/>
  <c r="BN264" i="3" s="1"/>
  <c r="BM86" i="2"/>
  <c r="BM264" i="3" s="1"/>
  <c r="BL86" i="2"/>
  <c r="BL264" i="3" s="1"/>
  <c r="BK86" i="2"/>
  <c r="BK264" i="3" s="1"/>
  <c r="BJ86" i="2"/>
  <c r="BJ264" i="3" s="1"/>
  <c r="BI86" i="2"/>
  <c r="BI264" i="3" s="1"/>
  <c r="BH86" i="2"/>
  <c r="BH264" i="3" s="1"/>
  <c r="BG86" i="2"/>
  <c r="BG264" i="3" s="1"/>
  <c r="BF86" i="2"/>
  <c r="BF264" i="3" s="1"/>
  <c r="BE86" i="2"/>
  <c r="BE264" i="3" s="1"/>
  <c r="BD86" i="2"/>
  <c r="BD264" i="3" s="1"/>
  <c r="BC86" i="2"/>
  <c r="BC264" i="3" s="1"/>
  <c r="BB86" i="2"/>
  <c r="BB264" i="3" s="1"/>
  <c r="BA86" i="2"/>
  <c r="BA264" i="3" s="1"/>
  <c r="AZ86" i="2"/>
  <c r="AZ264" i="3" s="1"/>
  <c r="AY86" i="2"/>
  <c r="AY264" i="3" s="1"/>
  <c r="AX86" i="2"/>
  <c r="AX264" i="3" s="1"/>
  <c r="AW86" i="2"/>
  <c r="AW264" i="3" s="1"/>
  <c r="AV86" i="2"/>
  <c r="AV264" i="3" s="1"/>
  <c r="AU86" i="2"/>
  <c r="AU264" i="3" s="1"/>
  <c r="AT86" i="2"/>
  <c r="AT264" i="3" s="1"/>
  <c r="AS86" i="2"/>
  <c r="AS264" i="3" s="1"/>
  <c r="AR86" i="2"/>
  <c r="AR264" i="3" s="1"/>
  <c r="AQ86" i="2"/>
  <c r="AQ264" i="3" s="1"/>
  <c r="AP86" i="2"/>
  <c r="AP264" i="3" s="1"/>
  <c r="AO86" i="2"/>
  <c r="AO264" i="3" s="1"/>
  <c r="AN86" i="2"/>
  <c r="AN264" i="3" s="1"/>
  <c r="BQ85" i="2"/>
  <c r="BQ263" i="3" s="1"/>
  <c r="BP85" i="2"/>
  <c r="BP263" i="3" s="1"/>
  <c r="BO85" i="2"/>
  <c r="BO263" i="3" s="1"/>
  <c r="BN85" i="2"/>
  <c r="BN263" i="3" s="1"/>
  <c r="BM85" i="2"/>
  <c r="BM263" i="3" s="1"/>
  <c r="BL85" i="2"/>
  <c r="BL263" i="3" s="1"/>
  <c r="BK85" i="2"/>
  <c r="BK263" i="3" s="1"/>
  <c r="BJ85" i="2"/>
  <c r="BJ263" i="3" s="1"/>
  <c r="BI85" i="2"/>
  <c r="BI263" i="3" s="1"/>
  <c r="BH85" i="2"/>
  <c r="BH263" i="3" s="1"/>
  <c r="BG85" i="2"/>
  <c r="BG263" i="3" s="1"/>
  <c r="BF85" i="2"/>
  <c r="BF263" i="3" s="1"/>
  <c r="BE85" i="2"/>
  <c r="BE263" i="3" s="1"/>
  <c r="BD85" i="2"/>
  <c r="BD263" i="3" s="1"/>
  <c r="BC85" i="2"/>
  <c r="BC263" i="3" s="1"/>
  <c r="BB85" i="2"/>
  <c r="BB263" i="3" s="1"/>
  <c r="BA85" i="2"/>
  <c r="BA263" i="3" s="1"/>
  <c r="AZ85" i="2"/>
  <c r="AZ263" i="3" s="1"/>
  <c r="AY85" i="2"/>
  <c r="AY263" i="3" s="1"/>
  <c r="AX85" i="2"/>
  <c r="AX263" i="3" s="1"/>
  <c r="AW85" i="2"/>
  <c r="AW263" i="3" s="1"/>
  <c r="AV85" i="2"/>
  <c r="AV263" i="3" s="1"/>
  <c r="AU85" i="2"/>
  <c r="AU263" i="3" s="1"/>
  <c r="AT85" i="2"/>
  <c r="AT263" i="3" s="1"/>
  <c r="AS85" i="2"/>
  <c r="AS263" i="3" s="1"/>
  <c r="AR85" i="2"/>
  <c r="AR263" i="3" s="1"/>
  <c r="AQ85" i="2"/>
  <c r="AQ263" i="3" s="1"/>
  <c r="AP85" i="2"/>
  <c r="AP263" i="3" s="1"/>
  <c r="AO85" i="2"/>
  <c r="AO263" i="3" s="1"/>
  <c r="AN85" i="2"/>
  <c r="AN263" i="3" s="1"/>
  <c r="BQ84" i="2"/>
  <c r="BQ262" i="3" s="1"/>
  <c r="BP84" i="2"/>
  <c r="BP262" i="3" s="1"/>
  <c r="BO84" i="2"/>
  <c r="BO262" i="3" s="1"/>
  <c r="BN84" i="2"/>
  <c r="BN262" i="3" s="1"/>
  <c r="BM84" i="2"/>
  <c r="BM262" i="3" s="1"/>
  <c r="BL84" i="2"/>
  <c r="BL262" i="3" s="1"/>
  <c r="BK84" i="2"/>
  <c r="BK262" i="3" s="1"/>
  <c r="BJ84" i="2"/>
  <c r="BJ262" i="3" s="1"/>
  <c r="BI84" i="2"/>
  <c r="BI262" i="3" s="1"/>
  <c r="BH84" i="2"/>
  <c r="BH262" i="3" s="1"/>
  <c r="BG84" i="2"/>
  <c r="BG262" i="3" s="1"/>
  <c r="BF84" i="2"/>
  <c r="BF262" i="3" s="1"/>
  <c r="BE84" i="2"/>
  <c r="BE262" i="3" s="1"/>
  <c r="BD84" i="2"/>
  <c r="BD262" i="3" s="1"/>
  <c r="BC84" i="2"/>
  <c r="BC262" i="3" s="1"/>
  <c r="BB84" i="2"/>
  <c r="BB262" i="3" s="1"/>
  <c r="BA84" i="2"/>
  <c r="BA262" i="3" s="1"/>
  <c r="AZ84" i="2"/>
  <c r="AZ262" i="3" s="1"/>
  <c r="AY84" i="2"/>
  <c r="AY262" i="3" s="1"/>
  <c r="AX84" i="2"/>
  <c r="AX262" i="3" s="1"/>
  <c r="AW84" i="2"/>
  <c r="AW262" i="3" s="1"/>
  <c r="AV84" i="2"/>
  <c r="AV262" i="3" s="1"/>
  <c r="AU84" i="2"/>
  <c r="AU262" i="3" s="1"/>
  <c r="AT84" i="2"/>
  <c r="AT262" i="3" s="1"/>
  <c r="AS84" i="2"/>
  <c r="AS262" i="3" s="1"/>
  <c r="AR84" i="2"/>
  <c r="AR262" i="3" s="1"/>
  <c r="AQ84" i="2"/>
  <c r="AQ262" i="3" s="1"/>
  <c r="AP84" i="2"/>
  <c r="AP262" i="3" s="1"/>
  <c r="AO84" i="2"/>
  <c r="AO262" i="3" s="1"/>
  <c r="AN84" i="2"/>
  <c r="AN262" i="3" s="1"/>
  <c r="BQ83" i="2"/>
  <c r="BQ261" i="3" s="1"/>
  <c r="BP83" i="2"/>
  <c r="BP261" i="3" s="1"/>
  <c r="BO83" i="2"/>
  <c r="BO261" i="3" s="1"/>
  <c r="BN83" i="2"/>
  <c r="BN261" i="3" s="1"/>
  <c r="BM83" i="2"/>
  <c r="BM261" i="3" s="1"/>
  <c r="BL83" i="2"/>
  <c r="BL261" i="3" s="1"/>
  <c r="BK83" i="2"/>
  <c r="BK261" i="3" s="1"/>
  <c r="BJ83" i="2"/>
  <c r="BJ261" i="3" s="1"/>
  <c r="BI83" i="2"/>
  <c r="BI261" i="3" s="1"/>
  <c r="BH83" i="2"/>
  <c r="BH261" i="3" s="1"/>
  <c r="BG83" i="2"/>
  <c r="BG261" i="3" s="1"/>
  <c r="BF83" i="2"/>
  <c r="BF261" i="3" s="1"/>
  <c r="BE83" i="2"/>
  <c r="BE261" i="3" s="1"/>
  <c r="BD83" i="2"/>
  <c r="BD261" i="3" s="1"/>
  <c r="BC83" i="2"/>
  <c r="BC261" i="3" s="1"/>
  <c r="BB83" i="2"/>
  <c r="BB261" i="3" s="1"/>
  <c r="BA83" i="2"/>
  <c r="BA261" i="3" s="1"/>
  <c r="AZ83" i="2"/>
  <c r="AZ261" i="3" s="1"/>
  <c r="AY83" i="2"/>
  <c r="AY261" i="3" s="1"/>
  <c r="AX83" i="2"/>
  <c r="AX261" i="3" s="1"/>
  <c r="AW83" i="2"/>
  <c r="AW261" i="3" s="1"/>
  <c r="AV83" i="2"/>
  <c r="AV261" i="3" s="1"/>
  <c r="AU83" i="2"/>
  <c r="AU261" i="3" s="1"/>
  <c r="AT83" i="2"/>
  <c r="AT261" i="3" s="1"/>
  <c r="AS83" i="2"/>
  <c r="AS261" i="3" s="1"/>
  <c r="AR83" i="2"/>
  <c r="AR261" i="3" s="1"/>
  <c r="AQ83" i="2"/>
  <c r="AQ261" i="3" s="1"/>
  <c r="AP83" i="2"/>
  <c r="AP261" i="3" s="1"/>
  <c r="AO83" i="2"/>
  <c r="AO261" i="3" s="1"/>
  <c r="AN83" i="2"/>
  <c r="AN261" i="3" s="1"/>
  <c r="BQ82" i="2"/>
  <c r="BQ260" i="3" s="1"/>
  <c r="BP82" i="2"/>
  <c r="BP260" i="3" s="1"/>
  <c r="BO82" i="2"/>
  <c r="BO260" i="3" s="1"/>
  <c r="BN82" i="2"/>
  <c r="BN260" i="3" s="1"/>
  <c r="BM82" i="2"/>
  <c r="BM260" i="3" s="1"/>
  <c r="BL82" i="2"/>
  <c r="BL260" i="3" s="1"/>
  <c r="BK82" i="2"/>
  <c r="BK260" i="3" s="1"/>
  <c r="BJ82" i="2"/>
  <c r="BJ260" i="3" s="1"/>
  <c r="BI82" i="2"/>
  <c r="BI260" i="3" s="1"/>
  <c r="BH82" i="2"/>
  <c r="BH260" i="3" s="1"/>
  <c r="BG82" i="2"/>
  <c r="BG260" i="3" s="1"/>
  <c r="BF82" i="2"/>
  <c r="BF260" i="3" s="1"/>
  <c r="BE82" i="2"/>
  <c r="BE260" i="3" s="1"/>
  <c r="BD82" i="2"/>
  <c r="BD260" i="3" s="1"/>
  <c r="BC82" i="2"/>
  <c r="BC260" i="3" s="1"/>
  <c r="BB82" i="2"/>
  <c r="BB260" i="3" s="1"/>
  <c r="BA82" i="2"/>
  <c r="BA260" i="3" s="1"/>
  <c r="AZ82" i="2"/>
  <c r="AZ260" i="3" s="1"/>
  <c r="AY82" i="2"/>
  <c r="AY260" i="3" s="1"/>
  <c r="AX82" i="2"/>
  <c r="AX260" i="3" s="1"/>
  <c r="AW82" i="2"/>
  <c r="AW260" i="3" s="1"/>
  <c r="AV82" i="2"/>
  <c r="AV260" i="3" s="1"/>
  <c r="AU82" i="2"/>
  <c r="AU260" i="3" s="1"/>
  <c r="AT82" i="2"/>
  <c r="AT260" i="3" s="1"/>
  <c r="AS82" i="2"/>
  <c r="AS260" i="3" s="1"/>
  <c r="AR82" i="2"/>
  <c r="AR260" i="3" s="1"/>
  <c r="AQ82" i="2"/>
  <c r="AQ260" i="3" s="1"/>
  <c r="AP82" i="2"/>
  <c r="AP260" i="3" s="1"/>
  <c r="AO82" i="2"/>
  <c r="AO260" i="3" s="1"/>
  <c r="AN82" i="2"/>
  <c r="AN260" i="3" s="1"/>
  <c r="BQ81" i="2"/>
  <c r="BQ259" i="3" s="1"/>
  <c r="BP81" i="2"/>
  <c r="BP259" i="3" s="1"/>
  <c r="BO81" i="2"/>
  <c r="BO259" i="3" s="1"/>
  <c r="BN81" i="2"/>
  <c r="BN259" i="3" s="1"/>
  <c r="BM81" i="2"/>
  <c r="BM259" i="3" s="1"/>
  <c r="BL81" i="2"/>
  <c r="BL259" i="3" s="1"/>
  <c r="BK81" i="2"/>
  <c r="BK259" i="3" s="1"/>
  <c r="BJ81" i="2"/>
  <c r="BJ259" i="3" s="1"/>
  <c r="BI81" i="2"/>
  <c r="BI259" i="3" s="1"/>
  <c r="BH81" i="2"/>
  <c r="BH259" i="3" s="1"/>
  <c r="BG81" i="2"/>
  <c r="BG259" i="3" s="1"/>
  <c r="BF81" i="2"/>
  <c r="BF259" i="3" s="1"/>
  <c r="BE81" i="2"/>
  <c r="BE259" i="3" s="1"/>
  <c r="BD81" i="2"/>
  <c r="BD259" i="3" s="1"/>
  <c r="BC81" i="2"/>
  <c r="BC259" i="3" s="1"/>
  <c r="BB81" i="2"/>
  <c r="BB259" i="3" s="1"/>
  <c r="BA81" i="2"/>
  <c r="BA259" i="3" s="1"/>
  <c r="AZ81" i="2"/>
  <c r="AZ259" i="3" s="1"/>
  <c r="AY81" i="2"/>
  <c r="AY259" i="3" s="1"/>
  <c r="AX81" i="2"/>
  <c r="AX259" i="3" s="1"/>
  <c r="AW81" i="2"/>
  <c r="AW259" i="3" s="1"/>
  <c r="AV81" i="2"/>
  <c r="AV259" i="3" s="1"/>
  <c r="AU81" i="2"/>
  <c r="AU259" i="3" s="1"/>
  <c r="AT81" i="2"/>
  <c r="AT259" i="3" s="1"/>
  <c r="AS81" i="2"/>
  <c r="AS259" i="3" s="1"/>
  <c r="AR81" i="2"/>
  <c r="AR259" i="3" s="1"/>
  <c r="AQ81" i="2"/>
  <c r="AQ259" i="3" s="1"/>
  <c r="AP81" i="2"/>
  <c r="AP259" i="3" s="1"/>
  <c r="AO81" i="2"/>
  <c r="AO259" i="3" s="1"/>
  <c r="AN81" i="2"/>
  <c r="AN259" i="3" s="1"/>
  <c r="BQ80" i="2"/>
  <c r="BQ258" i="3" s="1"/>
  <c r="BP80" i="2"/>
  <c r="BP258" i="3" s="1"/>
  <c r="BO80" i="2"/>
  <c r="BO258" i="3" s="1"/>
  <c r="BN80" i="2"/>
  <c r="BN258" i="3" s="1"/>
  <c r="BM80" i="2"/>
  <c r="BM258" i="3" s="1"/>
  <c r="BL80" i="2"/>
  <c r="BL258" i="3" s="1"/>
  <c r="BK80" i="2"/>
  <c r="BK258" i="3" s="1"/>
  <c r="BJ80" i="2"/>
  <c r="BJ258" i="3" s="1"/>
  <c r="BI80" i="2"/>
  <c r="BI258" i="3" s="1"/>
  <c r="BH80" i="2"/>
  <c r="BH258" i="3" s="1"/>
  <c r="BG80" i="2"/>
  <c r="BG258" i="3" s="1"/>
  <c r="BF80" i="2"/>
  <c r="BF258" i="3" s="1"/>
  <c r="BE80" i="2"/>
  <c r="BE258" i="3" s="1"/>
  <c r="BD80" i="2"/>
  <c r="BD258" i="3" s="1"/>
  <c r="BC80" i="2"/>
  <c r="BC258" i="3" s="1"/>
  <c r="BB80" i="2"/>
  <c r="BB258" i="3" s="1"/>
  <c r="BA80" i="2"/>
  <c r="BA258" i="3" s="1"/>
  <c r="AZ80" i="2"/>
  <c r="AZ258" i="3" s="1"/>
  <c r="AY80" i="2"/>
  <c r="AY258" i="3" s="1"/>
  <c r="AX80" i="2"/>
  <c r="AX258" i="3" s="1"/>
  <c r="AW80" i="2"/>
  <c r="AW258" i="3" s="1"/>
  <c r="AV80" i="2"/>
  <c r="AV258" i="3" s="1"/>
  <c r="AU80" i="2"/>
  <c r="AU258" i="3" s="1"/>
  <c r="AT80" i="2"/>
  <c r="AT258" i="3" s="1"/>
  <c r="AS80" i="2"/>
  <c r="AS258" i="3" s="1"/>
  <c r="AR80" i="2"/>
  <c r="AR258" i="3" s="1"/>
  <c r="AQ80" i="2"/>
  <c r="AQ258" i="3" s="1"/>
  <c r="AP80" i="2"/>
  <c r="AP258" i="3" s="1"/>
  <c r="AO80" i="2"/>
  <c r="AO258" i="3" s="1"/>
  <c r="AN80" i="2"/>
  <c r="AN258" i="3" s="1"/>
  <c r="BQ79" i="2"/>
  <c r="BQ257" i="3" s="1"/>
  <c r="BP79" i="2"/>
  <c r="BP257" i="3" s="1"/>
  <c r="BO79" i="2"/>
  <c r="BO257" i="3" s="1"/>
  <c r="BN79" i="2"/>
  <c r="BN257" i="3" s="1"/>
  <c r="BM79" i="2"/>
  <c r="BM257" i="3" s="1"/>
  <c r="BL79" i="2"/>
  <c r="BL257" i="3" s="1"/>
  <c r="BK79" i="2"/>
  <c r="BK257" i="3" s="1"/>
  <c r="BJ79" i="2"/>
  <c r="BJ257" i="3" s="1"/>
  <c r="BI79" i="2"/>
  <c r="BI257" i="3" s="1"/>
  <c r="BH79" i="2"/>
  <c r="BH257" i="3" s="1"/>
  <c r="BG79" i="2"/>
  <c r="BG257" i="3" s="1"/>
  <c r="BF79" i="2"/>
  <c r="BF257" i="3" s="1"/>
  <c r="BE79" i="2"/>
  <c r="BE257" i="3" s="1"/>
  <c r="BD79" i="2"/>
  <c r="BD257" i="3" s="1"/>
  <c r="BC79" i="2"/>
  <c r="BC257" i="3" s="1"/>
  <c r="BB79" i="2"/>
  <c r="BB257" i="3" s="1"/>
  <c r="BA79" i="2"/>
  <c r="BA257" i="3" s="1"/>
  <c r="AZ79" i="2"/>
  <c r="AZ257" i="3" s="1"/>
  <c r="AY79" i="2"/>
  <c r="AY257" i="3" s="1"/>
  <c r="AX79" i="2"/>
  <c r="AX257" i="3" s="1"/>
  <c r="AW79" i="2"/>
  <c r="AW257" i="3" s="1"/>
  <c r="AV79" i="2"/>
  <c r="AV257" i="3" s="1"/>
  <c r="AU79" i="2"/>
  <c r="AU257" i="3" s="1"/>
  <c r="AT79" i="2"/>
  <c r="AT257" i="3" s="1"/>
  <c r="AS79" i="2"/>
  <c r="AS257" i="3" s="1"/>
  <c r="AR79" i="2"/>
  <c r="AR257" i="3" s="1"/>
  <c r="AQ79" i="2"/>
  <c r="AQ257" i="3" s="1"/>
  <c r="AP79" i="2"/>
  <c r="AP257" i="3" s="1"/>
  <c r="AO79" i="2"/>
  <c r="AO257" i="3" s="1"/>
  <c r="AN79" i="2"/>
  <c r="AN257" i="3" s="1"/>
  <c r="BQ78" i="2"/>
  <c r="BQ256" i="3" s="1"/>
  <c r="BP78" i="2"/>
  <c r="BP256" i="3" s="1"/>
  <c r="BO78" i="2"/>
  <c r="BO256" i="3" s="1"/>
  <c r="BN78" i="2"/>
  <c r="BN256" i="3" s="1"/>
  <c r="BM78" i="2"/>
  <c r="BM256" i="3" s="1"/>
  <c r="BL78" i="2"/>
  <c r="BL256" i="3" s="1"/>
  <c r="BK78" i="2"/>
  <c r="BK256" i="3" s="1"/>
  <c r="BJ78" i="2"/>
  <c r="BJ256" i="3" s="1"/>
  <c r="BI78" i="2"/>
  <c r="BI256" i="3" s="1"/>
  <c r="BH78" i="2"/>
  <c r="BH256" i="3" s="1"/>
  <c r="BG78" i="2"/>
  <c r="BG256" i="3" s="1"/>
  <c r="BF78" i="2"/>
  <c r="BF256" i="3" s="1"/>
  <c r="BE78" i="2"/>
  <c r="BE256" i="3" s="1"/>
  <c r="BD78" i="2"/>
  <c r="BD256" i="3" s="1"/>
  <c r="BC78" i="2"/>
  <c r="BC256" i="3" s="1"/>
  <c r="BB78" i="2"/>
  <c r="BB256" i="3" s="1"/>
  <c r="BA78" i="2"/>
  <c r="BA256" i="3" s="1"/>
  <c r="AZ78" i="2"/>
  <c r="AZ256" i="3" s="1"/>
  <c r="AY78" i="2"/>
  <c r="AY256" i="3" s="1"/>
  <c r="AX78" i="2"/>
  <c r="AX256" i="3" s="1"/>
  <c r="AW78" i="2"/>
  <c r="AW256" i="3" s="1"/>
  <c r="AV78" i="2"/>
  <c r="AV256" i="3" s="1"/>
  <c r="AU78" i="2"/>
  <c r="AU256" i="3" s="1"/>
  <c r="AT78" i="2"/>
  <c r="AT256" i="3" s="1"/>
  <c r="AS78" i="2"/>
  <c r="AS256" i="3" s="1"/>
  <c r="AR78" i="2"/>
  <c r="AR256" i="3" s="1"/>
  <c r="AQ78" i="2"/>
  <c r="AQ256" i="3" s="1"/>
  <c r="AP78" i="2"/>
  <c r="AP256" i="3" s="1"/>
  <c r="AO78" i="2"/>
  <c r="AO256" i="3" s="1"/>
  <c r="AN78" i="2"/>
  <c r="AN256" i="3" s="1"/>
  <c r="BQ77" i="2"/>
  <c r="BQ255" i="3" s="1"/>
  <c r="BP77" i="2"/>
  <c r="BP255" i="3" s="1"/>
  <c r="BO77" i="2"/>
  <c r="BO255" i="3" s="1"/>
  <c r="BN77" i="2"/>
  <c r="BN255" i="3" s="1"/>
  <c r="BM77" i="2"/>
  <c r="BM255" i="3" s="1"/>
  <c r="BL77" i="2"/>
  <c r="BL255" i="3" s="1"/>
  <c r="BK77" i="2"/>
  <c r="BK255" i="3" s="1"/>
  <c r="BJ77" i="2"/>
  <c r="BJ255" i="3" s="1"/>
  <c r="BI77" i="2"/>
  <c r="BI255" i="3" s="1"/>
  <c r="BH77" i="2"/>
  <c r="BH255" i="3" s="1"/>
  <c r="BG77" i="2"/>
  <c r="BG255" i="3" s="1"/>
  <c r="BF77" i="2"/>
  <c r="BF255" i="3" s="1"/>
  <c r="BE77" i="2"/>
  <c r="BE255" i="3" s="1"/>
  <c r="BD77" i="2"/>
  <c r="BD255" i="3" s="1"/>
  <c r="BC77" i="2"/>
  <c r="BC255" i="3" s="1"/>
  <c r="BB77" i="2"/>
  <c r="BB255" i="3" s="1"/>
  <c r="BA77" i="2"/>
  <c r="BA255" i="3" s="1"/>
  <c r="AZ77" i="2"/>
  <c r="AZ255" i="3" s="1"/>
  <c r="AY77" i="2"/>
  <c r="AY255" i="3" s="1"/>
  <c r="AX77" i="2"/>
  <c r="AX255" i="3" s="1"/>
  <c r="AW77" i="2"/>
  <c r="AW255" i="3" s="1"/>
  <c r="AV77" i="2"/>
  <c r="AV255" i="3" s="1"/>
  <c r="AU77" i="2"/>
  <c r="AU255" i="3" s="1"/>
  <c r="AT77" i="2"/>
  <c r="AT255" i="3" s="1"/>
  <c r="AS77" i="2"/>
  <c r="AS255" i="3" s="1"/>
  <c r="AR77" i="2"/>
  <c r="AR255" i="3" s="1"/>
  <c r="AQ77" i="2"/>
  <c r="AQ255" i="3" s="1"/>
  <c r="AP77" i="2"/>
  <c r="AP255" i="3" s="1"/>
  <c r="AO77" i="2"/>
  <c r="AO255" i="3" s="1"/>
  <c r="AN77" i="2"/>
  <c r="AN255" i="3" s="1"/>
  <c r="BQ76" i="2"/>
  <c r="BQ254" i="3" s="1"/>
  <c r="BP76" i="2"/>
  <c r="BP254" i="3" s="1"/>
  <c r="BO76" i="2"/>
  <c r="BO254" i="3" s="1"/>
  <c r="BN76" i="2"/>
  <c r="BN254" i="3" s="1"/>
  <c r="BM76" i="2"/>
  <c r="BM254" i="3" s="1"/>
  <c r="BL76" i="2"/>
  <c r="BL254" i="3" s="1"/>
  <c r="BK76" i="2"/>
  <c r="BK254" i="3" s="1"/>
  <c r="BJ76" i="2"/>
  <c r="BJ254" i="3" s="1"/>
  <c r="BI76" i="2"/>
  <c r="BI254" i="3" s="1"/>
  <c r="BH76" i="2"/>
  <c r="BH254" i="3" s="1"/>
  <c r="BG76" i="2"/>
  <c r="BG254" i="3" s="1"/>
  <c r="BF76" i="2"/>
  <c r="BF254" i="3" s="1"/>
  <c r="BE76" i="2"/>
  <c r="BE254" i="3" s="1"/>
  <c r="BD76" i="2"/>
  <c r="BD254" i="3" s="1"/>
  <c r="BC76" i="2"/>
  <c r="BC254" i="3" s="1"/>
  <c r="BB76" i="2"/>
  <c r="BB254" i="3" s="1"/>
  <c r="BA76" i="2"/>
  <c r="BA254" i="3" s="1"/>
  <c r="AZ76" i="2"/>
  <c r="AZ254" i="3" s="1"/>
  <c r="AY76" i="2"/>
  <c r="AY254" i="3" s="1"/>
  <c r="AX76" i="2"/>
  <c r="AX254" i="3" s="1"/>
  <c r="AW76" i="2"/>
  <c r="AW254" i="3" s="1"/>
  <c r="AV76" i="2"/>
  <c r="AV254" i="3" s="1"/>
  <c r="AU76" i="2"/>
  <c r="AU254" i="3" s="1"/>
  <c r="AT76" i="2"/>
  <c r="AT254" i="3" s="1"/>
  <c r="AS76" i="2"/>
  <c r="AS254" i="3" s="1"/>
  <c r="AR76" i="2"/>
  <c r="AR254" i="3" s="1"/>
  <c r="AQ76" i="2"/>
  <c r="AQ254" i="3" s="1"/>
  <c r="AP76" i="2"/>
  <c r="AP254" i="3" s="1"/>
  <c r="AO76" i="2"/>
  <c r="AO254" i="3" s="1"/>
  <c r="AN76" i="2"/>
  <c r="AN254" i="3" s="1"/>
  <c r="BQ75" i="2"/>
  <c r="BQ253" i="3" s="1"/>
  <c r="BP75" i="2"/>
  <c r="BP253" i="3" s="1"/>
  <c r="BO75" i="2"/>
  <c r="BO253" i="3" s="1"/>
  <c r="BN75" i="2"/>
  <c r="BN253" i="3" s="1"/>
  <c r="BM75" i="2"/>
  <c r="BM253" i="3" s="1"/>
  <c r="BL75" i="2"/>
  <c r="BL253" i="3" s="1"/>
  <c r="BK75" i="2"/>
  <c r="BK253" i="3" s="1"/>
  <c r="BJ75" i="2"/>
  <c r="BJ253" i="3" s="1"/>
  <c r="BI75" i="2"/>
  <c r="BI253" i="3" s="1"/>
  <c r="BH75" i="2"/>
  <c r="BH253" i="3" s="1"/>
  <c r="BG75" i="2"/>
  <c r="BG253" i="3" s="1"/>
  <c r="BF75" i="2"/>
  <c r="BF253" i="3" s="1"/>
  <c r="BE75" i="2"/>
  <c r="BE253" i="3" s="1"/>
  <c r="BD75" i="2"/>
  <c r="BD253" i="3" s="1"/>
  <c r="BC75" i="2"/>
  <c r="BC253" i="3" s="1"/>
  <c r="BB75" i="2"/>
  <c r="BB253" i="3" s="1"/>
  <c r="BA75" i="2"/>
  <c r="BA253" i="3" s="1"/>
  <c r="AZ75" i="2"/>
  <c r="AZ253" i="3" s="1"/>
  <c r="AY75" i="2"/>
  <c r="AY253" i="3" s="1"/>
  <c r="AX75" i="2"/>
  <c r="AX253" i="3" s="1"/>
  <c r="AW75" i="2"/>
  <c r="AW253" i="3" s="1"/>
  <c r="AV75" i="2"/>
  <c r="AV253" i="3" s="1"/>
  <c r="AU75" i="2"/>
  <c r="AU253" i="3" s="1"/>
  <c r="AT75" i="2"/>
  <c r="AT253" i="3" s="1"/>
  <c r="AS75" i="2"/>
  <c r="AS253" i="3" s="1"/>
  <c r="AR75" i="2"/>
  <c r="AR253" i="3" s="1"/>
  <c r="AQ75" i="2"/>
  <c r="AQ253" i="3" s="1"/>
  <c r="AP75" i="2"/>
  <c r="AP253" i="3" s="1"/>
  <c r="AO75" i="2"/>
  <c r="AO253" i="3" s="1"/>
  <c r="AN75" i="2"/>
  <c r="AN253" i="3" s="1"/>
  <c r="BQ74" i="2"/>
  <c r="BQ252" i="3" s="1"/>
  <c r="BP74" i="2"/>
  <c r="BP252" i="3" s="1"/>
  <c r="BO74" i="2"/>
  <c r="BO252" i="3" s="1"/>
  <c r="BN74" i="2"/>
  <c r="BN252" i="3" s="1"/>
  <c r="BM74" i="2"/>
  <c r="BM252" i="3" s="1"/>
  <c r="BL74" i="2"/>
  <c r="BL252" i="3" s="1"/>
  <c r="BK74" i="2"/>
  <c r="BK252" i="3" s="1"/>
  <c r="BJ74" i="2"/>
  <c r="BJ252" i="3" s="1"/>
  <c r="BI74" i="2"/>
  <c r="BI252" i="3" s="1"/>
  <c r="BH74" i="2"/>
  <c r="BH252" i="3" s="1"/>
  <c r="BG74" i="2"/>
  <c r="BG252" i="3" s="1"/>
  <c r="BF74" i="2"/>
  <c r="BF252" i="3" s="1"/>
  <c r="BE74" i="2"/>
  <c r="BE252" i="3" s="1"/>
  <c r="BD74" i="2"/>
  <c r="BD252" i="3" s="1"/>
  <c r="BC74" i="2"/>
  <c r="BC252" i="3" s="1"/>
  <c r="BB74" i="2"/>
  <c r="BB252" i="3" s="1"/>
  <c r="BA74" i="2"/>
  <c r="BA252" i="3" s="1"/>
  <c r="AZ74" i="2"/>
  <c r="AZ252" i="3" s="1"/>
  <c r="AY74" i="2"/>
  <c r="AY252" i="3" s="1"/>
  <c r="AX74" i="2"/>
  <c r="AX252" i="3" s="1"/>
  <c r="AW74" i="2"/>
  <c r="AW252" i="3" s="1"/>
  <c r="AV74" i="2"/>
  <c r="AV252" i="3" s="1"/>
  <c r="AU74" i="2"/>
  <c r="AU252" i="3" s="1"/>
  <c r="AT74" i="2"/>
  <c r="AT252" i="3" s="1"/>
  <c r="AS74" i="2"/>
  <c r="AS252" i="3" s="1"/>
  <c r="AR74" i="2"/>
  <c r="AR252" i="3" s="1"/>
  <c r="AQ74" i="2"/>
  <c r="AQ252" i="3" s="1"/>
  <c r="AP74" i="2"/>
  <c r="AP252" i="3" s="1"/>
  <c r="AO74" i="2"/>
  <c r="AO252" i="3" s="1"/>
  <c r="AN74" i="2"/>
  <c r="AN252" i="3" s="1"/>
  <c r="BQ73" i="2"/>
  <c r="BQ251" i="3" s="1"/>
  <c r="BP73" i="2"/>
  <c r="BP251" i="3" s="1"/>
  <c r="BO73" i="2"/>
  <c r="BO251" i="3" s="1"/>
  <c r="BN73" i="2"/>
  <c r="BN251" i="3" s="1"/>
  <c r="BM73" i="2"/>
  <c r="BM251" i="3" s="1"/>
  <c r="BL73" i="2"/>
  <c r="BL251" i="3" s="1"/>
  <c r="BK73" i="2"/>
  <c r="BK251" i="3" s="1"/>
  <c r="BJ73" i="2"/>
  <c r="BJ251" i="3" s="1"/>
  <c r="BI73" i="2"/>
  <c r="BI251" i="3" s="1"/>
  <c r="BH73" i="2"/>
  <c r="BH251" i="3" s="1"/>
  <c r="BG73" i="2"/>
  <c r="BG251" i="3" s="1"/>
  <c r="BF73" i="2"/>
  <c r="BF251" i="3" s="1"/>
  <c r="BE73" i="2"/>
  <c r="BE251" i="3" s="1"/>
  <c r="BD73" i="2"/>
  <c r="BD251" i="3" s="1"/>
  <c r="BC73" i="2"/>
  <c r="BC251" i="3" s="1"/>
  <c r="BB73" i="2"/>
  <c r="BB251" i="3" s="1"/>
  <c r="BA73" i="2"/>
  <c r="BA251" i="3" s="1"/>
  <c r="AZ73" i="2"/>
  <c r="AZ251" i="3" s="1"/>
  <c r="AY73" i="2"/>
  <c r="AY251" i="3" s="1"/>
  <c r="AX73" i="2"/>
  <c r="AX251" i="3" s="1"/>
  <c r="AW73" i="2"/>
  <c r="AW251" i="3" s="1"/>
  <c r="AV73" i="2"/>
  <c r="AV251" i="3" s="1"/>
  <c r="AU73" i="2"/>
  <c r="AU251" i="3" s="1"/>
  <c r="AT73" i="2"/>
  <c r="AT251" i="3" s="1"/>
  <c r="AS73" i="2"/>
  <c r="AS251" i="3" s="1"/>
  <c r="AR73" i="2"/>
  <c r="AR251" i="3" s="1"/>
  <c r="AQ73" i="2"/>
  <c r="AQ251" i="3" s="1"/>
  <c r="AP73" i="2"/>
  <c r="AP251" i="3" s="1"/>
  <c r="AO73" i="2"/>
  <c r="AO251" i="3" s="1"/>
  <c r="AN73" i="2"/>
  <c r="AN251" i="3" s="1"/>
  <c r="BQ72" i="2"/>
  <c r="BQ250" i="3" s="1"/>
  <c r="BP72" i="2"/>
  <c r="BP250" i="3" s="1"/>
  <c r="BO72" i="2"/>
  <c r="BO250" i="3" s="1"/>
  <c r="BN72" i="2"/>
  <c r="BN250" i="3" s="1"/>
  <c r="BM72" i="2"/>
  <c r="BM250" i="3" s="1"/>
  <c r="BL72" i="2"/>
  <c r="BL250" i="3" s="1"/>
  <c r="BK72" i="2"/>
  <c r="BK250" i="3" s="1"/>
  <c r="BJ72" i="2"/>
  <c r="BJ250" i="3" s="1"/>
  <c r="BI72" i="2"/>
  <c r="BI250" i="3" s="1"/>
  <c r="BH72" i="2"/>
  <c r="BH250" i="3" s="1"/>
  <c r="BG72" i="2"/>
  <c r="BG250" i="3" s="1"/>
  <c r="BF72" i="2"/>
  <c r="BF250" i="3" s="1"/>
  <c r="BE72" i="2"/>
  <c r="BE250" i="3" s="1"/>
  <c r="BD72" i="2"/>
  <c r="BD250" i="3" s="1"/>
  <c r="BC72" i="2"/>
  <c r="BC250" i="3" s="1"/>
  <c r="BB72" i="2"/>
  <c r="BB250" i="3" s="1"/>
  <c r="BA72" i="2"/>
  <c r="BA250" i="3" s="1"/>
  <c r="AZ72" i="2"/>
  <c r="AZ250" i="3" s="1"/>
  <c r="AY72" i="2"/>
  <c r="AY250" i="3" s="1"/>
  <c r="AX72" i="2"/>
  <c r="AX250" i="3" s="1"/>
  <c r="AW72" i="2"/>
  <c r="AW250" i="3" s="1"/>
  <c r="AV72" i="2"/>
  <c r="AV250" i="3" s="1"/>
  <c r="AU72" i="2"/>
  <c r="AU250" i="3" s="1"/>
  <c r="AT72" i="2"/>
  <c r="AT250" i="3" s="1"/>
  <c r="AS72" i="2"/>
  <c r="AS250" i="3" s="1"/>
  <c r="AR72" i="2"/>
  <c r="AR250" i="3" s="1"/>
  <c r="AQ72" i="2"/>
  <c r="AQ250" i="3" s="1"/>
  <c r="AP72" i="2"/>
  <c r="AP250" i="3" s="1"/>
  <c r="AO72" i="2"/>
  <c r="AO250" i="3" s="1"/>
  <c r="AN72" i="2"/>
  <c r="AN250" i="3" s="1"/>
  <c r="BQ71" i="2"/>
  <c r="BQ249" i="3" s="1"/>
  <c r="BP71" i="2"/>
  <c r="BP249" i="3" s="1"/>
  <c r="BO71" i="2"/>
  <c r="BO249" i="3" s="1"/>
  <c r="BN71" i="2"/>
  <c r="BN249" i="3" s="1"/>
  <c r="BM71" i="2"/>
  <c r="BM249" i="3" s="1"/>
  <c r="BL71" i="2"/>
  <c r="BL249" i="3" s="1"/>
  <c r="BK71" i="2"/>
  <c r="BK249" i="3" s="1"/>
  <c r="BJ71" i="2"/>
  <c r="BJ249" i="3" s="1"/>
  <c r="BI71" i="2"/>
  <c r="BI249" i="3" s="1"/>
  <c r="BH71" i="2"/>
  <c r="BH249" i="3" s="1"/>
  <c r="BG71" i="2"/>
  <c r="BG249" i="3" s="1"/>
  <c r="BF71" i="2"/>
  <c r="BF249" i="3" s="1"/>
  <c r="BE71" i="2"/>
  <c r="BE249" i="3" s="1"/>
  <c r="BD71" i="2"/>
  <c r="BD249" i="3" s="1"/>
  <c r="BC71" i="2"/>
  <c r="BC249" i="3" s="1"/>
  <c r="BB71" i="2"/>
  <c r="BB249" i="3" s="1"/>
  <c r="BA71" i="2"/>
  <c r="BA249" i="3" s="1"/>
  <c r="AZ71" i="2"/>
  <c r="AZ249" i="3" s="1"/>
  <c r="AY71" i="2"/>
  <c r="AY249" i="3" s="1"/>
  <c r="AX71" i="2"/>
  <c r="AX249" i="3" s="1"/>
  <c r="AW71" i="2"/>
  <c r="AW249" i="3" s="1"/>
  <c r="AV71" i="2"/>
  <c r="AV249" i="3" s="1"/>
  <c r="AU71" i="2"/>
  <c r="AU249" i="3" s="1"/>
  <c r="AT71" i="2"/>
  <c r="AT249" i="3" s="1"/>
  <c r="AS71" i="2"/>
  <c r="AS249" i="3" s="1"/>
  <c r="AR71" i="2"/>
  <c r="AR249" i="3" s="1"/>
  <c r="AQ71" i="2"/>
  <c r="AQ249" i="3" s="1"/>
  <c r="AP71" i="2"/>
  <c r="AP249" i="3" s="1"/>
  <c r="AO71" i="2"/>
  <c r="AO249" i="3" s="1"/>
  <c r="AN71" i="2"/>
  <c r="AN249" i="3" s="1"/>
  <c r="BQ70" i="2"/>
  <c r="BQ248" i="3" s="1"/>
  <c r="BP70" i="2"/>
  <c r="BP248" i="3" s="1"/>
  <c r="BO70" i="2"/>
  <c r="BO248" i="3" s="1"/>
  <c r="BN70" i="2"/>
  <c r="BN248" i="3" s="1"/>
  <c r="BM70" i="2"/>
  <c r="BM248" i="3" s="1"/>
  <c r="BL70" i="2"/>
  <c r="BL248" i="3" s="1"/>
  <c r="BK70" i="2"/>
  <c r="BK248" i="3" s="1"/>
  <c r="BJ70" i="2"/>
  <c r="BJ248" i="3" s="1"/>
  <c r="BI70" i="2"/>
  <c r="BI248" i="3" s="1"/>
  <c r="BH70" i="2"/>
  <c r="BH248" i="3" s="1"/>
  <c r="BG70" i="2"/>
  <c r="BG248" i="3" s="1"/>
  <c r="BF70" i="2"/>
  <c r="BF248" i="3" s="1"/>
  <c r="BE70" i="2"/>
  <c r="BE248" i="3" s="1"/>
  <c r="BD70" i="2"/>
  <c r="BD248" i="3" s="1"/>
  <c r="BC70" i="2"/>
  <c r="BC248" i="3" s="1"/>
  <c r="BB70" i="2"/>
  <c r="BB248" i="3" s="1"/>
  <c r="BA70" i="2"/>
  <c r="BA248" i="3" s="1"/>
  <c r="AZ70" i="2"/>
  <c r="AZ248" i="3" s="1"/>
  <c r="AY70" i="2"/>
  <c r="AY248" i="3" s="1"/>
  <c r="AX70" i="2"/>
  <c r="AX248" i="3" s="1"/>
  <c r="AW70" i="2"/>
  <c r="AW248" i="3" s="1"/>
  <c r="AV70" i="2"/>
  <c r="AV248" i="3" s="1"/>
  <c r="AU70" i="2"/>
  <c r="AU248" i="3" s="1"/>
  <c r="AT70" i="2"/>
  <c r="AT248" i="3" s="1"/>
  <c r="AS70" i="2"/>
  <c r="AS248" i="3" s="1"/>
  <c r="AR70" i="2"/>
  <c r="AR248" i="3" s="1"/>
  <c r="AQ70" i="2"/>
  <c r="AQ248" i="3" s="1"/>
  <c r="AP70" i="2"/>
  <c r="AP248" i="3" s="1"/>
  <c r="AO70" i="2"/>
  <c r="AO248" i="3" s="1"/>
  <c r="AN70" i="2"/>
  <c r="AN248" i="3" s="1"/>
  <c r="BQ69" i="2"/>
  <c r="BQ247" i="3" s="1"/>
  <c r="BP69" i="2"/>
  <c r="BP247" i="3" s="1"/>
  <c r="BO69" i="2"/>
  <c r="BO247" i="3" s="1"/>
  <c r="BN69" i="2"/>
  <c r="BN247" i="3" s="1"/>
  <c r="BM69" i="2"/>
  <c r="BM247" i="3" s="1"/>
  <c r="BL69" i="2"/>
  <c r="BL247" i="3" s="1"/>
  <c r="BK69" i="2"/>
  <c r="BK247" i="3" s="1"/>
  <c r="BJ69" i="2"/>
  <c r="BJ247" i="3" s="1"/>
  <c r="BI69" i="2"/>
  <c r="BI247" i="3" s="1"/>
  <c r="BH69" i="2"/>
  <c r="BH247" i="3" s="1"/>
  <c r="BG69" i="2"/>
  <c r="BG247" i="3" s="1"/>
  <c r="BF69" i="2"/>
  <c r="BF247" i="3" s="1"/>
  <c r="BE69" i="2"/>
  <c r="BE247" i="3" s="1"/>
  <c r="BD69" i="2"/>
  <c r="BD247" i="3" s="1"/>
  <c r="BC69" i="2"/>
  <c r="BC247" i="3" s="1"/>
  <c r="BB69" i="2"/>
  <c r="BB247" i="3" s="1"/>
  <c r="BA69" i="2"/>
  <c r="BA247" i="3" s="1"/>
  <c r="AZ69" i="2"/>
  <c r="AZ247" i="3" s="1"/>
  <c r="AY69" i="2"/>
  <c r="AY247" i="3" s="1"/>
  <c r="AX69" i="2"/>
  <c r="AX247" i="3" s="1"/>
  <c r="AW69" i="2"/>
  <c r="AW247" i="3" s="1"/>
  <c r="AV69" i="2"/>
  <c r="AV247" i="3" s="1"/>
  <c r="AU69" i="2"/>
  <c r="AU247" i="3" s="1"/>
  <c r="AT69" i="2"/>
  <c r="AT247" i="3" s="1"/>
  <c r="AS69" i="2"/>
  <c r="AS247" i="3" s="1"/>
  <c r="AR69" i="2"/>
  <c r="AR247" i="3" s="1"/>
  <c r="AQ69" i="2"/>
  <c r="AQ247" i="3" s="1"/>
  <c r="AP69" i="2"/>
  <c r="AP247" i="3" s="1"/>
  <c r="AO69" i="2"/>
  <c r="AO247" i="3" s="1"/>
  <c r="AN69" i="2"/>
  <c r="AN247" i="3" s="1"/>
  <c r="BQ68" i="2"/>
  <c r="BQ246" i="3" s="1"/>
  <c r="BP68" i="2"/>
  <c r="BP246" i="3" s="1"/>
  <c r="BO68" i="2"/>
  <c r="BO246" i="3" s="1"/>
  <c r="BN68" i="2"/>
  <c r="BN246" i="3" s="1"/>
  <c r="BM68" i="2"/>
  <c r="BM246" i="3" s="1"/>
  <c r="BL68" i="2"/>
  <c r="BL246" i="3" s="1"/>
  <c r="BK68" i="2"/>
  <c r="BK246" i="3" s="1"/>
  <c r="BJ68" i="2"/>
  <c r="BJ246" i="3" s="1"/>
  <c r="BI68" i="2"/>
  <c r="BI246" i="3" s="1"/>
  <c r="BH68" i="2"/>
  <c r="BH246" i="3" s="1"/>
  <c r="BG68" i="2"/>
  <c r="BG246" i="3" s="1"/>
  <c r="BF68" i="2"/>
  <c r="BF246" i="3" s="1"/>
  <c r="BE68" i="2"/>
  <c r="BE246" i="3" s="1"/>
  <c r="BD68" i="2"/>
  <c r="BD246" i="3" s="1"/>
  <c r="BC68" i="2"/>
  <c r="BC246" i="3" s="1"/>
  <c r="BB68" i="2"/>
  <c r="BB246" i="3" s="1"/>
  <c r="BA68" i="2"/>
  <c r="BA246" i="3" s="1"/>
  <c r="AZ68" i="2"/>
  <c r="AZ246" i="3" s="1"/>
  <c r="AY68" i="2"/>
  <c r="AY246" i="3" s="1"/>
  <c r="AX68" i="2"/>
  <c r="AX246" i="3" s="1"/>
  <c r="AW68" i="2"/>
  <c r="AW246" i="3" s="1"/>
  <c r="AV68" i="2"/>
  <c r="AV246" i="3" s="1"/>
  <c r="AU68" i="2"/>
  <c r="AU246" i="3" s="1"/>
  <c r="AT68" i="2"/>
  <c r="AT246" i="3" s="1"/>
  <c r="AS68" i="2"/>
  <c r="AS246" i="3" s="1"/>
  <c r="AR68" i="2"/>
  <c r="AR246" i="3" s="1"/>
  <c r="AQ68" i="2"/>
  <c r="AQ246" i="3" s="1"/>
  <c r="AP68" i="2"/>
  <c r="AP246" i="3" s="1"/>
  <c r="AO68" i="2"/>
  <c r="AO246" i="3" s="1"/>
  <c r="AN68" i="2"/>
  <c r="AN246" i="3" s="1"/>
  <c r="BQ67" i="2"/>
  <c r="BQ245" i="3" s="1"/>
  <c r="BP67" i="2"/>
  <c r="BP245" i="3" s="1"/>
  <c r="BO67" i="2"/>
  <c r="BO245" i="3" s="1"/>
  <c r="BN67" i="2"/>
  <c r="BN245" i="3" s="1"/>
  <c r="BM67" i="2"/>
  <c r="BM245" i="3" s="1"/>
  <c r="BL67" i="2"/>
  <c r="BL245" i="3" s="1"/>
  <c r="BK67" i="2"/>
  <c r="BK245" i="3" s="1"/>
  <c r="BJ67" i="2"/>
  <c r="BJ245" i="3" s="1"/>
  <c r="BI67" i="2"/>
  <c r="BI245" i="3" s="1"/>
  <c r="BH67" i="2"/>
  <c r="BH245" i="3" s="1"/>
  <c r="BG67" i="2"/>
  <c r="BG245" i="3" s="1"/>
  <c r="BF67" i="2"/>
  <c r="BF245" i="3" s="1"/>
  <c r="BE67" i="2"/>
  <c r="BE245" i="3" s="1"/>
  <c r="BD67" i="2"/>
  <c r="BD245" i="3" s="1"/>
  <c r="BC67" i="2"/>
  <c r="BC245" i="3" s="1"/>
  <c r="BB67" i="2"/>
  <c r="BB245" i="3" s="1"/>
  <c r="BA67" i="2"/>
  <c r="BA245" i="3" s="1"/>
  <c r="AZ67" i="2"/>
  <c r="AZ245" i="3" s="1"/>
  <c r="AY67" i="2"/>
  <c r="AY245" i="3" s="1"/>
  <c r="AX67" i="2"/>
  <c r="AX245" i="3" s="1"/>
  <c r="AW67" i="2"/>
  <c r="AW245" i="3" s="1"/>
  <c r="AV67" i="2"/>
  <c r="AV245" i="3" s="1"/>
  <c r="AU67" i="2"/>
  <c r="AU245" i="3" s="1"/>
  <c r="AT67" i="2"/>
  <c r="AT245" i="3" s="1"/>
  <c r="AS67" i="2"/>
  <c r="AS245" i="3" s="1"/>
  <c r="AR67" i="2"/>
  <c r="AR245" i="3" s="1"/>
  <c r="AQ67" i="2"/>
  <c r="AQ245" i="3" s="1"/>
  <c r="AP67" i="2"/>
  <c r="AP245" i="3" s="1"/>
  <c r="AO67" i="2"/>
  <c r="AO245" i="3" s="1"/>
  <c r="AN67" i="2"/>
  <c r="AN245" i="3" s="1"/>
  <c r="BQ66" i="2"/>
  <c r="BQ244" i="3" s="1"/>
  <c r="BP66" i="2"/>
  <c r="BP244" i="3" s="1"/>
  <c r="BO66" i="2"/>
  <c r="BO244" i="3" s="1"/>
  <c r="BN66" i="2"/>
  <c r="BN244" i="3" s="1"/>
  <c r="BM66" i="2"/>
  <c r="BM244" i="3" s="1"/>
  <c r="BL66" i="2"/>
  <c r="BL244" i="3" s="1"/>
  <c r="BK66" i="2"/>
  <c r="BK244" i="3" s="1"/>
  <c r="BJ66" i="2"/>
  <c r="BJ244" i="3" s="1"/>
  <c r="BI66" i="2"/>
  <c r="BI244" i="3" s="1"/>
  <c r="BH66" i="2"/>
  <c r="BH244" i="3" s="1"/>
  <c r="BG66" i="2"/>
  <c r="BG244" i="3" s="1"/>
  <c r="BF66" i="2"/>
  <c r="BF244" i="3" s="1"/>
  <c r="BE66" i="2"/>
  <c r="BE244" i="3" s="1"/>
  <c r="BD66" i="2"/>
  <c r="BD244" i="3" s="1"/>
  <c r="BC66" i="2"/>
  <c r="BC244" i="3" s="1"/>
  <c r="BB66" i="2"/>
  <c r="BB244" i="3" s="1"/>
  <c r="BA66" i="2"/>
  <c r="BA244" i="3" s="1"/>
  <c r="AZ66" i="2"/>
  <c r="AZ244" i="3" s="1"/>
  <c r="AY66" i="2"/>
  <c r="AY244" i="3" s="1"/>
  <c r="AX66" i="2"/>
  <c r="AX244" i="3" s="1"/>
  <c r="AW66" i="2"/>
  <c r="AW244" i="3" s="1"/>
  <c r="AV66" i="2"/>
  <c r="AV244" i="3" s="1"/>
  <c r="AU66" i="2"/>
  <c r="AU244" i="3" s="1"/>
  <c r="AT66" i="2"/>
  <c r="AT244" i="3" s="1"/>
  <c r="AS66" i="2"/>
  <c r="AS244" i="3" s="1"/>
  <c r="AR66" i="2"/>
  <c r="AR244" i="3" s="1"/>
  <c r="AQ66" i="2"/>
  <c r="AQ244" i="3" s="1"/>
  <c r="AP66" i="2"/>
  <c r="AP244" i="3" s="1"/>
  <c r="AO66" i="2"/>
  <c r="AO244" i="3" s="1"/>
  <c r="AN66" i="2"/>
  <c r="AN244" i="3" s="1"/>
  <c r="BQ65" i="2"/>
  <c r="BQ243" i="3" s="1"/>
  <c r="BP65" i="2"/>
  <c r="BP243" i="3" s="1"/>
  <c r="BO65" i="2"/>
  <c r="BO243" i="3" s="1"/>
  <c r="BN65" i="2"/>
  <c r="BN243" i="3" s="1"/>
  <c r="BM65" i="2"/>
  <c r="BM243" i="3" s="1"/>
  <c r="BL65" i="2"/>
  <c r="BL243" i="3" s="1"/>
  <c r="BK65" i="2"/>
  <c r="BK243" i="3" s="1"/>
  <c r="BJ65" i="2"/>
  <c r="BJ243" i="3" s="1"/>
  <c r="BI65" i="2"/>
  <c r="BI243" i="3" s="1"/>
  <c r="BH65" i="2"/>
  <c r="BH243" i="3" s="1"/>
  <c r="BG65" i="2"/>
  <c r="BG243" i="3" s="1"/>
  <c r="BF65" i="2"/>
  <c r="BF243" i="3" s="1"/>
  <c r="BE65" i="2"/>
  <c r="BE243" i="3" s="1"/>
  <c r="BD65" i="2"/>
  <c r="BD243" i="3" s="1"/>
  <c r="BC65" i="2"/>
  <c r="BC243" i="3" s="1"/>
  <c r="BB65" i="2"/>
  <c r="BB243" i="3" s="1"/>
  <c r="BA65" i="2"/>
  <c r="BA243" i="3" s="1"/>
  <c r="AZ65" i="2"/>
  <c r="AZ243" i="3" s="1"/>
  <c r="AY65" i="2"/>
  <c r="AY243" i="3" s="1"/>
  <c r="AX65" i="2"/>
  <c r="AX243" i="3" s="1"/>
  <c r="AW65" i="2"/>
  <c r="AW243" i="3" s="1"/>
  <c r="AV65" i="2"/>
  <c r="AV243" i="3" s="1"/>
  <c r="AU65" i="2"/>
  <c r="AU243" i="3" s="1"/>
  <c r="AT65" i="2"/>
  <c r="AT243" i="3" s="1"/>
  <c r="AS65" i="2"/>
  <c r="AS243" i="3" s="1"/>
  <c r="AR65" i="2"/>
  <c r="AR243" i="3" s="1"/>
  <c r="AQ65" i="2"/>
  <c r="AQ243" i="3" s="1"/>
  <c r="AP65" i="2"/>
  <c r="AP243" i="3" s="1"/>
  <c r="AO65" i="2"/>
  <c r="AO243" i="3" s="1"/>
  <c r="AN65" i="2"/>
  <c r="AN243" i="3" s="1"/>
  <c r="BQ64" i="2"/>
  <c r="BQ242" i="3" s="1"/>
  <c r="BP64" i="2"/>
  <c r="BP242" i="3" s="1"/>
  <c r="BO64" i="2"/>
  <c r="BO242" i="3" s="1"/>
  <c r="BN64" i="2"/>
  <c r="BN242" i="3" s="1"/>
  <c r="BM64" i="2"/>
  <c r="BM242" i="3" s="1"/>
  <c r="BL64" i="2"/>
  <c r="BL242" i="3" s="1"/>
  <c r="BK64" i="2"/>
  <c r="BK242" i="3" s="1"/>
  <c r="BJ64" i="2"/>
  <c r="BJ242" i="3" s="1"/>
  <c r="BI64" i="2"/>
  <c r="BI242" i="3" s="1"/>
  <c r="BH64" i="2"/>
  <c r="BH242" i="3" s="1"/>
  <c r="BG64" i="2"/>
  <c r="BG242" i="3" s="1"/>
  <c r="BF64" i="2"/>
  <c r="BF242" i="3" s="1"/>
  <c r="BE64" i="2"/>
  <c r="BE242" i="3" s="1"/>
  <c r="BD64" i="2"/>
  <c r="BD242" i="3" s="1"/>
  <c r="BC64" i="2"/>
  <c r="BC242" i="3" s="1"/>
  <c r="BB64" i="2"/>
  <c r="BB242" i="3" s="1"/>
  <c r="BA64" i="2"/>
  <c r="BA242" i="3" s="1"/>
  <c r="AZ64" i="2"/>
  <c r="AZ242" i="3" s="1"/>
  <c r="AY64" i="2"/>
  <c r="AY242" i="3" s="1"/>
  <c r="AX64" i="2"/>
  <c r="AX242" i="3" s="1"/>
  <c r="AW64" i="2"/>
  <c r="AW242" i="3" s="1"/>
  <c r="AV64" i="2"/>
  <c r="AV242" i="3" s="1"/>
  <c r="AU64" i="2"/>
  <c r="AU242" i="3" s="1"/>
  <c r="AT64" i="2"/>
  <c r="AT242" i="3" s="1"/>
  <c r="AS64" i="2"/>
  <c r="AS242" i="3" s="1"/>
  <c r="AR64" i="2"/>
  <c r="AR242" i="3" s="1"/>
  <c r="AQ64" i="2"/>
  <c r="AQ242" i="3" s="1"/>
  <c r="AP64" i="2"/>
  <c r="AP242" i="3" s="1"/>
  <c r="AO64" i="2"/>
  <c r="AO242" i="3" s="1"/>
  <c r="AN64" i="2"/>
  <c r="AN242" i="3" s="1"/>
  <c r="BQ63" i="2"/>
  <c r="BQ241" i="3" s="1"/>
  <c r="BP63" i="2"/>
  <c r="BP241" i="3" s="1"/>
  <c r="BO63" i="2"/>
  <c r="BO241" i="3" s="1"/>
  <c r="BN63" i="2"/>
  <c r="BN241" i="3" s="1"/>
  <c r="BM63" i="2"/>
  <c r="BM241" i="3" s="1"/>
  <c r="BL63" i="2"/>
  <c r="BL241" i="3" s="1"/>
  <c r="BK63" i="2"/>
  <c r="BK241" i="3" s="1"/>
  <c r="BJ63" i="2"/>
  <c r="BJ241" i="3" s="1"/>
  <c r="BI63" i="2"/>
  <c r="BI241" i="3" s="1"/>
  <c r="BH63" i="2"/>
  <c r="BH241" i="3" s="1"/>
  <c r="BG63" i="2"/>
  <c r="BG241" i="3" s="1"/>
  <c r="BF63" i="2"/>
  <c r="BF241" i="3" s="1"/>
  <c r="BE63" i="2"/>
  <c r="BE241" i="3" s="1"/>
  <c r="BD63" i="2"/>
  <c r="BD241" i="3" s="1"/>
  <c r="BC63" i="2"/>
  <c r="BC241" i="3" s="1"/>
  <c r="BB63" i="2"/>
  <c r="BB241" i="3" s="1"/>
  <c r="BA63" i="2"/>
  <c r="BA241" i="3" s="1"/>
  <c r="AZ63" i="2"/>
  <c r="AZ241" i="3" s="1"/>
  <c r="AY63" i="2"/>
  <c r="AY241" i="3" s="1"/>
  <c r="AX63" i="2"/>
  <c r="AX241" i="3" s="1"/>
  <c r="AW63" i="2"/>
  <c r="AW241" i="3" s="1"/>
  <c r="AV63" i="2"/>
  <c r="AV241" i="3" s="1"/>
  <c r="AU63" i="2"/>
  <c r="AU241" i="3" s="1"/>
  <c r="AT63" i="2"/>
  <c r="AT241" i="3" s="1"/>
  <c r="AS63" i="2"/>
  <c r="AS241" i="3" s="1"/>
  <c r="AR63" i="2"/>
  <c r="AR241" i="3" s="1"/>
  <c r="AQ63" i="2"/>
  <c r="AQ241" i="3" s="1"/>
  <c r="AP63" i="2"/>
  <c r="AP241" i="3" s="1"/>
  <c r="AO63" i="2"/>
  <c r="AO241" i="3" s="1"/>
  <c r="AN63" i="2"/>
  <c r="AN241" i="3" s="1"/>
  <c r="BQ62" i="2"/>
  <c r="BQ240" i="3" s="1"/>
  <c r="BP62" i="2"/>
  <c r="BP240" i="3" s="1"/>
  <c r="BO62" i="2"/>
  <c r="BO240" i="3" s="1"/>
  <c r="BN62" i="2"/>
  <c r="BN240" i="3" s="1"/>
  <c r="BM62" i="2"/>
  <c r="BM240" i="3" s="1"/>
  <c r="BL62" i="2"/>
  <c r="BL240" i="3" s="1"/>
  <c r="BK62" i="2"/>
  <c r="BK240" i="3" s="1"/>
  <c r="BJ62" i="2"/>
  <c r="BJ240" i="3" s="1"/>
  <c r="BI62" i="2"/>
  <c r="BI240" i="3" s="1"/>
  <c r="BH62" i="2"/>
  <c r="BH240" i="3" s="1"/>
  <c r="BG62" i="2"/>
  <c r="BG240" i="3" s="1"/>
  <c r="BF62" i="2"/>
  <c r="BF240" i="3" s="1"/>
  <c r="BE62" i="2"/>
  <c r="BE240" i="3" s="1"/>
  <c r="BD62" i="2"/>
  <c r="BD240" i="3" s="1"/>
  <c r="BC62" i="2"/>
  <c r="BC240" i="3" s="1"/>
  <c r="BB62" i="2"/>
  <c r="BB240" i="3" s="1"/>
  <c r="BA62" i="2"/>
  <c r="BA240" i="3" s="1"/>
  <c r="AZ62" i="2"/>
  <c r="AZ240" i="3" s="1"/>
  <c r="AY62" i="2"/>
  <c r="AY240" i="3" s="1"/>
  <c r="AX62" i="2"/>
  <c r="AX240" i="3" s="1"/>
  <c r="AW62" i="2"/>
  <c r="AW240" i="3" s="1"/>
  <c r="AV62" i="2"/>
  <c r="AV240" i="3" s="1"/>
  <c r="AU62" i="2"/>
  <c r="AU240" i="3" s="1"/>
  <c r="AT62" i="2"/>
  <c r="AT240" i="3" s="1"/>
  <c r="AS62" i="2"/>
  <c r="AS240" i="3" s="1"/>
  <c r="AR62" i="2"/>
  <c r="AR240" i="3" s="1"/>
  <c r="AQ62" i="2"/>
  <c r="AQ240" i="3" s="1"/>
  <c r="AP62" i="2"/>
  <c r="AP240" i="3" s="1"/>
  <c r="AO62" i="2"/>
  <c r="AO240" i="3" s="1"/>
  <c r="AN62" i="2"/>
  <c r="AN240" i="3" s="1"/>
  <c r="BQ61" i="2"/>
  <c r="BQ239" i="3" s="1"/>
  <c r="BP61" i="2"/>
  <c r="BP239" i="3" s="1"/>
  <c r="BO61" i="2"/>
  <c r="BO239" i="3" s="1"/>
  <c r="BN61" i="2"/>
  <c r="BN239" i="3" s="1"/>
  <c r="BM61" i="2"/>
  <c r="BM239" i="3" s="1"/>
  <c r="BL61" i="2"/>
  <c r="BL239" i="3" s="1"/>
  <c r="BK61" i="2"/>
  <c r="BK239" i="3" s="1"/>
  <c r="BJ61" i="2"/>
  <c r="BJ239" i="3" s="1"/>
  <c r="BI61" i="2"/>
  <c r="BI239" i="3" s="1"/>
  <c r="BH61" i="2"/>
  <c r="BH239" i="3" s="1"/>
  <c r="BG61" i="2"/>
  <c r="BG239" i="3" s="1"/>
  <c r="BF61" i="2"/>
  <c r="BF239" i="3" s="1"/>
  <c r="BE61" i="2"/>
  <c r="BE239" i="3" s="1"/>
  <c r="BD61" i="2"/>
  <c r="BD239" i="3" s="1"/>
  <c r="BC61" i="2"/>
  <c r="BC239" i="3" s="1"/>
  <c r="BB61" i="2"/>
  <c r="BB239" i="3" s="1"/>
  <c r="BA61" i="2"/>
  <c r="BA239" i="3" s="1"/>
  <c r="AZ61" i="2"/>
  <c r="AZ239" i="3" s="1"/>
  <c r="AY61" i="2"/>
  <c r="AY239" i="3" s="1"/>
  <c r="AX61" i="2"/>
  <c r="AX239" i="3" s="1"/>
  <c r="AW61" i="2"/>
  <c r="AW239" i="3" s="1"/>
  <c r="AV61" i="2"/>
  <c r="AV239" i="3" s="1"/>
  <c r="AU61" i="2"/>
  <c r="AU239" i="3" s="1"/>
  <c r="AT61" i="2"/>
  <c r="AT239" i="3" s="1"/>
  <c r="AS61" i="2"/>
  <c r="AS239" i="3" s="1"/>
  <c r="AR61" i="2"/>
  <c r="AR239" i="3" s="1"/>
  <c r="AQ61" i="2"/>
  <c r="AQ239" i="3" s="1"/>
  <c r="AP61" i="2"/>
  <c r="AP239" i="3" s="1"/>
  <c r="AO61" i="2"/>
  <c r="AO239" i="3" s="1"/>
  <c r="AN61" i="2"/>
  <c r="AN239" i="3" s="1"/>
  <c r="BQ60" i="2"/>
  <c r="BQ238" i="3" s="1"/>
  <c r="BP60" i="2"/>
  <c r="BP238" i="3" s="1"/>
  <c r="BO60" i="2"/>
  <c r="BO238" i="3" s="1"/>
  <c r="BN60" i="2"/>
  <c r="BN238" i="3" s="1"/>
  <c r="BM60" i="2"/>
  <c r="BM238" i="3" s="1"/>
  <c r="BL60" i="2"/>
  <c r="BL238" i="3" s="1"/>
  <c r="BK60" i="2"/>
  <c r="BK238" i="3" s="1"/>
  <c r="BJ60" i="2"/>
  <c r="BJ238" i="3" s="1"/>
  <c r="BI60" i="2"/>
  <c r="BI238" i="3" s="1"/>
  <c r="BH60" i="2"/>
  <c r="BH238" i="3" s="1"/>
  <c r="BG60" i="2"/>
  <c r="BG238" i="3" s="1"/>
  <c r="BF60" i="2"/>
  <c r="BF238" i="3" s="1"/>
  <c r="BE60" i="2"/>
  <c r="BE238" i="3" s="1"/>
  <c r="BD60" i="2"/>
  <c r="BD238" i="3" s="1"/>
  <c r="BC60" i="2"/>
  <c r="BC238" i="3" s="1"/>
  <c r="BB60" i="2"/>
  <c r="BB238" i="3" s="1"/>
  <c r="BA60" i="2"/>
  <c r="BA238" i="3" s="1"/>
  <c r="AZ60" i="2"/>
  <c r="AZ238" i="3" s="1"/>
  <c r="AY60" i="2"/>
  <c r="AY238" i="3" s="1"/>
  <c r="AX60" i="2"/>
  <c r="AX238" i="3" s="1"/>
  <c r="AW60" i="2"/>
  <c r="AW238" i="3" s="1"/>
  <c r="AV60" i="2"/>
  <c r="AV238" i="3" s="1"/>
  <c r="AU60" i="2"/>
  <c r="AU238" i="3" s="1"/>
  <c r="AT60" i="2"/>
  <c r="AT238" i="3" s="1"/>
  <c r="AS60" i="2"/>
  <c r="AS238" i="3" s="1"/>
  <c r="AR60" i="2"/>
  <c r="AR238" i="3" s="1"/>
  <c r="AQ60" i="2"/>
  <c r="AQ238" i="3" s="1"/>
  <c r="AP60" i="2"/>
  <c r="AP238" i="3" s="1"/>
  <c r="AO60" i="2"/>
  <c r="AO238" i="3" s="1"/>
  <c r="AN60" i="2"/>
  <c r="AN238" i="3" s="1"/>
  <c r="BQ59" i="2"/>
  <c r="BQ237" i="3" s="1"/>
  <c r="BP59" i="2"/>
  <c r="BP237" i="3" s="1"/>
  <c r="BO59" i="2"/>
  <c r="BO237" i="3" s="1"/>
  <c r="BN59" i="2"/>
  <c r="BN237" i="3" s="1"/>
  <c r="BM59" i="2"/>
  <c r="BM237" i="3" s="1"/>
  <c r="BL59" i="2"/>
  <c r="BL237" i="3" s="1"/>
  <c r="BK59" i="2"/>
  <c r="BK237" i="3" s="1"/>
  <c r="BJ59" i="2"/>
  <c r="BJ237" i="3" s="1"/>
  <c r="BI59" i="2"/>
  <c r="BI237" i="3" s="1"/>
  <c r="BH59" i="2"/>
  <c r="BH237" i="3" s="1"/>
  <c r="BG59" i="2"/>
  <c r="BG237" i="3" s="1"/>
  <c r="BF59" i="2"/>
  <c r="BF237" i="3" s="1"/>
  <c r="BE59" i="2"/>
  <c r="BE237" i="3" s="1"/>
  <c r="BD59" i="2"/>
  <c r="BD237" i="3" s="1"/>
  <c r="BC59" i="2"/>
  <c r="BC237" i="3" s="1"/>
  <c r="BB59" i="2"/>
  <c r="BB237" i="3" s="1"/>
  <c r="BA59" i="2"/>
  <c r="BA237" i="3" s="1"/>
  <c r="AZ59" i="2"/>
  <c r="AZ237" i="3" s="1"/>
  <c r="AY59" i="2"/>
  <c r="AY237" i="3" s="1"/>
  <c r="AX59" i="2"/>
  <c r="AX237" i="3" s="1"/>
  <c r="AW59" i="2"/>
  <c r="AW237" i="3" s="1"/>
  <c r="AV59" i="2"/>
  <c r="AV237" i="3" s="1"/>
  <c r="AU59" i="2"/>
  <c r="AU237" i="3" s="1"/>
  <c r="AT59" i="2"/>
  <c r="AT237" i="3" s="1"/>
  <c r="AS59" i="2"/>
  <c r="AS237" i="3" s="1"/>
  <c r="AR59" i="2"/>
  <c r="AR237" i="3" s="1"/>
  <c r="AQ59" i="2"/>
  <c r="AQ237" i="3" s="1"/>
  <c r="AP59" i="2"/>
  <c r="AP237" i="3" s="1"/>
  <c r="AO59" i="2"/>
  <c r="AO237" i="3" s="1"/>
  <c r="AN59" i="2"/>
  <c r="AN237" i="3" s="1"/>
  <c r="BQ58" i="2"/>
  <c r="BQ236" i="3" s="1"/>
  <c r="BP58" i="2"/>
  <c r="BP236" i="3" s="1"/>
  <c r="BO58" i="2"/>
  <c r="BO236" i="3" s="1"/>
  <c r="BN58" i="2"/>
  <c r="BN236" i="3" s="1"/>
  <c r="BM58" i="2"/>
  <c r="BM236" i="3" s="1"/>
  <c r="BL58" i="2"/>
  <c r="BL236" i="3" s="1"/>
  <c r="BK58" i="2"/>
  <c r="BK236" i="3" s="1"/>
  <c r="BJ58" i="2"/>
  <c r="BJ236" i="3" s="1"/>
  <c r="BI58" i="2"/>
  <c r="BI236" i="3" s="1"/>
  <c r="BH58" i="2"/>
  <c r="BH236" i="3" s="1"/>
  <c r="BG58" i="2"/>
  <c r="BG236" i="3" s="1"/>
  <c r="BF58" i="2"/>
  <c r="BF236" i="3" s="1"/>
  <c r="BE58" i="2"/>
  <c r="BE236" i="3" s="1"/>
  <c r="BD58" i="2"/>
  <c r="BD236" i="3" s="1"/>
  <c r="BC58" i="2"/>
  <c r="BC236" i="3" s="1"/>
  <c r="BB58" i="2"/>
  <c r="BB236" i="3" s="1"/>
  <c r="BA58" i="2"/>
  <c r="BA236" i="3" s="1"/>
  <c r="AZ58" i="2"/>
  <c r="AZ236" i="3" s="1"/>
  <c r="AY58" i="2"/>
  <c r="AY236" i="3" s="1"/>
  <c r="AX58" i="2"/>
  <c r="AX236" i="3" s="1"/>
  <c r="AW58" i="2"/>
  <c r="AW236" i="3" s="1"/>
  <c r="AV58" i="2"/>
  <c r="AV236" i="3" s="1"/>
  <c r="AU58" i="2"/>
  <c r="AU236" i="3" s="1"/>
  <c r="AT58" i="2"/>
  <c r="AT236" i="3" s="1"/>
  <c r="AS58" i="2"/>
  <c r="AS236" i="3" s="1"/>
  <c r="AR58" i="2"/>
  <c r="AR236" i="3" s="1"/>
  <c r="AQ58" i="2"/>
  <c r="AQ236" i="3" s="1"/>
  <c r="AP58" i="2"/>
  <c r="AP236" i="3" s="1"/>
  <c r="AO58" i="2"/>
  <c r="AO236" i="3" s="1"/>
  <c r="AN58" i="2"/>
  <c r="AN236" i="3" s="1"/>
  <c r="BQ57" i="2"/>
  <c r="BQ235" i="3" s="1"/>
  <c r="BP57" i="2"/>
  <c r="BP235" i="3" s="1"/>
  <c r="BO57" i="2"/>
  <c r="BO235" i="3" s="1"/>
  <c r="BN57" i="2"/>
  <c r="BN235" i="3" s="1"/>
  <c r="BM57" i="2"/>
  <c r="BM235" i="3" s="1"/>
  <c r="BL57" i="2"/>
  <c r="BL235" i="3" s="1"/>
  <c r="BK57" i="2"/>
  <c r="BK235" i="3" s="1"/>
  <c r="BJ57" i="2"/>
  <c r="BJ235" i="3" s="1"/>
  <c r="BI57" i="2"/>
  <c r="BI235" i="3" s="1"/>
  <c r="BH57" i="2"/>
  <c r="BH235" i="3" s="1"/>
  <c r="BG57" i="2"/>
  <c r="BG235" i="3" s="1"/>
  <c r="BF57" i="2"/>
  <c r="BF235" i="3" s="1"/>
  <c r="BE57" i="2"/>
  <c r="BE235" i="3" s="1"/>
  <c r="BD57" i="2"/>
  <c r="BD235" i="3" s="1"/>
  <c r="BC57" i="2"/>
  <c r="BC235" i="3" s="1"/>
  <c r="BB57" i="2"/>
  <c r="BB235" i="3" s="1"/>
  <c r="BA57" i="2"/>
  <c r="BA235" i="3" s="1"/>
  <c r="AZ57" i="2"/>
  <c r="AZ235" i="3" s="1"/>
  <c r="AY57" i="2"/>
  <c r="AY235" i="3" s="1"/>
  <c r="AX57" i="2"/>
  <c r="AX235" i="3" s="1"/>
  <c r="AW57" i="2"/>
  <c r="AW235" i="3" s="1"/>
  <c r="AV57" i="2"/>
  <c r="AV235" i="3" s="1"/>
  <c r="AU57" i="2"/>
  <c r="AU235" i="3" s="1"/>
  <c r="AT57" i="2"/>
  <c r="AT235" i="3" s="1"/>
  <c r="AS57" i="2"/>
  <c r="AS235" i="3" s="1"/>
  <c r="AR57" i="2"/>
  <c r="AR235" i="3" s="1"/>
  <c r="AQ57" i="2"/>
  <c r="AQ235" i="3" s="1"/>
  <c r="AP57" i="2"/>
  <c r="AP235" i="3" s="1"/>
  <c r="AO57" i="2"/>
  <c r="AO235" i="3" s="1"/>
  <c r="AN57" i="2"/>
  <c r="AN235" i="3" s="1"/>
  <c r="BQ56" i="2"/>
  <c r="BQ234" i="3" s="1"/>
  <c r="BP56" i="2"/>
  <c r="BP234" i="3" s="1"/>
  <c r="BO56" i="2"/>
  <c r="BO234" i="3" s="1"/>
  <c r="BN56" i="2"/>
  <c r="BN234" i="3" s="1"/>
  <c r="BM56" i="2"/>
  <c r="BM234" i="3" s="1"/>
  <c r="BL56" i="2"/>
  <c r="BL234" i="3" s="1"/>
  <c r="BK56" i="2"/>
  <c r="BK234" i="3" s="1"/>
  <c r="BJ56" i="2"/>
  <c r="BJ234" i="3" s="1"/>
  <c r="BI56" i="2"/>
  <c r="BI234" i="3" s="1"/>
  <c r="BH56" i="2"/>
  <c r="BH234" i="3" s="1"/>
  <c r="BG56" i="2"/>
  <c r="BG234" i="3" s="1"/>
  <c r="BF56" i="2"/>
  <c r="BF234" i="3" s="1"/>
  <c r="BE56" i="2"/>
  <c r="BE234" i="3" s="1"/>
  <c r="BD56" i="2"/>
  <c r="BD234" i="3" s="1"/>
  <c r="BC56" i="2"/>
  <c r="BC234" i="3" s="1"/>
  <c r="BB56" i="2"/>
  <c r="BB234" i="3" s="1"/>
  <c r="BA56" i="2"/>
  <c r="BA234" i="3" s="1"/>
  <c r="AZ56" i="2"/>
  <c r="AZ234" i="3" s="1"/>
  <c r="AY56" i="2"/>
  <c r="AY234" i="3" s="1"/>
  <c r="AX56" i="2"/>
  <c r="AX234" i="3" s="1"/>
  <c r="AW56" i="2"/>
  <c r="AW234" i="3" s="1"/>
  <c r="AV56" i="2"/>
  <c r="AV234" i="3" s="1"/>
  <c r="AU56" i="2"/>
  <c r="AU234" i="3" s="1"/>
  <c r="AT56" i="2"/>
  <c r="AT234" i="3" s="1"/>
  <c r="AS56" i="2"/>
  <c r="AS234" i="3" s="1"/>
  <c r="AR56" i="2"/>
  <c r="AR234" i="3" s="1"/>
  <c r="AQ56" i="2"/>
  <c r="AQ234" i="3" s="1"/>
  <c r="AP56" i="2"/>
  <c r="AP234" i="3" s="1"/>
  <c r="AO56" i="2"/>
  <c r="AO234" i="3" s="1"/>
  <c r="AN56" i="2"/>
  <c r="AN234" i="3" s="1"/>
  <c r="BQ55" i="2"/>
  <c r="BQ233" i="3" s="1"/>
  <c r="BP55" i="2"/>
  <c r="BP233" i="3" s="1"/>
  <c r="BO55" i="2"/>
  <c r="BO233" i="3" s="1"/>
  <c r="BN55" i="2"/>
  <c r="BN233" i="3" s="1"/>
  <c r="BM55" i="2"/>
  <c r="BM233" i="3" s="1"/>
  <c r="BL55" i="2"/>
  <c r="BL233" i="3" s="1"/>
  <c r="BK55" i="2"/>
  <c r="BK233" i="3" s="1"/>
  <c r="BJ55" i="2"/>
  <c r="BJ233" i="3" s="1"/>
  <c r="BI55" i="2"/>
  <c r="BI233" i="3" s="1"/>
  <c r="BH55" i="2"/>
  <c r="BH233" i="3" s="1"/>
  <c r="BG55" i="2"/>
  <c r="BG233" i="3" s="1"/>
  <c r="BF55" i="2"/>
  <c r="BF233" i="3" s="1"/>
  <c r="BE55" i="2"/>
  <c r="BE233" i="3" s="1"/>
  <c r="BD55" i="2"/>
  <c r="BD233" i="3" s="1"/>
  <c r="BC55" i="2"/>
  <c r="BC233" i="3" s="1"/>
  <c r="BB55" i="2"/>
  <c r="BB233" i="3" s="1"/>
  <c r="BA55" i="2"/>
  <c r="BA233" i="3" s="1"/>
  <c r="AZ55" i="2"/>
  <c r="AZ233" i="3" s="1"/>
  <c r="AY55" i="2"/>
  <c r="AY233" i="3" s="1"/>
  <c r="AX55" i="2"/>
  <c r="AX233" i="3" s="1"/>
  <c r="AW55" i="2"/>
  <c r="AW233" i="3" s="1"/>
  <c r="AV55" i="2"/>
  <c r="AV233" i="3" s="1"/>
  <c r="AU55" i="2"/>
  <c r="AU233" i="3" s="1"/>
  <c r="AT55" i="2"/>
  <c r="AT233" i="3" s="1"/>
  <c r="AS55" i="2"/>
  <c r="AS233" i="3" s="1"/>
  <c r="AR55" i="2"/>
  <c r="AR233" i="3" s="1"/>
  <c r="AQ55" i="2"/>
  <c r="AQ233" i="3" s="1"/>
  <c r="AP55" i="2"/>
  <c r="AP233" i="3" s="1"/>
  <c r="AO55" i="2"/>
  <c r="AO233" i="3" s="1"/>
  <c r="AN55" i="2"/>
  <c r="AN233" i="3" s="1"/>
  <c r="BQ54" i="2"/>
  <c r="BQ232" i="3" s="1"/>
  <c r="BP54" i="2"/>
  <c r="BP232" i="3" s="1"/>
  <c r="BO54" i="2"/>
  <c r="BO232" i="3" s="1"/>
  <c r="BN54" i="2"/>
  <c r="BN232" i="3" s="1"/>
  <c r="BM54" i="2"/>
  <c r="BM232" i="3" s="1"/>
  <c r="BL54" i="2"/>
  <c r="BL232" i="3" s="1"/>
  <c r="BK54" i="2"/>
  <c r="BK232" i="3" s="1"/>
  <c r="BJ54" i="2"/>
  <c r="BJ232" i="3" s="1"/>
  <c r="BI54" i="2"/>
  <c r="BI232" i="3" s="1"/>
  <c r="BH54" i="2"/>
  <c r="BH232" i="3" s="1"/>
  <c r="BG54" i="2"/>
  <c r="BG232" i="3" s="1"/>
  <c r="BF54" i="2"/>
  <c r="BF232" i="3" s="1"/>
  <c r="BE54" i="2"/>
  <c r="BE232" i="3" s="1"/>
  <c r="BD54" i="2"/>
  <c r="BD232" i="3" s="1"/>
  <c r="BC54" i="2"/>
  <c r="BC232" i="3" s="1"/>
  <c r="BB54" i="2"/>
  <c r="BB232" i="3" s="1"/>
  <c r="BA54" i="2"/>
  <c r="BA232" i="3" s="1"/>
  <c r="AZ54" i="2"/>
  <c r="AZ232" i="3" s="1"/>
  <c r="AY54" i="2"/>
  <c r="AY232" i="3" s="1"/>
  <c r="AX54" i="2"/>
  <c r="AX232" i="3" s="1"/>
  <c r="AW54" i="2"/>
  <c r="AW232" i="3" s="1"/>
  <c r="AV54" i="2"/>
  <c r="AV232" i="3" s="1"/>
  <c r="AU54" i="2"/>
  <c r="AU232" i="3" s="1"/>
  <c r="AT54" i="2"/>
  <c r="AT232" i="3" s="1"/>
  <c r="AS54" i="2"/>
  <c r="AS232" i="3" s="1"/>
  <c r="AR54" i="2"/>
  <c r="AR232" i="3" s="1"/>
  <c r="AQ54" i="2"/>
  <c r="AQ232" i="3" s="1"/>
  <c r="AP54" i="2"/>
  <c r="AP232" i="3" s="1"/>
  <c r="AO54" i="2"/>
  <c r="AO232" i="3" s="1"/>
  <c r="AN54" i="2"/>
  <c r="AN232" i="3" s="1"/>
  <c r="BQ53" i="2"/>
  <c r="BQ231" i="3" s="1"/>
  <c r="BP53" i="2"/>
  <c r="BP231" i="3" s="1"/>
  <c r="BO53" i="2"/>
  <c r="BO231" i="3" s="1"/>
  <c r="BN53" i="2"/>
  <c r="BN231" i="3" s="1"/>
  <c r="BM53" i="2"/>
  <c r="BM231" i="3" s="1"/>
  <c r="BL53" i="2"/>
  <c r="BL231" i="3" s="1"/>
  <c r="BK53" i="2"/>
  <c r="BK231" i="3" s="1"/>
  <c r="BJ53" i="2"/>
  <c r="BJ231" i="3" s="1"/>
  <c r="BI53" i="2"/>
  <c r="BI231" i="3" s="1"/>
  <c r="BH53" i="2"/>
  <c r="BH231" i="3" s="1"/>
  <c r="BG53" i="2"/>
  <c r="BG231" i="3" s="1"/>
  <c r="BF53" i="2"/>
  <c r="BF231" i="3" s="1"/>
  <c r="BE53" i="2"/>
  <c r="BE231" i="3" s="1"/>
  <c r="BD53" i="2"/>
  <c r="BD231" i="3" s="1"/>
  <c r="BC53" i="2"/>
  <c r="BC231" i="3" s="1"/>
  <c r="BB53" i="2"/>
  <c r="BB231" i="3" s="1"/>
  <c r="BA53" i="2"/>
  <c r="BA231" i="3" s="1"/>
  <c r="AZ53" i="2"/>
  <c r="AZ231" i="3" s="1"/>
  <c r="AY53" i="2"/>
  <c r="AY231" i="3" s="1"/>
  <c r="AX53" i="2"/>
  <c r="AX231" i="3" s="1"/>
  <c r="AW53" i="2"/>
  <c r="AW231" i="3" s="1"/>
  <c r="AV53" i="2"/>
  <c r="AV231" i="3" s="1"/>
  <c r="AU53" i="2"/>
  <c r="AU231" i="3" s="1"/>
  <c r="AT53" i="2"/>
  <c r="AT231" i="3" s="1"/>
  <c r="AS53" i="2"/>
  <c r="AS231" i="3" s="1"/>
  <c r="AR53" i="2"/>
  <c r="AR231" i="3" s="1"/>
  <c r="AQ53" i="2"/>
  <c r="AQ231" i="3" s="1"/>
  <c r="AP53" i="2"/>
  <c r="AP231" i="3" s="1"/>
  <c r="AO53" i="2"/>
  <c r="AO231" i="3" s="1"/>
  <c r="AN53" i="2"/>
  <c r="AN231" i="3" s="1"/>
  <c r="BQ52" i="2"/>
  <c r="BQ230" i="3" s="1"/>
  <c r="BP52" i="2"/>
  <c r="BP230" i="3" s="1"/>
  <c r="BO52" i="2"/>
  <c r="BO230" i="3" s="1"/>
  <c r="BN52" i="2"/>
  <c r="BN230" i="3" s="1"/>
  <c r="BM52" i="2"/>
  <c r="BM230" i="3" s="1"/>
  <c r="BL52" i="2"/>
  <c r="BL230" i="3" s="1"/>
  <c r="BK52" i="2"/>
  <c r="BK230" i="3" s="1"/>
  <c r="BJ52" i="2"/>
  <c r="BJ230" i="3" s="1"/>
  <c r="BI52" i="2"/>
  <c r="BI230" i="3" s="1"/>
  <c r="BH52" i="2"/>
  <c r="BH230" i="3" s="1"/>
  <c r="BG52" i="2"/>
  <c r="BG230" i="3" s="1"/>
  <c r="BF52" i="2"/>
  <c r="BF230" i="3" s="1"/>
  <c r="BE52" i="2"/>
  <c r="BE230" i="3" s="1"/>
  <c r="BD52" i="2"/>
  <c r="BD230" i="3" s="1"/>
  <c r="BC52" i="2"/>
  <c r="BC230" i="3" s="1"/>
  <c r="BB52" i="2"/>
  <c r="BB230" i="3" s="1"/>
  <c r="BA52" i="2"/>
  <c r="BA230" i="3" s="1"/>
  <c r="AZ52" i="2"/>
  <c r="AZ230" i="3" s="1"/>
  <c r="AY52" i="2"/>
  <c r="AY230" i="3" s="1"/>
  <c r="AX52" i="2"/>
  <c r="AX230" i="3" s="1"/>
  <c r="AW52" i="2"/>
  <c r="AW230" i="3" s="1"/>
  <c r="AV52" i="2"/>
  <c r="AV230" i="3" s="1"/>
  <c r="AU52" i="2"/>
  <c r="AU230" i="3" s="1"/>
  <c r="AT52" i="2"/>
  <c r="AT230" i="3" s="1"/>
  <c r="AS52" i="2"/>
  <c r="AS230" i="3" s="1"/>
  <c r="AR52" i="2"/>
  <c r="AR230" i="3" s="1"/>
  <c r="AQ52" i="2"/>
  <c r="AQ230" i="3" s="1"/>
  <c r="AP52" i="2"/>
  <c r="AP230" i="3" s="1"/>
  <c r="AO52" i="2"/>
  <c r="AO230" i="3" s="1"/>
  <c r="AN52" i="2"/>
  <c r="AN230" i="3" s="1"/>
  <c r="BQ51" i="2"/>
  <c r="BQ229" i="3" s="1"/>
  <c r="BP51" i="2"/>
  <c r="BP229" i="3" s="1"/>
  <c r="BO51" i="2"/>
  <c r="BO229" i="3" s="1"/>
  <c r="BN51" i="2"/>
  <c r="BN229" i="3" s="1"/>
  <c r="BM51" i="2"/>
  <c r="BM229" i="3" s="1"/>
  <c r="BL51" i="2"/>
  <c r="BL229" i="3" s="1"/>
  <c r="BK51" i="2"/>
  <c r="BK229" i="3" s="1"/>
  <c r="BJ51" i="2"/>
  <c r="BJ229" i="3" s="1"/>
  <c r="BI51" i="2"/>
  <c r="BI229" i="3" s="1"/>
  <c r="BH51" i="2"/>
  <c r="BH229" i="3" s="1"/>
  <c r="BG51" i="2"/>
  <c r="BG229" i="3" s="1"/>
  <c r="BF51" i="2"/>
  <c r="BF229" i="3" s="1"/>
  <c r="BE51" i="2"/>
  <c r="BE229" i="3" s="1"/>
  <c r="BD51" i="2"/>
  <c r="BD229" i="3" s="1"/>
  <c r="BC51" i="2"/>
  <c r="BC229" i="3" s="1"/>
  <c r="BB51" i="2"/>
  <c r="BB229" i="3" s="1"/>
  <c r="BA51" i="2"/>
  <c r="BA229" i="3" s="1"/>
  <c r="AZ51" i="2"/>
  <c r="AZ229" i="3" s="1"/>
  <c r="AY51" i="2"/>
  <c r="AY229" i="3" s="1"/>
  <c r="AX51" i="2"/>
  <c r="AX229" i="3" s="1"/>
  <c r="AW51" i="2"/>
  <c r="AW229" i="3" s="1"/>
  <c r="AV51" i="2"/>
  <c r="AV229" i="3" s="1"/>
  <c r="AU51" i="2"/>
  <c r="AU229" i="3" s="1"/>
  <c r="AT51" i="2"/>
  <c r="AT229" i="3" s="1"/>
  <c r="AS51" i="2"/>
  <c r="AS229" i="3" s="1"/>
  <c r="AR51" i="2"/>
  <c r="AR229" i="3" s="1"/>
  <c r="AQ51" i="2"/>
  <c r="AQ229" i="3" s="1"/>
  <c r="AP51" i="2"/>
  <c r="AP229" i="3" s="1"/>
  <c r="AO51" i="2"/>
  <c r="AO229" i="3" s="1"/>
  <c r="AN51" i="2"/>
  <c r="AN229" i="3" s="1"/>
  <c r="BQ50" i="2"/>
  <c r="BQ228" i="3" s="1"/>
  <c r="BP50" i="2"/>
  <c r="BP228" i="3" s="1"/>
  <c r="BO50" i="2"/>
  <c r="BO228" i="3" s="1"/>
  <c r="BN50" i="2"/>
  <c r="BN228" i="3" s="1"/>
  <c r="BM50" i="2"/>
  <c r="BM228" i="3" s="1"/>
  <c r="BL50" i="2"/>
  <c r="BL228" i="3" s="1"/>
  <c r="BK50" i="2"/>
  <c r="BK228" i="3" s="1"/>
  <c r="BJ50" i="2"/>
  <c r="BJ228" i="3" s="1"/>
  <c r="BI50" i="2"/>
  <c r="BI228" i="3" s="1"/>
  <c r="BH50" i="2"/>
  <c r="BH228" i="3" s="1"/>
  <c r="BG50" i="2"/>
  <c r="BG228" i="3" s="1"/>
  <c r="BF50" i="2"/>
  <c r="BF228" i="3" s="1"/>
  <c r="BE50" i="2"/>
  <c r="BE228" i="3" s="1"/>
  <c r="BD50" i="2"/>
  <c r="BD228" i="3" s="1"/>
  <c r="BC50" i="2"/>
  <c r="BC228" i="3" s="1"/>
  <c r="BB50" i="2"/>
  <c r="BB228" i="3" s="1"/>
  <c r="BA50" i="2"/>
  <c r="BA228" i="3" s="1"/>
  <c r="AZ50" i="2"/>
  <c r="AZ228" i="3" s="1"/>
  <c r="AY50" i="2"/>
  <c r="AY228" i="3" s="1"/>
  <c r="AX50" i="2"/>
  <c r="AX228" i="3" s="1"/>
  <c r="AW50" i="2"/>
  <c r="AW228" i="3" s="1"/>
  <c r="AV50" i="2"/>
  <c r="AV228" i="3" s="1"/>
  <c r="AU50" i="2"/>
  <c r="AU228" i="3" s="1"/>
  <c r="AT50" i="2"/>
  <c r="AT228" i="3" s="1"/>
  <c r="AS50" i="2"/>
  <c r="AS228" i="3" s="1"/>
  <c r="AR50" i="2"/>
  <c r="AR228" i="3" s="1"/>
  <c r="AQ50" i="2"/>
  <c r="AQ228" i="3" s="1"/>
  <c r="AP50" i="2"/>
  <c r="AP228" i="3" s="1"/>
  <c r="AO50" i="2"/>
  <c r="AO228" i="3" s="1"/>
  <c r="AN50" i="2"/>
  <c r="AN228" i="3" s="1"/>
  <c r="BQ49" i="2"/>
  <c r="BQ227" i="3" s="1"/>
  <c r="BP49" i="2"/>
  <c r="BP227" i="3" s="1"/>
  <c r="BO49" i="2"/>
  <c r="BO227" i="3" s="1"/>
  <c r="BN49" i="2"/>
  <c r="BN227" i="3" s="1"/>
  <c r="BM49" i="2"/>
  <c r="BM227" i="3" s="1"/>
  <c r="BL49" i="2"/>
  <c r="BL227" i="3" s="1"/>
  <c r="BK49" i="2"/>
  <c r="BK227" i="3" s="1"/>
  <c r="BJ49" i="2"/>
  <c r="BJ227" i="3" s="1"/>
  <c r="BI49" i="2"/>
  <c r="BI227" i="3" s="1"/>
  <c r="BH49" i="2"/>
  <c r="BH227" i="3" s="1"/>
  <c r="BG49" i="2"/>
  <c r="BG227" i="3" s="1"/>
  <c r="BF49" i="2"/>
  <c r="BF227" i="3" s="1"/>
  <c r="BE49" i="2"/>
  <c r="BE227" i="3" s="1"/>
  <c r="BD49" i="2"/>
  <c r="BD227" i="3" s="1"/>
  <c r="BC49" i="2"/>
  <c r="BC227" i="3" s="1"/>
  <c r="BB49" i="2"/>
  <c r="BB227" i="3" s="1"/>
  <c r="BA49" i="2"/>
  <c r="BA227" i="3" s="1"/>
  <c r="AZ49" i="2"/>
  <c r="AZ227" i="3" s="1"/>
  <c r="AY49" i="2"/>
  <c r="AY227" i="3" s="1"/>
  <c r="AX49" i="2"/>
  <c r="AX227" i="3" s="1"/>
  <c r="AW49" i="2"/>
  <c r="AW227" i="3" s="1"/>
  <c r="AV49" i="2"/>
  <c r="AV227" i="3" s="1"/>
  <c r="AU49" i="2"/>
  <c r="AU227" i="3" s="1"/>
  <c r="AT49" i="2"/>
  <c r="AT227" i="3" s="1"/>
  <c r="AS49" i="2"/>
  <c r="AS227" i="3" s="1"/>
  <c r="AR49" i="2"/>
  <c r="AR227" i="3" s="1"/>
  <c r="AQ49" i="2"/>
  <c r="AQ227" i="3" s="1"/>
  <c r="AP49" i="2"/>
  <c r="AP227" i="3" s="1"/>
  <c r="AO49" i="2"/>
  <c r="AO227" i="3" s="1"/>
  <c r="AN49" i="2"/>
  <c r="AN227" i="3" s="1"/>
  <c r="BQ48" i="2"/>
  <c r="BQ226" i="3" s="1"/>
  <c r="BP48" i="2"/>
  <c r="BP226" i="3" s="1"/>
  <c r="BO48" i="2"/>
  <c r="BO226" i="3" s="1"/>
  <c r="BN48" i="2"/>
  <c r="BN226" i="3" s="1"/>
  <c r="BM48" i="2"/>
  <c r="BM226" i="3" s="1"/>
  <c r="BL48" i="2"/>
  <c r="BL226" i="3" s="1"/>
  <c r="BK48" i="2"/>
  <c r="BK226" i="3" s="1"/>
  <c r="BJ48" i="2"/>
  <c r="BJ226" i="3" s="1"/>
  <c r="BI48" i="2"/>
  <c r="BI226" i="3" s="1"/>
  <c r="BH48" i="2"/>
  <c r="BH226" i="3" s="1"/>
  <c r="BG48" i="2"/>
  <c r="BG226" i="3" s="1"/>
  <c r="BF48" i="2"/>
  <c r="BF226" i="3" s="1"/>
  <c r="BE48" i="2"/>
  <c r="BE226" i="3" s="1"/>
  <c r="BD48" i="2"/>
  <c r="BD226" i="3" s="1"/>
  <c r="BC48" i="2"/>
  <c r="BC226" i="3" s="1"/>
  <c r="BB48" i="2"/>
  <c r="BB226" i="3" s="1"/>
  <c r="BA48" i="2"/>
  <c r="BA226" i="3" s="1"/>
  <c r="AZ48" i="2"/>
  <c r="AZ226" i="3" s="1"/>
  <c r="AY48" i="2"/>
  <c r="AY226" i="3" s="1"/>
  <c r="AX48" i="2"/>
  <c r="AX226" i="3" s="1"/>
  <c r="AW48" i="2"/>
  <c r="AW226" i="3" s="1"/>
  <c r="AV48" i="2"/>
  <c r="AV226" i="3" s="1"/>
  <c r="AU48" i="2"/>
  <c r="AU226" i="3" s="1"/>
  <c r="AT48" i="2"/>
  <c r="AT226" i="3" s="1"/>
  <c r="AS48" i="2"/>
  <c r="AS226" i="3" s="1"/>
  <c r="AR48" i="2"/>
  <c r="AR226" i="3" s="1"/>
  <c r="AQ48" i="2"/>
  <c r="AQ226" i="3" s="1"/>
  <c r="AP48" i="2"/>
  <c r="AP226" i="3" s="1"/>
  <c r="AO48" i="2"/>
  <c r="AO226" i="3" s="1"/>
  <c r="AN48" i="2"/>
  <c r="AN226" i="3" s="1"/>
  <c r="BQ47" i="2"/>
  <c r="BQ225" i="3" s="1"/>
  <c r="BP47" i="2"/>
  <c r="BP225" i="3" s="1"/>
  <c r="BO47" i="2"/>
  <c r="BO225" i="3" s="1"/>
  <c r="BN47" i="2"/>
  <c r="BN225" i="3" s="1"/>
  <c r="BM47" i="2"/>
  <c r="BM225" i="3" s="1"/>
  <c r="BL47" i="2"/>
  <c r="BL225" i="3" s="1"/>
  <c r="BK47" i="2"/>
  <c r="BK225" i="3" s="1"/>
  <c r="BJ47" i="2"/>
  <c r="BJ225" i="3" s="1"/>
  <c r="BI47" i="2"/>
  <c r="BI225" i="3" s="1"/>
  <c r="BH47" i="2"/>
  <c r="BH225" i="3" s="1"/>
  <c r="BG47" i="2"/>
  <c r="BG225" i="3" s="1"/>
  <c r="BF47" i="2"/>
  <c r="BF225" i="3" s="1"/>
  <c r="BE47" i="2"/>
  <c r="BE225" i="3" s="1"/>
  <c r="BD47" i="2"/>
  <c r="BD225" i="3" s="1"/>
  <c r="BC47" i="2"/>
  <c r="BC225" i="3" s="1"/>
  <c r="BB47" i="2"/>
  <c r="BB225" i="3" s="1"/>
  <c r="BA47" i="2"/>
  <c r="BA225" i="3" s="1"/>
  <c r="AZ47" i="2"/>
  <c r="AZ225" i="3" s="1"/>
  <c r="AY47" i="2"/>
  <c r="AY225" i="3" s="1"/>
  <c r="AX47" i="2"/>
  <c r="AX225" i="3" s="1"/>
  <c r="AW47" i="2"/>
  <c r="AW225" i="3" s="1"/>
  <c r="AV47" i="2"/>
  <c r="AV225" i="3" s="1"/>
  <c r="AU47" i="2"/>
  <c r="AU225" i="3" s="1"/>
  <c r="AT47" i="2"/>
  <c r="AT225" i="3" s="1"/>
  <c r="AS47" i="2"/>
  <c r="AS225" i="3" s="1"/>
  <c r="AR47" i="2"/>
  <c r="AR225" i="3" s="1"/>
  <c r="AQ47" i="2"/>
  <c r="AQ225" i="3" s="1"/>
  <c r="AP47" i="2"/>
  <c r="AP225" i="3" s="1"/>
  <c r="AO47" i="2"/>
  <c r="AO225" i="3" s="1"/>
  <c r="AN47" i="2"/>
  <c r="AN225" i="3" s="1"/>
  <c r="BQ46" i="2"/>
  <c r="BQ224" i="3" s="1"/>
  <c r="BP46" i="2"/>
  <c r="BP224" i="3" s="1"/>
  <c r="BO46" i="2"/>
  <c r="BO224" i="3" s="1"/>
  <c r="BN46" i="2"/>
  <c r="BN224" i="3" s="1"/>
  <c r="BM46" i="2"/>
  <c r="BM224" i="3" s="1"/>
  <c r="BL46" i="2"/>
  <c r="BL224" i="3" s="1"/>
  <c r="BK46" i="2"/>
  <c r="BK224" i="3" s="1"/>
  <c r="BJ46" i="2"/>
  <c r="BJ224" i="3" s="1"/>
  <c r="BI46" i="2"/>
  <c r="BI224" i="3" s="1"/>
  <c r="BH46" i="2"/>
  <c r="BH224" i="3" s="1"/>
  <c r="BG46" i="2"/>
  <c r="BG224" i="3" s="1"/>
  <c r="BF46" i="2"/>
  <c r="BF224" i="3" s="1"/>
  <c r="BE46" i="2"/>
  <c r="BE224" i="3" s="1"/>
  <c r="BD46" i="2"/>
  <c r="BD224" i="3" s="1"/>
  <c r="BC46" i="2"/>
  <c r="BC224" i="3" s="1"/>
  <c r="BB46" i="2"/>
  <c r="BB224" i="3" s="1"/>
  <c r="BA46" i="2"/>
  <c r="BA224" i="3" s="1"/>
  <c r="AZ46" i="2"/>
  <c r="AZ224" i="3" s="1"/>
  <c r="AY46" i="2"/>
  <c r="AY224" i="3" s="1"/>
  <c r="AX46" i="2"/>
  <c r="AX224" i="3" s="1"/>
  <c r="AW46" i="2"/>
  <c r="AW224" i="3" s="1"/>
  <c r="AV46" i="2"/>
  <c r="AV224" i="3" s="1"/>
  <c r="AU46" i="2"/>
  <c r="AU224" i="3" s="1"/>
  <c r="AT46" i="2"/>
  <c r="AT224" i="3" s="1"/>
  <c r="AS46" i="2"/>
  <c r="AS224" i="3" s="1"/>
  <c r="AR46" i="2"/>
  <c r="AR224" i="3" s="1"/>
  <c r="AQ46" i="2"/>
  <c r="AQ224" i="3" s="1"/>
  <c r="AP46" i="2"/>
  <c r="AP224" i="3" s="1"/>
  <c r="AO46" i="2"/>
  <c r="AO224" i="3" s="1"/>
  <c r="AN46" i="2"/>
  <c r="AN224" i="3" s="1"/>
  <c r="BQ45" i="2"/>
  <c r="BQ223" i="3" s="1"/>
  <c r="BP45" i="2"/>
  <c r="BP223" i="3" s="1"/>
  <c r="BO45" i="2"/>
  <c r="BO223" i="3" s="1"/>
  <c r="BN45" i="2"/>
  <c r="BN223" i="3" s="1"/>
  <c r="BM45" i="2"/>
  <c r="BM223" i="3" s="1"/>
  <c r="BL45" i="2"/>
  <c r="BL223" i="3" s="1"/>
  <c r="BK45" i="2"/>
  <c r="BK223" i="3" s="1"/>
  <c r="BJ45" i="2"/>
  <c r="BJ223" i="3" s="1"/>
  <c r="BI45" i="2"/>
  <c r="BI223" i="3" s="1"/>
  <c r="BH45" i="2"/>
  <c r="BH223" i="3" s="1"/>
  <c r="BG45" i="2"/>
  <c r="BG223" i="3" s="1"/>
  <c r="BF45" i="2"/>
  <c r="BF223" i="3" s="1"/>
  <c r="BE45" i="2"/>
  <c r="BE223" i="3" s="1"/>
  <c r="BD45" i="2"/>
  <c r="BD223" i="3" s="1"/>
  <c r="BC45" i="2"/>
  <c r="BC223" i="3" s="1"/>
  <c r="BB45" i="2"/>
  <c r="BB223" i="3" s="1"/>
  <c r="BA45" i="2"/>
  <c r="BA223" i="3" s="1"/>
  <c r="AZ45" i="2"/>
  <c r="AZ223" i="3" s="1"/>
  <c r="AY45" i="2"/>
  <c r="AY223" i="3" s="1"/>
  <c r="AX45" i="2"/>
  <c r="AX223" i="3" s="1"/>
  <c r="AW45" i="2"/>
  <c r="AW223" i="3" s="1"/>
  <c r="AV45" i="2"/>
  <c r="AV223" i="3" s="1"/>
  <c r="AU45" i="2"/>
  <c r="AU223" i="3" s="1"/>
  <c r="AT45" i="2"/>
  <c r="AT223" i="3" s="1"/>
  <c r="AS45" i="2"/>
  <c r="AS223" i="3" s="1"/>
  <c r="AR45" i="2"/>
  <c r="AR223" i="3" s="1"/>
  <c r="AQ45" i="2"/>
  <c r="AQ223" i="3" s="1"/>
  <c r="AP45" i="2"/>
  <c r="AP223" i="3" s="1"/>
  <c r="AO45" i="2"/>
  <c r="AO223" i="3" s="1"/>
  <c r="AN45" i="2"/>
  <c r="AN223" i="3" s="1"/>
  <c r="BQ44" i="2"/>
  <c r="BQ222" i="3" s="1"/>
  <c r="BP44" i="2"/>
  <c r="BP222" i="3" s="1"/>
  <c r="BO44" i="2"/>
  <c r="BO222" i="3" s="1"/>
  <c r="BN44" i="2"/>
  <c r="BN222" i="3" s="1"/>
  <c r="BM44" i="2"/>
  <c r="BM222" i="3" s="1"/>
  <c r="BL44" i="2"/>
  <c r="BL222" i="3" s="1"/>
  <c r="BK44" i="2"/>
  <c r="BK222" i="3" s="1"/>
  <c r="BJ44" i="2"/>
  <c r="BJ222" i="3" s="1"/>
  <c r="BI44" i="2"/>
  <c r="BI222" i="3" s="1"/>
  <c r="BH44" i="2"/>
  <c r="BH222" i="3" s="1"/>
  <c r="BG44" i="2"/>
  <c r="BG222" i="3" s="1"/>
  <c r="BF44" i="2"/>
  <c r="BF222" i="3" s="1"/>
  <c r="BE44" i="2"/>
  <c r="BE222" i="3" s="1"/>
  <c r="BD44" i="2"/>
  <c r="BD222" i="3" s="1"/>
  <c r="BC44" i="2"/>
  <c r="BC222" i="3" s="1"/>
  <c r="BB44" i="2"/>
  <c r="BB222" i="3" s="1"/>
  <c r="BA44" i="2"/>
  <c r="BA222" i="3" s="1"/>
  <c r="AZ44" i="2"/>
  <c r="AZ222" i="3" s="1"/>
  <c r="AY44" i="2"/>
  <c r="AY222" i="3" s="1"/>
  <c r="AX44" i="2"/>
  <c r="AX222" i="3" s="1"/>
  <c r="AW44" i="2"/>
  <c r="AW222" i="3" s="1"/>
  <c r="AV44" i="2"/>
  <c r="AV222" i="3" s="1"/>
  <c r="AU44" i="2"/>
  <c r="AU222" i="3" s="1"/>
  <c r="AT44" i="2"/>
  <c r="AT222" i="3" s="1"/>
  <c r="AS44" i="2"/>
  <c r="AS222" i="3" s="1"/>
  <c r="AR44" i="2"/>
  <c r="AR222" i="3" s="1"/>
  <c r="AQ44" i="2"/>
  <c r="AQ222" i="3" s="1"/>
  <c r="AP44" i="2"/>
  <c r="AP222" i="3" s="1"/>
  <c r="AO44" i="2"/>
  <c r="AO222" i="3" s="1"/>
  <c r="AN44" i="2"/>
  <c r="AN222" i="3" s="1"/>
  <c r="BQ43" i="2"/>
  <c r="BQ221" i="3" s="1"/>
  <c r="BP43" i="2"/>
  <c r="BP221" i="3" s="1"/>
  <c r="BO43" i="2"/>
  <c r="BO221" i="3" s="1"/>
  <c r="BN43" i="2"/>
  <c r="BN221" i="3" s="1"/>
  <c r="BM43" i="2"/>
  <c r="BM221" i="3" s="1"/>
  <c r="BL43" i="2"/>
  <c r="BL221" i="3" s="1"/>
  <c r="BK43" i="2"/>
  <c r="BK221" i="3" s="1"/>
  <c r="BJ43" i="2"/>
  <c r="BJ221" i="3" s="1"/>
  <c r="BI43" i="2"/>
  <c r="BI221" i="3" s="1"/>
  <c r="BH43" i="2"/>
  <c r="BH221" i="3" s="1"/>
  <c r="BG43" i="2"/>
  <c r="BG221" i="3" s="1"/>
  <c r="BF43" i="2"/>
  <c r="BF221" i="3" s="1"/>
  <c r="BE43" i="2"/>
  <c r="BE221" i="3" s="1"/>
  <c r="BD43" i="2"/>
  <c r="BD221" i="3" s="1"/>
  <c r="BC43" i="2"/>
  <c r="BC221" i="3" s="1"/>
  <c r="BB43" i="2"/>
  <c r="BB221" i="3" s="1"/>
  <c r="BA43" i="2"/>
  <c r="BA221" i="3" s="1"/>
  <c r="AZ43" i="2"/>
  <c r="AZ221" i="3" s="1"/>
  <c r="AY43" i="2"/>
  <c r="AY221" i="3" s="1"/>
  <c r="AX43" i="2"/>
  <c r="AX221" i="3" s="1"/>
  <c r="AW43" i="2"/>
  <c r="AW221" i="3" s="1"/>
  <c r="AV43" i="2"/>
  <c r="AV221" i="3" s="1"/>
  <c r="AU43" i="2"/>
  <c r="AU221" i="3" s="1"/>
  <c r="AT43" i="2"/>
  <c r="AT221" i="3" s="1"/>
  <c r="AS43" i="2"/>
  <c r="AS221" i="3" s="1"/>
  <c r="AR43" i="2"/>
  <c r="AR221" i="3" s="1"/>
  <c r="AQ43" i="2"/>
  <c r="AQ221" i="3" s="1"/>
  <c r="AP43" i="2"/>
  <c r="AP221" i="3" s="1"/>
  <c r="AO43" i="2"/>
  <c r="AO221" i="3" s="1"/>
  <c r="AN43" i="2"/>
  <c r="AN221" i="3" s="1"/>
  <c r="BQ42" i="2"/>
  <c r="BQ220" i="3" s="1"/>
  <c r="BP42" i="2"/>
  <c r="BP220" i="3" s="1"/>
  <c r="BO42" i="2"/>
  <c r="BO220" i="3" s="1"/>
  <c r="BN42" i="2"/>
  <c r="BN220" i="3" s="1"/>
  <c r="BM42" i="2"/>
  <c r="BM220" i="3" s="1"/>
  <c r="BL42" i="2"/>
  <c r="BL220" i="3" s="1"/>
  <c r="BK42" i="2"/>
  <c r="BK220" i="3" s="1"/>
  <c r="BJ42" i="2"/>
  <c r="BJ220" i="3" s="1"/>
  <c r="BI42" i="2"/>
  <c r="BI220" i="3" s="1"/>
  <c r="BH42" i="2"/>
  <c r="BH220" i="3" s="1"/>
  <c r="BG42" i="2"/>
  <c r="BG220" i="3" s="1"/>
  <c r="BF42" i="2"/>
  <c r="BF220" i="3" s="1"/>
  <c r="BE42" i="2"/>
  <c r="BE220" i="3" s="1"/>
  <c r="BD42" i="2"/>
  <c r="BD220" i="3" s="1"/>
  <c r="BC42" i="2"/>
  <c r="BC220" i="3" s="1"/>
  <c r="BB42" i="2"/>
  <c r="BB220" i="3" s="1"/>
  <c r="BA42" i="2"/>
  <c r="BA220" i="3" s="1"/>
  <c r="AZ42" i="2"/>
  <c r="AZ220" i="3" s="1"/>
  <c r="AY42" i="2"/>
  <c r="AY220" i="3" s="1"/>
  <c r="AX42" i="2"/>
  <c r="AX220" i="3" s="1"/>
  <c r="AW42" i="2"/>
  <c r="AW220" i="3" s="1"/>
  <c r="AV42" i="2"/>
  <c r="AV220" i="3" s="1"/>
  <c r="AU42" i="2"/>
  <c r="AU220" i="3" s="1"/>
  <c r="AT42" i="2"/>
  <c r="AT220" i="3" s="1"/>
  <c r="AS42" i="2"/>
  <c r="AS220" i="3" s="1"/>
  <c r="AR42" i="2"/>
  <c r="AR220" i="3" s="1"/>
  <c r="AQ42" i="2"/>
  <c r="AQ220" i="3" s="1"/>
  <c r="AP42" i="2"/>
  <c r="AP220" i="3" s="1"/>
  <c r="AO42" i="2"/>
  <c r="AO220" i="3" s="1"/>
  <c r="AN42" i="2"/>
  <c r="AN220" i="3" s="1"/>
  <c r="BQ41" i="2"/>
  <c r="BQ219" i="3" s="1"/>
  <c r="BP41" i="2"/>
  <c r="BP219" i="3" s="1"/>
  <c r="BO41" i="2"/>
  <c r="BO219" i="3" s="1"/>
  <c r="BN41" i="2"/>
  <c r="BN219" i="3" s="1"/>
  <c r="BM41" i="2"/>
  <c r="BM219" i="3" s="1"/>
  <c r="BL41" i="2"/>
  <c r="BL219" i="3" s="1"/>
  <c r="BK41" i="2"/>
  <c r="BK219" i="3" s="1"/>
  <c r="BJ41" i="2"/>
  <c r="BJ219" i="3" s="1"/>
  <c r="BI41" i="2"/>
  <c r="BI219" i="3" s="1"/>
  <c r="BH41" i="2"/>
  <c r="BH219" i="3" s="1"/>
  <c r="BG41" i="2"/>
  <c r="BG219" i="3" s="1"/>
  <c r="BF41" i="2"/>
  <c r="BF219" i="3" s="1"/>
  <c r="BE41" i="2"/>
  <c r="BE219" i="3" s="1"/>
  <c r="BD41" i="2"/>
  <c r="BD219" i="3" s="1"/>
  <c r="BC41" i="2"/>
  <c r="BC219" i="3" s="1"/>
  <c r="BB41" i="2"/>
  <c r="BB219" i="3" s="1"/>
  <c r="BA41" i="2"/>
  <c r="BA219" i="3" s="1"/>
  <c r="AZ41" i="2"/>
  <c r="AZ219" i="3" s="1"/>
  <c r="AY41" i="2"/>
  <c r="AY219" i="3" s="1"/>
  <c r="AX41" i="2"/>
  <c r="AX219" i="3" s="1"/>
  <c r="AW41" i="2"/>
  <c r="AW219" i="3" s="1"/>
  <c r="AV41" i="2"/>
  <c r="AV219" i="3" s="1"/>
  <c r="AU41" i="2"/>
  <c r="AU219" i="3" s="1"/>
  <c r="AT41" i="2"/>
  <c r="AT219" i="3" s="1"/>
  <c r="AS41" i="2"/>
  <c r="AS219" i="3" s="1"/>
  <c r="AR41" i="2"/>
  <c r="AR219" i="3" s="1"/>
  <c r="AQ41" i="2"/>
  <c r="AQ219" i="3" s="1"/>
  <c r="AP41" i="2"/>
  <c r="AP219" i="3" s="1"/>
  <c r="AO41" i="2"/>
  <c r="AO219" i="3" s="1"/>
  <c r="AN41" i="2"/>
  <c r="AN219" i="3" s="1"/>
  <c r="BQ40" i="2"/>
  <c r="BQ218" i="3" s="1"/>
  <c r="BP40" i="2"/>
  <c r="BP218" i="3" s="1"/>
  <c r="BO40" i="2"/>
  <c r="BO218" i="3" s="1"/>
  <c r="BN40" i="2"/>
  <c r="BN218" i="3" s="1"/>
  <c r="BM40" i="2"/>
  <c r="BM218" i="3" s="1"/>
  <c r="BL40" i="2"/>
  <c r="BL218" i="3" s="1"/>
  <c r="BK40" i="2"/>
  <c r="BK218" i="3" s="1"/>
  <c r="BJ40" i="2"/>
  <c r="BJ218" i="3" s="1"/>
  <c r="BI40" i="2"/>
  <c r="BI218" i="3" s="1"/>
  <c r="BH40" i="2"/>
  <c r="BH218" i="3" s="1"/>
  <c r="BG40" i="2"/>
  <c r="BG218" i="3" s="1"/>
  <c r="BF40" i="2"/>
  <c r="BF218" i="3" s="1"/>
  <c r="BE40" i="2"/>
  <c r="BE218" i="3" s="1"/>
  <c r="BD40" i="2"/>
  <c r="BD218" i="3" s="1"/>
  <c r="BC40" i="2"/>
  <c r="BC218" i="3" s="1"/>
  <c r="BB40" i="2"/>
  <c r="BB218" i="3" s="1"/>
  <c r="BA40" i="2"/>
  <c r="BA218" i="3" s="1"/>
  <c r="AZ40" i="2"/>
  <c r="AZ218" i="3" s="1"/>
  <c r="AY40" i="2"/>
  <c r="AY218" i="3" s="1"/>
  <c r="AX40" i="2"/>
  <c r="AX218" i="3" s="1"/>
  <c r="AW40" i="2"/>
  <c r="AW218" i="3" s="1"/>
  <c r="AV40" i="2"/>
  <c r="AV218" i="3" s="1"/>
  <c r="AU40" i="2"/>
  <c r="AU218" i="3" s="1"/>
  <c r="AT40" i="2"/>
  <c r="AT218" i="3" s="1"/>
  <c r="AS40" i="2"/>
  <c r="AS218" i="3" s="1"/>
  <c r="AR40" i="2"/>
  <c r="AR218" i="3" s="1"/>
  <c r="AQ40" i="2"/>
  <c r="AQ218" i="3" s="1"/>
  <c r="AP40" i="2"/>
  <c r="AP218" i="3" s="1"/>
  <c r="AO40" i="2"/>
  <c r="AO218" i="3" s="1"/>
  <c r="AN40" i="2"/>
  <c r="AN218" i="3" s="1"/>
  <c r="BQ39" i="2"/>
  <c r="BQ217" i="3" s="1"/>
  <c r="BP39" i="2"/>
  <c r="BP217" i="3" s="1"/>
  <c r="BO39" i="2"/>
  <c r="BO217" i="3" s="1"/>
  <c r="BN39" i="2"/>
  <c r="BN217" i="3" s="1"/>
  <c r="BM39" i="2"/>
  <c r="BM217" i="3" s="1"/>
  <c r="BL39" i="2"/>
  <c r="BL217" i="3" s="1"/>
  <c r="BK39" i="2"/>
  <c r="BK217" i="3" s="1"/>
  <c r="BJ39" i="2"/>
  <c r="BJ217" i="3" s="1"/>
  <c r="BI39" i="2"/>
  <c r="BI217" i="3" s="1"/>
  <c r="BH39" i="2"/>
  <c r="BH217" i="3" s="1"/>
  <c r="BG39" i="2"/>
  <c r="BG217" i="3" s="1"/>
  <c r="BF39" i="2"/>
  <c r="BF217" i="3" s="1"/>
  <c r="BE39" i="2"/>
  <c r="BE217" i="3" s="1"/>
  <c r="BD39" i="2"/>
  <c r="BD217" i="3" s="1"/>
  <c r="BC39" i="2"/>
  <c r="BC217" i="3" s="1"/>
  <c r="BB39" i="2"/>
  <c r="BB217" i="3" s="1"/>
  <c r="BA39" i="2"/>
  <c r="BA217" i="3" s="1"/>
  <c r="AZ39" i="2"/>
  <c r="AZ217" i="3" s="1"/>
  <c r="AY39" i="2"/>
  <c r="AY217" i="3" s="1"/>
  <c r="AX39" i="2"/>
  <c r="AX217" i="3" s="1"/>
  <c r="AW39" i="2"/>
  <c r="AW217" i="3" s="1"/>
  <c r="AV39" i="2"/>
  <c r="AV217" i="3" s="1"/>
  <c r="AU39" i="2"/>
  <c r="AU217" i="3" s="1"/>
  <c r="AT39" i="2"/>
  <c r="AT217" i="3" s="1"/>
  <c r="AS39" i="2"/>
  <c r="AS217" i="3" s="1"/>
  <c r="AR39" i="2"/>
  <c r="AR217" i="3" s="1"/>
  <c r="AQ39" i="2"/>
  <c r="AQ217" i="3" s="1"/>
  <c r="AP39" i="2"/>
  <c r="AP217" i="3" s="1"/>
  <c r="AO39" i="2"/>
  <c r="AO217" i="3" s="1"/>
  <c r="AN39" i="2"/>
  <c r="AN217" i="3" s="1"/>
  <c r="BQ38" i="2"/>
  <c r="BQ216" i="3" s="1"/>
  <c r="BP38" i="2"/>
  <c r="BP216" i="3" s="1"/>
  <c r="BO38" i="2"/>
  <c r="BO216" i="3" s="1"/>
  <c r="BN38" i="2"/>
  <c r="BN216" i="3" s="1"/>
  <c r="BM38" i="2"/>
  <c r="BM216" i="3" s="1"/>
  <c r="BL38" i="2"/>
  <c r="BL216" i="3" s="1"/>
  <c r="BK38" i="2"/>
  <c r="BK216" i="3" s="1"/>
  <c r="BJ38" i="2"/>
  <c r="BJ216" i="3" s="1"/>
  <c r="BI38" i="2"/>
  <c r="BI216" i="3" s="1"/>
  <c r="BH38" i="2"/>
  <c r="BH216" i="3" s="1"/>
  <c r="BG38" i="2"/>
  <c r="BG216" i="3" s="1"/>
  <c r="BF38" i="2"/>
  <c r="BF216" i="3" s="1"/>
  <c r="BE38" i="2"/>
  <c r="BE216" i="3" s="1"/>
  <c r="BD38" i="2"/>
  <c r="BD216" i="3" s="1"/>
  <c r="BC38" i="2"/>
  <c r="BC216" i="3" s="1"/>
  <c r="BB38" i="2"/>
  <c r="BB216" i="3" s="1"/>
  <c r="BA38" i="2"/>
  <c r="BA216" i="3" s="1"/>
  <c r="AZ38" i="2"/>
  <c r="AZ216" i="3" s="1"/>
  <c r="AY38" i="2"/>
  <c r="AY216" i="3" s="1"/>
  <c r="AX38" i="2"/>
  <c r="AX216" i="3" s="1"/>
  <c r="AW38" i="2"/>
  <c r="AW216" i="3" s="1"/>
  <c r="AV38" i="2"/>
  <c r="AV216" i="3" s="1"/>
  <c r="AU38" i="2"/>
  <c r="AU216" i="3" s="1"/>
  <c r="AT38" i="2"/>
  <c r="AT216" i="3" s="1"/>
  <c r="AS38" i="2"/>
  <c r="AS216" i="3" s="1"/>
  <c r="AR38" i="2"/>
  <c r="AR216" i="3" s="1"/>
  <c r="AQ38" i="2"/>
  <c r="AQ216" i="3" s="1"/>
  <c r="AP38" i="2"/>
  <c r="AP216" i="3" s="1"/>
  <c r="AO38" i="2"/>
  <c r="AO216" i="3" s="1"/>
  <c r="AN38" i="2"/>
  <c r="AN216" i="3" s="1"/>
  <c r="BQ37" i="2"/>
  <c r="BQ215" i="3" s="1"/>
  <c r="BP37" i="2"/>
  <c r="BP215" i="3" s="1"/>
  <c r="BO37" i="2"/>
  <c r="BO215" i="3" s="1"/>
  <c r="BN37" i="2"/>
  <c r="BN215" i="3" s="1"/>
  <c r="BM37" i="2"/>
  <c r="BM215" i="3" s="1"/>
  <c r="BL37" i="2"/>
  <c r="BL215" i="3" s="1"/>
  <c r="BK37" i="2"/>
  <c r="BK215" i="3" s="1"/>
  <c r="BJ37" i="2"/>
  <c r="BJ215" i="3" s="1"/>
  <c r="BI37" i="2"/>
  <c r="BI215" i="3" s="1"/>
  <c r="BH37" i="2"/>
  <c r="BH215" i="3" s="1"/>
  <c r="BG37" i="2"/>
  <c r="BG215" i="3" s="1"/>
  <c r="BF37" i="2"/>
  <c r="BF215" i="3" s="1"/>
  <c r="BE37" i="2"/>
  <c r="BE215" i="3" s="1"/>
  <c r="BD37" i="2"/>
  <c r="BD215" i="3" s="1"/>
  <c r="BC37" i="2"/>
  <c r="BC215" i="3" s="1"/>
  <c r="BB37" i="2"/>
  <c r="BB215" i="3" s="1"/>
  <c r="BA37" i="2"/>
  <c r="BA215" i="3" s="1"/>
  <c r="AZ37" i="2"/>
  <c r="AZ215" i="3" s="1"/>
  <c r="AY37" i="2"/>
  <c r="AY215" i="3" s="1"/>
  <c r="AX37" i="2"/>
  <c r="AX215" i="3" s="1"/>
  <c r="AW37" i="2"/>
  <c r="AW215" i="3" s="1"/>
  <c r="AV37" i="2"/>
  <c r="AV215" i="3" s="1"/>
  <c r="AU37" i="2"/>
  <c r="AU215" i="3" s="1"/>
  <c r="AT37" i="2"/>
  <c r="AT215" i="3" s="1"/>
  <c r="AS37" i="2"/>
  <c r="AS215" i="3" s="1"/>
  <c r="AR37" i="2"/>
  <c r="AR215" i="3" s="1"/>
  <c r="AQ37" i="2"/>
  <c r="AQ215" i="3" s="1"/>
  <c r="AP37" i="2"/>
  <c r="AP215" i="3" s="1"/>
  <c r="AO37" i="2"/>
  <c r="AO215" i="3" s="1"/>
  <c r="AN37" i="2"/>
  <c r="AN215" i="3" s="1"/>
  <c r="BQ36" i="2"/>
  <c r="BQ214" i="3" s="1"/>
  <c r="BP36" i="2"/>
  <c r="BP214" i="3" s="1"/>
  <c r="BO36" i="2"/>
  <c r="BO214" i="3" s="1"/>
  <c r="BN36" i="2"/>
  <c r="BN214" i="3" s="1"/>
  <c r="BM36" i="2"/>
  <c r="BM214" i="3" s="1"/>
  <c r="BL36" i="2"/>
  <c r="BL214" i="3" s="1"/>
  <c r="BK36" i="2"/>
  <c r="BK214" i="3" s="1"/>
  <c r="BJ36" i="2"/>
  <c r="BJ214" i="3" s="1"/>
  <c r="BI36" i="2"/>
  <c r="BI214" i="3" s="1"/>
  <c r="BH36" i="2"/>
  <c r="BH214" i="3" s="1"/>
  <c r="BG36" i="2"/>
  <c r="BG214" i="3" s="1"/>
  <c r="BF36" i="2"/>
  <c r="BF214" i="3" s="1"/>
  <c r="BE36" i="2"/>
  <c r="BE214" i="3" s="1"/>
  <c r="BD36" i="2"/>
  <c r="BD214" i="3" s="1"/>
  <c r="BC36" i="2"/>
  <c r="BC214" i="3" s="1"/>
  <c r="BB36" i="2"/>
  <c r="BB214" i="3" s="1"/>
  <c r="BA36" i="2"/>
  <c r="BA214" i="3" s="1"/>
  <c r="AZ36" i="2"/>
  <c r="AZ214" i="3" s="1"/>
  <c r="AY36" i="2"/>
  <c r="AY214" i="3" s="1"/>
  <c r="AX36" i="2"/>
  <c r="AX214" i="3" s="1"/>
  <c r="AW36" i="2"/>
  <c r="AW214" i="3" s="1"/>
  <c r="AV36" i="2"/>
  <c r="AV214" i="3" s="1"/>
  <c r="AU36" i="2"/>
  <c r="AU214" i="3" s="1"/>
  <c r="AT36" i="2"/>
  <c r="AT214" i="3" s="1"/>
  <c r="AS36" i="2"/>
  <c r="AS214" i="3" s="1"/>
  <c r="AR36" i="2"/>
  <c r="AR214" i="3" s="1"/>
  <c r="AQ36" i="2"/>
  <c r="AQ214" i="3" s="1"/>
  <c r="AP36" i="2"/>
  <c r="AP214" i="3" s="1"/>
  <c r="AO36" i="2"/>
  <c r="AO214" i="3" s="1"/>
  <c r="AN36" i="2"/>
  <c r="AN214" i="3" s="1"/>
  <c r="BQ184" i="2"/>
  <c r="BP184" i="2"/>
  <c r="BO184" i="2"/>
  <c r="BN184" i="2"/>
  <c r="BM184" i="2"/>
  <c r="BL184" i="2"/>
  <c r="BK184" i="2"/>
  <c r="BJ184" i="2"/>
  <c r="BI184" i="2"/>
  <c r="BH184" i="2"/>
  <c r="BG184" i="2"/>
  <c r="BF184" i="2"/>
  <c r="BE184" i="2"/>
  <c r="BD184" i="2"/>
  <c r="BC184" i="2"/>
  <c r="BB184" i="2"/>
  <c r="BA184" i="2"/>
  <c r="AZ184" i="2"/>
  <c r="AY184" i="2"/>
  <c r="AX184" i="2"/>
  <c r="AW184" i="2"/>
  <c r="AV184" i="2"/>
  <c r="AU184" i="2"/>
  <c r="AT184" i="2"/>
  <c r="AS184" i="2"/>
  <c r="AR184" i="2"/>
  <c r="AQ184" i="2"/>
  <c r="AP184" i="2"/>
  <c r="AO184" i="2"/>
  <c r="AN184" i="2"/>
  <c r="BQ183" i="2"/>
  <c r="BP183" i="2"/>
  <c r="BO183" i="2"/>
  <c r="BN183" i="2"/>
  <c r="BM183" i="2"/>
  <c r="BL183" i="2"/>
  <c r="BK183" i="2"/>
  <c r="BJ183" i="2"/>
  <c r="BI183" i="2"/>
  <c r="BH183" i="2"/>
  <c r="BG183" i="2"/>
  <c r="BF183" i="2"/>
  <c r="BE183" i="2"/>
  <c r="BD183" i="2"/>
  <c r="BC183" i="2"/>
  <c r="BB183" i="2"/>
  <c r="BA183" i="2"/>
  <c r="AZ183" i="2"/>
  <c r="AY183" i="2"/>
  <c r="AX183" i="2"/>
  <c r="AW183" i="2"/>
  <c r="AV183" i="2"/>
  <c r="AU183" i="2"/>
  <c r="AT183" i="2"/>
  <c r="AS183" i="2"/>
  <c r="AR183" i="2"/>
  <c r="AQ183" i="2"/>
  <c r="AP183" i="2"/>
  <c r="AO183" i="2"/>
  <c r="AN183" i="2"/>
  <c r="BQ182" i="2"/>
  <c r="BP182" i="2"/>
  <c r="BO182" i="2"/>
  <c r="BN182" i="2"/>
  <c r="BM182" i="2"/>
  <c r="BL182" i="2"/>
  <c r="BK182" i="2"/>
  <c r="BJ182" i="2"/>
  <c r="BI182" i="2"/>
  <c r="BH182" i="2"/>
  <c r="BG182" i="2"/>
  <c r="BF182" i="2"/>
  <c r="BE182" i="2"/>
  <c r="BD182" i="2"/>
  <c r="BC182" i="2"/>
  <c r="BB182" i="2"/>
  <c r="BA182" i="2"/>
  <c r="AZ182" i="2"/>
  <c r="AY182" i="2"/>
  <c r="AX182" i="2"/>
  <c r="AW182" i="2"/>
  <c r="AV182" i="2"/>
  <c r="AU182" i="2"/>
  <c r="AT182" i="2"/>
  <c r="AS182" i="2"/>
  <c r="AR182" i="2"/>
  <c r="AQ182" i="2"/>
  <c r="AP182" i="2"/>
  <c r="AO182" i="2"/>
  <c r="AN182" i="2"/>
  <c r="BQ181" i="2"/>
  <c r="BP181" i="2"/>
  <c r="BO181" i="2"/>
  <c r="BN181" i="2"/>
  <c r="BM181" i="2"/>
  <c r="BL181" i="2"/>
  <c r="BK181" i="2"/>
  <c r="BJ181" i="2"/>
  <c r="BI181" i="2"/>
  <c r="BH181" i="2"/>
  <c r="BG181" i="2"/>
  <c r="BF181" i="2"/>
  <c r="BE181" i="2"/>
  <c r="BD181" i="2"/>
  <c r="BC181" i="2"/>
  <c r="BB181" i="2"/>
  <c r="BA181" i="2"/>
  <c r="AZ181" i="2"/>
  <c r="AY181" i="2"/>
  <c r="AX181" i="2"/>
  <c r="AW181" i="2"/>
  <c r="AV181" i="2"/>
  <c r="AU181" i="2"/>
  <c r="AT181" i="2"/>
  <c r="AS181" i="2"/>
  <c r="AR181" i="2"/>
  <c r="AQ181" i="2"/>
  <c r="AP181" i="2"/>
  <c r="AO181" i="2"/>
  <c r="AN181" i="2"/>
  <c r="BQ180" i="2"/>
  <c r="BP180" i="2"/>
  <c r="BO180" i="2"/>
  <c r="BN180" i="2"/>
  <c r="BM180" i="2"/>
  <c r="BL180" i="2"/>
  <c r="BK180" i="2"/>
  <c r="BJ180" i="2"/>
  <c r="BI180" i="2"/>
  <c r="BH180" i="2"/>
  <c r="BG180" i="2"/>
  <c r="BF180" i="2"/>
  <c r="BE180" i="2"/>
  <c r="BD180" i="2"/>
  <c r="BC180" i="2"/>
  <c r="BB180" i="2"/>
  <c r="BA180" i="2"/>
  <c r="AZ180" i="2"/>
  <c r="AY180" i="2"/>
  <c r="AX180" i="2"/>
  <c r="AW180" i="2"/>
  <c r="AV180" i="2"/>
  <c r="AU180" i="2"/>
  <c r="AT180" i="2"/>
  <c r="AS180" i="2"/>
  <c r="AR180" i="2"/>
  <c r="AQ180" i="2"/>
  <c r="AP180" i="2"/>
  <c r="AO180" i="2"/>
  <c r="AN180" i="2"/>
  <c r="BQ179" i="2"/>
  <c r="BP179" i="2"/>
  <c r="BO179" i="2"/>
  <c r="BN179" i="2"/>
  <c r="BM179" i="2"/>
  <c r="BL179" i="2"/>
  <c r="BK179" i="2"/>
  <c r="BJ179" i="2"/>
  <c r="BI179" i="2"/>
  <c r="BH179" i="2"/>
  <c r="BG179" i="2"/>
  <c r="BF179" i="2"/>
  <c r="BE179" i="2"/>
  <c r="BD179" i="2"/>
  <c r="BC179" i="2"/>
  <c r="BB179" i="2"/>
  <c r="BA179" i="2"/>
  <c r="AZ179" i="2"/>
  <c r="AY179" i="2"/>
  <c r="AX179" i="2"/>
  <c r="AW179" i="2"/>
  <c r="AV179" i="2"/>
  <c r="AU179" i="2"/>
  <c r="AT179" i="2"/>
  <c r="AS179" i="2"/>
  <c r="AR179" i="2"/>
  <c r="AQ179" i="2"/>
  <c r="AP179" i="2"/>
  <c r="AO179" i="2"/>
  <c r="AN179" i="2"/>
  <c r="BQ178" i="2"/>
  <c r="BP178" i="2"/>
  <c r="BO178" i="2"/>
  <c r="BN178" i="2"/>
  <c r="BM178" i="2"/>
  <c r="BL178" i="2"/>
  <c r="BK178" i="2"/>
  <c r="BJ178" i="2"/>
  <c r="BI178" i="2"/>
  <c r="BH178" i="2"/>
  <c r="BG178" i="2"/>
  <c r="BF178" i="2"/>
  <c r="BE178" i="2"/>
  <c r="BD178" i="2"/>
  <c r="BC178" i="2"/>
  <c r="BB178" i="2"/>
  <c r="BA178" i="2"/>
  <c r="AZ178" i="2"/>
  <c r="AY178" i="2"/>
  <c r="AX178" i="2"/>
  <c r="AW178" i="2"/>
  <c r="AV178" i="2"/>
  <c r="AU178" i="2"/>
  <c r="AT178" i="2"/>
  <c r="AS178" i="2"/>
  <c r="AR178" i="2"/>
  <c r="AQ178" i="2"/>
  <c r="AP178" i="2"/>
  <c r="AO178" i="2"/>
  <c r="AN178" i="2"/>
  <c r="BQ177" i="2"/>
  <c r="BP177" i="2"/>
  <c r="BO177" i="2"/>
  <c r="BN177" i="2"/>
  <c r="BM177" i="2"/>
  <c r="BL177" i="2"/>
  <c r="BK177" i="2"/>
  <c r="BJ177" i="2"/>
  <c r="BI177" i="2"/>
  <c r="BH177" i="2"/>
  <c r="BG177" i="2"/>
  <c r="BF177" i="2"/>
  <c r="BE177" i="2"/>
  <c r="BD177" i="2"/>
  <c r="BC177" i="2"/>
  <c r="BB177" i="2"/>
  <c r="BA177" i="2"/>
  <c r="AZ177" i="2"/>
  <c r="AY177" i="2"/>
  <c r="AX177" i="2"/>
  <c r="AW177" i="2"/>
  <c r="AV177" i="2"/>
  <c r="AU177" i="2"/>
  <c r="AT177" i="2"/>
  <c r="AS177" i="2"/>
  <c r="AR177" i="2"/>
  <c r="AQ177" i="2"/>
  <c r="AP177" i="2"/>
  <c r="AO177" i="2"/>
  <c r="AN177" i="2"/>
  <c r="BQ176" i="2"/>
  <c r="BP176" i="2"/>
  <c r="BO176" i="2"/>
  <c r="BN176" i="2"/>
  <c r="BM176" i="2"/>
  <c r="BL176" i="2"/>
  <c r="BK176" i="2"/>
  <c r="BJ176" i="2"/>
  <c r="BI176" i="2"/>
  <c r="BH176" i="2"/>
  <c r="BG176" i="2"/>
  <c r="BF176" i="2"/>
  <c r="BE176" i="2"/>
  <c r="BD176" i="2"/>
  <c r="BC176" i="2"/>
  <c r="BB176" i="2"/>
  <c r="BA176" i="2"/>
  <c r="AZ176" i="2"/>
  <c r="AY176" i="2"/>
  <c r="AX176" i="2"/>
  <c r="AW176" i="2"/>
  <c r="AV176" i="2"/>
  <c r="AU176" i="2"/>
  <c r="AT176" i="2"/>
  <c r="AS176" i="2"/>
  <c r="AR176" i="2"/>
  <c r="AQ176" i="2"/>
  <c r="AP176" i="2"/>
  <c r="AO176" i="2"/>
  <c r="AN176" i="2"/>
  <c r="BQ175" i="2"/>
  <c r="BP175" i="2"/>
  <c r="BO175" i="2"/>
  <c r="BN175" i="2"/>
  <c r="BM175" i="2"/>
  <c r="BL175" i="2"/>
  <c r="BK175" i="2"/>
  <c r="BJ175" i="2"/>
  <c r="BI175" i="2"/>
  <c r="BH175" i="2"/>
  <c r="BG175" i="2"/>
  <c r="BF175" i="2"/>
  <c r="BE175" i="2"/>
  <c r="BD175" i="2"/>
  <c r="BC175" i="2"/>
  <c r="BB175" i="2"/>
  <c r="BA175" i="2"/>
  <c r="AZ175" i="2"/>
  <c r="AY175" i="2"/>
  <c r="AX175" i="2"/>
  <c r="AW175" i="2"/>
  <c r="AV175" i="2"/>
  <c r="AU175" i="2"/>
  <c r="AT175" i="2"/>
  <c r="AS175" i="2"/>
  <c r="AR175" i="2"/>
  <c r="AQ175" i="2"/>
  <c r="AP175" i="2"/>
  <c r="AO175" i="2"/>
  <c r="AN175" i="2"/>
  <c r="BQ174" i="2"/>
  <c r="BP174" i="2"/>
  <c r="BO174" i="2"/>
  <c r="BN174" i="2"/>
  <c r="BM174" i="2"/>
  <c r="BL174" i="2"/>
  <c r="BK174" i="2"/>
  <c r="BJ174" i="2"/>
  <c r="BI174" i="2"/>
  <c r="BH174" i="2"/>
  <c r="BG174" i="2"/>
  <c r="BF174" i="2"/>
  <c r="BE174" i="2"/>
  <c r="BD174" i="2"/>
  <c r="BC174" i="2"/>
  <c r="BB174" i="2"/>
  <c r="BA174" i="2"/>
  <c r="AZ174" i="2"/>
  <c r="AY174" i="2"/>
  <c r="AX174" i="2"/>
  <c r="AW174" i="2"/>
  <c r="AV174" i="2"/>
  <c r="AU174" i="2"/>
  <c r="AT174" i="2"/>
  <c r="AS174" i="2"/>
  <c r="AR174" i="2"/>
  <c r="AQ174" i="2"/>
  <c r="AP174" i="2"/>
  <c r="AO174" i="2"/>
  <c r="AN174" i="2"/>
  <c r="BQ173" i="2"/>
  <c r="BP173" i="2"/>
  <c r="BO173" i="2"/>
  <c r="BN173" i="2"/>
  <c r="BM173" i="2"/>
  <c r="BL173" i="2"/>
  <c r="BK173" i="2"/>
  <c r="BJ173" i="2"/>
  <c r="BI173" i="2"/>
  <c r="BH173" i="2"/>
  <c r="BG173" i="2"/>
  <c r="BF173" i="2"/>
  <c r="BE173" i="2"/>
  <c r="BD173" i="2"/>
  <c r="BC173" i="2"/>
  <c r="BB173" i="2"/>
  <c r="BA173" i="2"/>
  <c r="AZ173" i="2"/>
  <c r="AY173" i="2"/>
  <c r="AX173" i="2"/>
  <c r="AW173" i="2"/>
  <c r="AV173" i="2"/>
  <c r="AU173" i="2"/>
  <c r="AT173" i="2"/>
  <c r="AS173" i="2"/>
  <c r="AR173" i="2"/>
  <c r="AQ173" i="2"/>
  <c r="AP173" i="2"/>
  <c r="AO173" i="2"/>
  <c r="AN173" i="2"/>
  <c r="BQ172" i="2"/>
  <c r="BP172" i="2"/>
  <c r="BO172" i="2"/>
  <c r="BN172" i="2"/>
  <c r="BM172" i="2"/>
  <c r="BL172" i="2"/>
  <c r="BK172" i="2"/>
  <c r="BJ172" i="2"/>
  <c r="BI172" i="2"/>
  <c r="BH172" i="2"/>
  <c r="BG172" i="2"/>
  <c r="BF172" i="2"/>
  <c r="BE172" i="2"/>
  <c r="BD172" i="2"/>
  <c r="BC172" i="2"/>
  <c r="BB172" i="2"/>
  <c r="BA172" i="2"/>
  <c r="AZ172" i="2"/>
  <c r="AY172" i="2"/>
  <c r="AX172" i="2"/>
  <c r="AW172" i="2"/>
  <c r="AV172" i="2"/>
  <c r="AU172" i="2"/>
  <c r="AT172" i="2"/>
  <c r="AS172" i="2"/>
  <c r="AR172" i="2"/>
  <c r="AQ172" i="2"/>
  <c r="AP172" i="2"/>
  <c r="AO172" i="2"/>
  <c r="AN172" i="2"/>
  <c r="BQ35" i="2"/>
  <c r="BQ213" i="3" s="1"/>
  <c r="BP35" i="2"/>
  <c r="BP213" i="3" s="1"/>
  <c r="BO35" i="2"/>
  <c r="BO213" i="3" s="1"/>
  <c r="BN35" i="2"/>
  <c r="BN213" i="3" s="1"/>
  <c r="BM35" i="2"/>
  <c r="BM213" i="3" s="1"/>
  <c r="BL35" i="2"/>
  <c r="BL213" i="3" s="1"/>
  <c r="BK35" i="2"/>
  <c r="BK213" i="3" s="1"/>
  <c r="BJ35" i="2"/>
  <c r="BJ213" i="3" s="1"/>
  <c r="BI35" i="2"/>
  <c r="BI213" i="3" s="1"/>
  <c r="BH35" i="2"/>
  <c r="BH213" i="3" s="1"/>
  <c r="BG35" i="2"/>
  <c r="BG213" i="3" s="1"/>
  <c r="BF35" i="2"/>
  <c r="BF213" i="3" s="1"/>
  <c r="BE35" i="2"/>
  <c r="BE213" i="3" s="1"/>
  <c r="BD35" i="2"/>
  <c r="BD213" i="3" s="1"/>
  <c r="BC35" i="2"/>
  <c r="BC213" i="3" s="1"/>
  <c r="BB35" i="2"/>
  <c r="BB213" i="3" s="1"/>
  <c r="BA35" i="2"/>
  <c r="BA213" i="3" s="1"/>
  <c r="AZ35" i="2"/>
  <c r="AZ213" i="3" s="1"/>
  <c r="AY35" i="2"/>
  <c r="AY213" i="3" s="1"/>
  <c r="AX35" i="2"/>
  <c r="AX213" i="3" s="1"/>
  <c r="AW35" i="2"/>
  <c r="AW213" i="3" s="1"/>
  <c r="AV35" i="2"/>
  <c r="AV213" i="3" s="1"/>
  <c r="AU35" i="2"/>
  <c r="AU213" i="3" s="1"/>
  <c r="AT35" i="2"/>
  <c r="AT213" i="3" s="1"/>
  <c r="AS35" i="2"/>
  <c r="AS213" i="3" s="1"/>
  <c r="AR35" i="2"/>
  <c r="AR213" i="3" s="1"/>
  <c r="AQ35" i="2"/>
  <c r="AQ213" i="3" s="1"/>
  <c r="AP35" i="2"/>
  <c r="AP213" i="3" s="1"/>
  <c r="AO35" i="2"/>
  <c r="AO213" i="3" s="1"/>
  <c r="AN35" i="2"/>
  <c r="AN213" i="3" s="1"/>
  <c r="BQ34" i="2"/>
  <c r="BQ212" i="3" s="1"/>
  <c r="BP34" i="2"/>
  <c r="BP212" i="3" s="1"/>
  <c r="BO34" i="2"/>
  <c r="BO212" i="3" s="1"/>
  <c r="BN34" i="2"/>
  <c r="BN212" i="3" s="1"/>
  <c r="BM34" i="2"/>
  <c r="BM212" i="3" s="1"/>
  <c r="BL34" i="2"/>
  <c r="BL212" i="3" s="1"/>
  <c r="BK34" i="2"/>
  <c r="BK212" i="3" s="1"/>
  <c r="BJ34" i="2"/>
  <c r="BJ212" i="3" s="1"/>
  <c r="BI34" i="2"/>
  <c r="BI212" i="3" s="1"/>
  <c r="BH34" i="2"/>
  <c r="BH212" i="3" s="1"/>
  <c r="BG34" i="2"/>
  <c r="BG212" i="3" s="1"/>
  <c r="BF34" i="2"/>
  <c r="BF212" i="3" s="1"/>
  <c r="BE34" i="2"/>
  <c r="BE212" i="3" s="1"/>
  <c r="BD34" i="2"/>
  <c r="BD212" i="3" s="1"/>
  <c r="BC34" i="2"/>
  <c r="BC212" i="3" s="1"/>
  <c r="BB34" i="2"/>
  <c r="BB212" i="3" s="1"/>
  <c r="BA34" i="2"/>
  <c r="BA212" i="3" s="1"/>
  <c r="AZ34" i="2"/>
  <c r="AZ212" i="3" s="1"/>
  <c r="AY34" i="2"/>
  <c r="AY212" i="3" s="1"/>
  <c r="AX34" i="2"/>
  <c r="AX212" i="3" s="1"/>
  <c r="AW34" i="2"/>
  <c r="AW212" i="3" s="1"/>
  <c r="AV34" i="2"/>
  <c r="AV212" i="3" s="1"/>
  <c r="AU34" i="2"/>
  <c r="AU212" i="3" s="1"/>
  <c r="AT34" i="2"/>
  <c r="AT212" i="3" s="1"/>
  <c r="AS34" i="2"/>
  <c r="AS212" i="3" s="1"/>
  <c r="AR34" i="2"/>
  <c r="AR212" i="3" s="1"/>
  <c r="AQ34" i="2"/>
  <c r="AQ212" i="3" s="1"/>
  <c r="AP34" i="2"/>
  <c r="AP212" i="3" s="1"/>
  <c r="AO34" i="2"/>
  <c r="AO212" i="3" s="1"/>
  <c r="AN34" i="2"/>
  <c r="AN212" i="3" s="1"/>
  <c r="BQ33" i="2"/>
  <c r="BQ211" i="3" s="1"/>
  <c r="BP33" i="2"/>
  <c r="BP211" i="3" s="1"/>
  <c r="BO33" i="2"/>
  <c r="BO211" i="3" s="1"/>
  <c r="BN33" i="2"/>
  <c r="BN211" i="3" s="1"/>
  <c r="BM33" i="2"/>
  <c r="BM211" i="3" s="1"/>
  <c r="BL33" i="2"/>
  <c r="BL211" i="3" s="1"/>
  <c r="BK33" i="2"/>
  <c r="BK211" i="3" s="1"/>
  <c r="BJ33" i="2"/>
  <c r="BJ211" i="3" s="1"/>
  <c r="BI33" i="2"/>
  <c r="BI211" i="3" s="1"/>
  <c r="BH33" i="2"/>
  <c r="BH211" i="3" s="1"/>
  <c r="BG33" i="2"/>
  <c r="BG211" i="3" s="1"/>
  <c r="BF33" i="2"/>
  <c r="BF211" i="3" s="1"/>
  <c r="BE33" i="2"/>
  <c r="BE211" i="3" s="1"/>
  <c r="BD33" i="2"/>
  <c r="BD211" i="3" s="1"/>
  <c r="BC33" i="2"/>
  <c r="BC211" i="3" s="1"/>
  <c r="BB33" i="2"/>
  <c r="BB211" i="3" s="1"/>
  <c r="BA33" i="2"/>
  <c r="BA211" i="3" s="1"/>
  <c r="AZ33" i="2"/>
  <c r="AZ211" i="3" s="1"/>
  <c r="AY33" i="2"/>
  <c r="AY211" i="3" s="1"/>
  <c r="AX33" i="2"/>
  <c r="AX211" i="3" s="1"/>
  <c r="AW33" i="2"/>
  <c r="AW211" i="3" s="1"/>
  <c r="AV33" i="2"/>
  <c r="AV211" i="3" s="1"/>
  <c r="AU33" i="2"/>
  <c r="AU211" i="3" s="1"/>
  <c r="AT33" i="2"/>
  <c r="AT211" i="3" s="1"/>
  <c r="AS33" i="2"/>
  <c r="AS211" i="3" s="1"/>
  <c r="AR33" i="2"/>
  <c r="AR211" i="3" s="1"/>
  <c r="AQ33" i="2"/>
  <c r="AQ211" i="3" s="1"/>
  <c r="AP33" i="2"/>
  <c r="AP211" i="3" s="1"/>
  <c r="AO33" i="2"/>
  <c r="AO211" i="3" s="1"/>
  <c r="AN33" i="2"/>
  <c r="AN211" i="3" s="1"/>
  <c r="BQ32" i="2"/>
  <c r="BQ210" i="3" s="1"/>
  <c r="BP32" i="2"/>
  <c r="BP210" i="3" s="1"/>
  <c r="BO32" i="2"/>
  <c r="BO210" i="3" s="1"/>
  <c r="BN32" i="2"/>
  <c r="BN210" i="3" s="1"/>
  <c r="BM32" i="2"/>
  <c r="BM210" i="3" s="1"/>
  <c r="BL32" i="2"/>
  <c r="BL210" i="3" s="1"/>
  <c r="BK32" i="2"/>
  <c r="BK210" i="3" s="1"/>
  <c r="BJ32" i="2"/>
  <c r="BJ210" i="3" s="1"/>
  <c r="BI32" i="2"/>
  <c r="BI210" i="3" s="1"/>
  <c r="BH32" i="2"/>
  <c r="BH210" i="3" s="1"/>
  <c r="BG32" i="2"/>
  <c r="BG210" i="3" s="1"/>
  <c r="BF32" i="2"/>
  <c r="BF210" i="3" s="1"/>
  <c r="BE32" i="2"/>
  <c r="BE210" i="3" s="1"/>
  <c r="BD32" i="2"/>
  <c r="BD210" i="3" s="1"/>
  <c r="BC32" i="2"/>
  <c r="BC210" i="3" s="1"/>
  <c r="BB32" i="2"/>
  <c r="BB210" i="3" s="1"/>
  <c r="BA32" i="2"/>
  <c r="BA210" i="3" s="1"/>
  <c r="AZ32" i="2"/>
  <c r="AZ210" i="3" s="1"/>
  <c r="AY32" i="2"/>
  <c r="AY210" i="3" s="1"/>
  <c r="AX32" i="2"/>
  <c r="AX210" i="3" s="1"/>
  <c r="AW32" i="2"/>
  <c r="AW210" i="3" s="1"/>
  <c r="AV32" i="2"/>
  <c r="AV210" i="3" s="1"/>
  <c r="AU32" i="2"/>
  <c r="AU210" i="3" s="1"/>
  <c r="AT32" i="2"/>
  <c r="AT210" i="3" s="1"/>
  <c r="AS32" i="2"/>
  <c r="AS210" i="3" s="1"/>
  <c r="AR32" i="2"/>
  <c r="AR210" i="3" s="1"/>
  <c r="AQ32" i="2"/>
  <c r="AQ210" i="3" s="1"/>
  <c r="AP32" i="2"/>
  <c r="AP210" i="3" s="1"/>
  <c r="AO32" i="2"/>
  <c r="AO210" i="3" s="1"/>
  <c r="AN32" i="2"/>
  <c r="AN210" i="3" s="1"/>
  <c r="BQ31" i="2"/>
  <c r="BQ209" i="3" s="1"/>
  <c r="BP31" i="2"/>
  <c r="BP209" i="3" s="1"/>
  <c r="BO31" i="2"/>
  <c r="BO209" i="3" s="1"/>
  <c r="BN31" i="2"/>
  <c r="BN209" i="3" s="1"/>
  <c r="BM31" i="2"/>
  <c r="BM209" i="3" s="1"/>
  <c r="BL31" i="2"/>
  <c r="BL209" i="3" s="1"/>
  <c r="BK31" i="2"/>
  <c r="BK209" i="3" s="1"/>
  <c r="BJ31" i="2"/>
  <c r="BJ209" i="3" s="1"/>
  <c r="BI31" i="2"/>
  <c r="BI209" i="3" s="1"/>
  <c r="BH31" i="2"/>
  <c r="BH209" i="3" s="1"/>
  <c r="BG31" i="2"/>
  <c r="BG209" i="3" s="1"/>
  <c r="BF31" i="2"/>
  <c r="BF209" i="3" s="1"/>
  <c r="BE31" i="2"/>
  <c r="BE209" i="3" s="1"/>
  <c r="BD31" i="2"/>
  <c r="BD209" i="3" s="1"/>
  <c r="BC31" i="2"/>
  <c r="BC209" i="3" s="1"/>
  <c r="BB31" i="2"/>
  <c r="BB209" i="3" s="1"/>
  <c r="BA31" i="2"/>
  <c r="BA209" i="3" s="1"/>
  <c r="AZ31" i="2"/>
  <c r="AZ209" i="3" s="1"/>
  <c r="AY31" i="2"/>
  <c r="AY209" i="3" s="1"/>
  <c r="AX31" i="2"/>
  <c r="AX209" i="3" s="1"/>
  <c r="AW31" i="2"/>
  <c r="AW209" i="3" s="1"/>
  <c r="AV31" i="2"/>
  <c r="AV209" i="3" s="1"/>
  <c r="AU31" i="2"/>
  <c r="AU209" i="3" s="1"/>
  <c r="AT31" i="2"/>
  <c r="AT209" i="3" s="1"/>
  <c r="AS31" i="2"/>
  <c r="AS209" i="3" s="1"/>
  <c r="AR31" i="2"/>
  <c r="AR209" i="3" s="1"/>
  <c r="AQ31" i="2"/>
  <c r="AQ209" i="3" s="1"/>
  <c r="AP31" i="2"/>
  <c r="AP209" i="3" s="1"/>
  <c r="AO31" i="2"/>
  <c r="AO209" i="3" s="1"/>
  <c r="AN31" i="2"/>
  <c r="AN209" i="3" s="1"/>
  <c r="BQ30" i="2"/>
  <c r="BQ208" i="3" s="1"/>
  <c r="BP30" i="2"/>
  <c r="BP208" i="3" s="1"/>
  <c r="BO30" i="2"/>
  <c r="BO208" i="3" s="1"/>
  <c r="BN30" i="2"/>
  <c r="BN208" i="3" s="1"/>
  <c r="BM30" i="2"/>
  <c r="BM208" i="3" s="1"/>
  <c r="BL30" i="2"/>
  <c r="BL208" i="3" s="1"/>
  <c r="BK30" i="2"/>
  <c r="BK208" i="3" s="1"/>
  <c r="BJ30" i="2"/>
  <c r="BJ208" i="3" s="1"/>
  <c r="BI30" i="2"/>
  <c r="BI208" i="3" s="1"/>
  <c r="BH30" i="2"/>
  <c r="BH208" i="3" s="1"/>
  <c r="BG30" i="2"/>
  <c r="BG208" i="3" s="1"/>
  <c r="BF30" i="2"/>
  <c r="BF208" i="3" s="1"/>
  <c r="BE30" i="2"/>
  <c r="BE208" i="3" s="1"/>
  <c r="BD30" i="2"/>
  <c r="BD208" i="3" s="1"/>
  <c r="BC30" i="2"/>
  <c r="BC208" i="3" s="1"/>
  <c r="BB30" i="2"/>
  <c r="BB208" i="3" s="1"/>
  <c r="BA30" i="2"/>
  <c r="BA208" i="3" s="1"/>
  <c r="AZ30" i="2"/>
  <c r="AZ208" i="3" s="1"/>
  <c r="AY30" i="2"/>
  <c r="AY208" i="3" s="1"/>
  <c r="AX30" i="2"/>
  <c r="AX208" i="3" s="1"/>
  <c r="AW30" i="2"/>
  <c r="AW208" i="3" s="1"/>
  <c r="AV30" i="2"/>
  <c r="AV208" i="3" s="1"/>
  <c r="AU30" i="2"/>
  <c r="AU208" i="3" s="1"/>
  <c r="AT30" i="2"/>
  <c r="AT208" i="3" s="1"/>
  <c r="AS30" i="2"/>
  <c r="AS208" i="3" s="1"/>
  <c r="AR30" i="2"/>
  <c r="AR208" i="3" s="1"/>
  <c r="AQ30" i="2"/>
  <c r="AQ208" i="3" s="1"/>
  <c r="AP30" i="2"/>
  <c r="AP208" i="3" s="1"/>
  <c r="AO30" i="2"/>
  <c r="AO208" i="3" s="1"/>
  <c r="AN30" i="2"/>
  <c r="AN208" i="3" s="1"/>
  <c r="BQ29" i="2"/>
  <c r="BQ207" i="3" s="1"/>
  <c r="BP29" i="2"/>
  <c r="BP207" i="3" s="1"/>
  <c r="BO29" i="2"/>
  <c r="BO207" i="3" s="1"/>
  <c r="BN29" i="2"/>
  <c r="BN207" i="3" s="1"/>
  <c r="BM29" i="2"/>
  <c r="BM207" i="3" s="1"/>
  <c r="BL29" i="2"/>
  <c r="BL207" i="3" s="1"/>
  <c r="BK29" i="2"/>
  <c r="BK207" i="3" s="1"/>
  <c r="BJ29" i="2"/>
  <c r="BJ207" i="3" s="1"/>
  <c r="BI29" i="2"/>
  <c r="BI207" i="3" s="1"/>
  <c r="BH29" i="2"/>
  <c r="BH207" i="3" s="1"/>
  <c r="BG29" i="2"/>
  <c r="BG207" i="3" s="1"/>
  <c r="BF29" i="2"/>
  <c r="BF207" i="3" s="1"/>
  <c r="BE29" i="2"/>
  <c r="BE207" i="3" s="1"/>
  <c r="BD29" i="2"/>
  <c r="BD207" i="3" s="1"/>
  <c r="BC29" i="2"/>
  <c r="BC207" i="3" s="1"/>
  <c r="BB29" i="2"/>
  <c r="BB207" i="3" s="1"/>
  <c r="BA29" i="2"/>
  <c r="BA207" i="3" s="1"/>
  <c r="AZ29" i="2"/>
  <c r="AZ207" i="3" s="1"/>
  <c r="AY29" i="2"/>
  <c r="AY207" i="3" s="1"/>
  <c r="AX29" i="2"/>
  <c r="AX207" i="3" s="1"/>
  <c r="AW29" i="2"/>
  <c r="AW207" i="3" s="1"/>
  <c r="AV29" i="2"/>
  <c r="AV207" i="3" s="1"/>
  <c r="AU29" i="2"/>
  <c r="AU207" i="3" s="1"/>
  <c r="AT29" i="2"/>
  <c r="AT207" i="3" s="1"/>
  <c r="AS29" i="2"/>
  <c r="AS207" i="3" s="1"/>
  <c r="AR29" i="2"/>
  <c r="AR207" i="3" s="1"/>
  <c r="AQ29" i="2"/>
  <c r="AQ207" i="3" s="1"/>
  <c r="AP29" i="2"/>
  <c r="AP207" i="3" s="1"/>
  <c r="AO29" i="2"/>
  <c r="AO207" i="3" s="1"/>
  <c r="AN29" i="2"/>
  <c r="AN207" i="3" s="1"/>
  <c r="BQ28" i="2"/>
  <c r="BQ206" i="3" s="1"/>
  <c r="BP28" i="2"/>
  <c r="BP206" i="3" s="1"/>
  <c r="BO28" i="2"/>
  <c r="BO206" i="3" s="1"/>
  <c r="BN28" i="2"/>
  <c r="BN206" i="3" s="1"/>
  <c r="BM28" i="2"/>
  <c r="BM206" i="3" s="1"/>
  <c r="BL28" i="2"/>
  <c r="BL206" i="3" s="1"/>
  <c r="BK28" i="2"/>
  <c r="BK206" i="3" s="1"/>
  <c r="BJ28" i="2"/>
  <c r="BJ206" i="3" s="1"/>
  <c r="BI28" i="2"/>
  <c r="BI206" i="3" s="1"/>
  <c r="BH28" i="2"/>
  <c r="BH206" i="3" s="1"/>
  <c r="BG28" i="2"/>
  <c r="BG206" i="3" s="1"/>
  <c r="BF28" i="2"/>
  <c r="BF206" i="3" s="1"/>
  <c r="BE28" i="2"/>
  <c r="BE206" i="3" s="1"/>
  <c r="BD28" i="2"/>
  <c r="BD206" i="3" s="1"/>
  <c r="BC28" i="2"/>
  <c r="BC206" i="3" s="1"/>
  <c r="BB28" i="2"/>
  <c r="BB206" i="3" s="1"/>
  <c r="BA28" i="2"/>
  <c r="BA206" i="3" s="1"/>
  <c r="AZ28" i="2"/>
  <c r="AZ206" i="3" s="1"/>
  <c r="AY28" i="2"/>
  <c r="AY206" i="3" s="1"/>
  <c r="AX28" i="2"/>
  <c r="AX206" i="3" s="1"/>
  <c r="AW28" i="2"/>
  <c r="AW206" i="3" s="1"/>
  <c r="AV28" i="2"/>
  <c r="AV206" i="3" s="1"/>
  <c r="AU28" i="2"/>
  <c r="AU206" i="3" s="1"/>
  <c r="AT28" i="2"/>
  <c r="AT206" i="3" s="1"/>
  <c r="AS28" i="2"/>
  <c r="AS206" i="3" s="1"/>
  <c r="AR28" i="2"/>
  <c r="AR206" i="3" s="1"/>
  <c r="AQ28" i="2"/>
  <c r="AQ206" i="3" s="1"/>
  <c r="AP28" i="2"/>
  <c r="AP206" i="3" s="1"/>
  <c r="AO28" i="2"/>
  <c r="AO206" i="3" s="1"/>
  <c r="AN28" i="2"/>
  <c r="AN206" i="3" s="1"/>
  <c r="BQ27" i="2"/>
  <c r="BQ205" i="3" s="1"/>
  <c r="BP27" i="2"/>
  <c r="BP205" i="3" s="1"/>
  <c r="BO27" i="2"/>
  <c r="BO205" i="3" s="1"/>
  <c r="BN27" i="2"/>
  <c r="BN205" i="3" s="1"/>
  <c r="BM27" i="2"/>
  <c r="BM205" i="3" s="1"/>
  <c r="BL27" i="2"/>
  <c r="BL205" i="3" s="1"/>
  <c r="BK27" i="2"/>
  <c r="BK205" i="3" s="1"/>
  <c r="BJ27" i="2"/>
  <c r="BJ205" i="3" s="1"/>
  <c r="BI27" i="2"/>
  <c r="BI205" i="3" s="1"/>
  <c r="BH27" i="2"/>
  <c r="BH205" i="3" s="1"/>
  <c r="BG27" i="2"/>
  <c r="BG205" i="3" s="1"/>
  <c r="BF27" i="2"/>
  <c r="BF205" i="3" s="1"/>
  <c r="BE27" i="2"/>
  <c r="BE205" i="3" s="1"/>
  <c r="BD27" i="2"/>
  <c r="BD205" i="3" s="1"/>
  <c r="BC27" i="2"/>
  <c r="BC205" i="3" s="1"/>
  <c r="BB27" i="2"/>
  <c r="BB205" i="3" s="1"/>
  <c r="BA27" i="2"/>
  <c r="BA205" i="3" s="1"/>
  <c r="AZ27" i="2"/>
  <c r="AZ205" i="3" s="1"/>
  <c r="AY27" i="2"/>
  <c r="AY205" i="3" s="1"/>
  <c r="AX27" i="2"/>
  <c r="AX205" i="3" s="1"/>
  <c r="AW27" i="2"/>
  <c r="AW205" i="3" s="1"/>
  <c r="AV27" i="2"/>
  <c r="AV205" i="3" s="1"/>
  <c r="AU27" i="2"/>
  <c r="AU205" i="3" s="1"/>
  <c r="AT27" i="2"/>
  <c r="AT205" i="3" s="1"/>
  <c r="AS27" i="2"/>
  <c r="AS205" i="3" s="1"/>
  <c r="AR27" i="2"/>
  <c r="AR205" i="3" s="1"/>
  <c r="AQ27" i="2"/>
  <c r="AQ205" i="3" s="1"/>
  <c r="AP27" i="2"/>
  <c r="AP205" i="3" s="1"/>
  <c r="AO27" i="2"/>
  <c r="AO205" i="3" s="1"/>
  <c r="AN27" i="2"/>
  <c r="AN205" i="3" s="1"/>
  <c r="BQ26" i="2"/>
  <c r="BQ204" i="3" s="1"/>
  <c r="BP26" i="2"/>
  <c r="BP204" i="3" s="1"/>
  <c r="BO26" i="2"/>
  <c r="BO204" i="3" s="1"/>
  <c r="BN26" i="2"/>
  <c r="BN204" i="3" s="1"/>
  <c r="BM26" i="2"/>
  <c r="BM204" i="3" s="1"/>
  <c r="BL26" i="2"/>
  <c r="BL204" i="3" s="1"/>
  <c r="BK26" i="2"/>
  <c r="BK204" i="3" s="1"/>
  <c r="BJ26" i="2"/>
  <c r="BJ204" i="3" s="1"/>
  <c r="BI26" i="2"/>
  <c r="BI204" i="3" s="1"/>
  <c r="BH26" i="2"/>
  <c r="BH204" i="3" s="1"/>
  <c r="BG26" i="2"/>
  <c r="BG204" i="3" s="1"/>
  <c r="BF26" i="2"/>
  <c r="BF204" i="3" s="1"/>
  <c r="BE26" i="2"/>
  <c r="BE204" i="3" s="1"/>
  <c r="BD26" i="2"/>
  <c r="BD204" i="3" s="1"/>
  <c r="BC26" i="2"/>
  <c r="BC204" i="3" s="1"/>
  <c r="BB26" i="2"/>
  <c r="BB204" i="3" s="1"/>
  <c r="BA26" i="2"/>
  <c r="BA204" i="3" s="1"/>
  <c r="AZ26" i="2"/>
  <c r="AZ204" i="3" s="1"/>
  <c r="AY26" i="2"/>
  <c r="AY204" i="3" s="1"/>
  <c r="AX26" i="2"/>
  <c r="AX204" i="3" s="1"/>
  <c r="AW26" i="2"/>
  <c r="AW204" i="3" s="1"/>
  <c r="AV26" i="2"/>
  <c r="AV204" i="3" s="1"/>
  <c r="AU26" i="2"/>
  <c r="AU204" i="3" s="1"/>
  <c r="AT26" i="2"/>
  <c r="AT204" i="3" s="1"/>
  <c r="AS26" i="2"/>
  <c r="AS204" i="3" s="1"/>
  <c r="AR26" i="2"/>
  <c r="AR204" i="3" s="1"/>
  <c r="AQ26" i="2"/>
  <c r="AQ204" i="3" s="1"/>
  <c r="AP26" i="2"/>
  <c r="AP204" i="3" s="1"/>
  <c r="AO26" i="2"/>
  <c r="AO204" i="3" s="1"/>
  <c r="AN26" i="2"/>
  <c r="AN204" i="3" s="1"/>
  <c r="BQ25" i="2"/>
  <c r="BQ203" i="3" s="1"/>
  <c r="BP25" i="2"/>
  <c r="BP203" i="3" s="1"/>
  <c r="BO25" i="2"/>
  <c r="BO203" i="3" s="1"/>
  <c r="BN25" i="2"/>
  <c r="BN203" i="3" s="1"/>
  <c r="BM25" i="2"/>
  <c r="BM203" i="3" s="1"/>
  <c r="BL25" i="2"/>
  <c r="BL203" i="3" s="1"/>
  <c r="BK25" i="2"/>
  <c r="BK203" i="3" s="1"/>
  <c r="BJ25" i="2"/>
  <c r="BJ203" i="3" s="1"/>
  <c r="BI25" i="2"/>
  <c r="BI203" i="3" s="1"/>
  <c r="BH25" i="2"/>
  <c r="BH203" i="3" s="1"/>
  <c r="BG25" i="2"/>
  <c r="BG203" i="3" s="1"/>
  <c r="BF25" i="2"/>
  <c r="BF203" i="3" s="1"/>
  <c r="BE25" i="2"/>
  <c r="BE203" i="3" s="1"/>
  <c r="BD25" i="2"/>
  <c r="BD203" i="3" s="1"/>
  <c r="BC25" i="2"/>
  <c r="BC203" i="3" s="1"/>
  <c r="BB25" i="2"/>
  <c r="BB203" i="3" s="1"/>
  <c r="BA25" i="2"/>
  <c r="BA203" i="3" s="1"/>
  <c r="AZ25" i="2"/>
  <c r="AZ203" i="3" s="1"/>
  <c r="AY25" i="2"/>
  <c r="AY203" i="3" s="1"/>
  <c r="AX25" i="2"/>
  <c r="AX203" i="3" s="1"/>
  <c r="AW25" i="2"/>
  <c r="AW203" i="3" s="1"/>
  <c r="AV25" i="2"/>
  <c r="AV203" i="3" s="1"/>
  <c r="AU25" i="2"/>
  <c r="AU203" i="3" s="1"/>
  <c r="AT25" i="2"/>
  <c r="AT203" i="3" s="1"/>
  <c r="AS25" i="2"/>
  <c r="AS203" i="3" s="1"/>
  <c r="AR25" i="2"/>
  <c r="AR203" i="3" s="1"/>
  <c r="AQ25" i="2"/>
  <c r="AQ203" i="3" s="1"/>
  <c r="AP25" i="2"/>
  <c r="AP203" i="3" s="1"/>
  <c r="AO25" i="2"/>
  <c r="AO203" i="3" s="1"/>
  <c r="AN25" i="2"/>
  <c r="AN203" i="3" s="1"/>
  <c r="BQ24" i="2"/>
  <c r="BQ202" i="3" s="1"/>
  <c r="BP24" i="2"/>
  <c r="BP202" i="3" s="1"/>
  <c r="BO24" i="2"/>
  <c r="BO202" i="3" s="1"/>
  <c r="BN24" i="2"/>
  <c r="BN202" i="3" s="1"/>
  <c r="BM24" i="2"/>
  <c r="BM202" i="3" s="1"/>
  <c r="BL24" i="2"/>
  <c r="BL202" i="3" s="1"/>
  <c r="BK24" i="2"/>
  <c r="BK202" i="3" s="1"/>
  <c r="BJ24" i="2"/>
  <c r="BJ202" i="3" s="1"/>
  <c r="BI24" i="2"/>
  <c r="BI202" i="3" s="1"/>
  <c r="BH24" i="2"/>
  <c r="BH202" i="3" s="1"/>
  <c r="BG24" i="2"/>
  <c r="BG202" i="3" s="1"/>
  <c r="BF24" i="2"/>
  <c r="BF202" i="3" s="1"/>
  <c r="BE24" i="2"/>
  <c r="BE202" i="3" s="1"/>
  <c r="BD24" i="2"/>
  <c r="BD202" i="3" s="1"/>
  <c r="BC24" i="2"/>
  <c r="BC202" i="3" s="1"/>
  <c r="BB24" i="2"/>
  <c r="BB202" i="3" s="1"/>
  <c r="BA24" i="2"/>
  <c r="BA202" i="3" s="1"/>
  <c r="AZ24" i="2"/>
  <c r="AZ202" i="3" s="1"/>
  <c r="AY24" i="2"/>
  <c r="AY202" i="3" s="1"/>
  <c r="AX24" i="2"/>
  <c r="AX202" i="3" s="1"/>
  <c r="AW24" i="2"/>
  <c r="AW202" i="3" s="1"/>
  <c r="AV24" i="2"/>
  <c r="AV202" i="3" s="1"/>
  <c r="AU24" i="2"/>
  <c r="AU202" i="3" s="1"/>
  <c r="AT24" i="2"/>
  <c r="AT202" i="3" s="1"/>
  <c r="AS24" i="2"/>
  <c r="AS202" i="3" s="1"/>
  <c r="AR24" i="2"/>
  <c r="AR202" i="3" s="1"/>
  <c r="AQ24" i="2"/>
  <c r="AQ202" i="3" s="1"/>
  <c r="AP24" i="2"/>
  <c r="AP202" i="3" s="1"/>
  <c r="AO24" i="2"/>
  <c r="AO202" i="3" s="1"/>
  <c r="AN24" i="2"/>
  <c r="AN202" i="3" s="1"/>
  <c r="BQ23" i="2"/>
  <c r="BQ201" i="3" s="1"/>
  <c r="BP23" i="2"/>
  <c r="BP201" i="3" s="1"/>
  <c r="BO23" i="2"/>
  <c r="BO201" i="3" s="1"/>
  <c r="BN23" i="2"/>
  <c r="BN201" i="3" s="1"/>
  <c r="BM23" i="2"/>
  <c r="BM201" i="3" s="1"/>
  <c r="BL23" i="2"/>
  <c r="BL201" i="3" s="1"/>
  <c r="BK23" i="2"/>
  <c r="BK201" i="3" s="1"/>
  <c r="BJ23" i="2"/>
  <c r="BJ201" i="3" s="1"/>
  <c r="BI23" i="2"/>
  <c r="BI201" i="3" s="1"/>
  <c r="BH23" i="2"/>
  <c r="BH201" i="3" s="1"/>
  <c r="BG23" i="2"/>
  <c r="BG201" i="3" s="1"/>
  <c r="BF23" i="2"/>
  <c r="BF201" i="3" s="1"/>
  <c r="BE23" i="2"/>
  <c r="BE201" i="3" s="1"/>
  <c r="BD23" i="2"/>
  <c r="BD201" i="3" s="1"/>
  <c r="BC23" i="2"/>
  <c r="BC201" i="3" s="1"/>
  <c r="BB23" i="2"/>
  <c r="BB201" i="3" s="1"/>
  <c r="BA23" i="2"/>
  <c r="BA201" i="3" s="1"/>
  <c r="AZ23" i="2"/>
  <c r="AZ201" i="3" s="1"/>
  <c r="AY23" i="2"/>
  <c r="AY201" i="3" s="1"/>
  <c r="AX23" i="2"/>
  <c r="AX201" i="3" s="1"/>
  <c r="AW23" i="2"/>
  <c r="AW201" i="3" s="1"/>
  <c r="AV23" i="2"/>
  <c r="AV201" i="3" s="1"/>
  <c r="AU23" i="2"/>
  <c r="AU201" i="3" s="1"/>
  <c r="AT23" i="2"/>
  <c r="AT201" i="3" s="1"/>
  <c r="AS23" i="2"/>
  <c r="AS201" i="3" s="1"/>
  <c r="AR23" i="2"/>
  <c r="AR201" i="3" s="1"/>
  <c r="AQ23" i="2"/>
  <c r="AQ201" i="3" s="1"/>
  <c r="AP23" i="2"/>
  <c r="AP201" i="3" s="1"/>
  <c r="AO23" i="2"/>
  <c r="AO201" i="3" s="1"/>
  <c r="AN23" i="2"/>
  <c r="AN201" i="3" s="1"/>
  <c r="BQ22" i="2"/>
  <c r="BQ200" i="3" s="1"/>
  <c r="BP22" i="2"/>
  <c r="BP200" i="3" s="1"/>
  <c r="BO22" i="2"/>
  <c r="BO200" i="3" s="1"/>
  <c r="BN22" i="2"/>
  <c r="BN200" i="3" s="1"/>
  <c r="BM22" i="2"/>
  <c r="BM200" i="3" s="1"/>
  <c r="BL22" i="2"/>
  <c r="BL200" i="3" s="1"/>
  <c r="BK22" i="2"/>
  <c r="BK200" i="3" s="1"/>
  <c r="BJ22" i="2"/>
  <c r="BJ200" i="3" s="1"/>
  <c r="BI22" i="2"/>
  <c r="BI200" i="3" s="1"/>
  <c r="BH22" i="2"/>
  <c r="BH200" i="3" s="1"/>
  <c r="BG22" i="2"/>
  <c r="BG200" i="3" s="1"/>
  <c r="BF22" i="2"/>
  <c r="BF200" i="3" s="1"/>
  <c r="BE22" i="2"/>
  <c r="BE200" i="3" s="1"/>
  <c r="BD22" i="2"/>
  <c r="BD200" i="3" s="1"/>
  <c r="BC22" i="2"/>
  <c r="BC200" i="3" s="1"/>
  <c r="BB22" i="2"/>
  <c r="BB200" i="3" s="1"/>
  <c r="BA22" i="2"/>
  <c r="BA200" i="3" s="1"/>
  <c r="AZ22" i="2"/>
  <c r="AZ200" i="3" s="1"/>
  <c r="AY22" i="2"/>
  <c r="AY200" i="3" s="1"/>
  <c r="AX22" i="2"/>
  <c r="AX200" i="3" s="1"/>
  <c r="AW22" i="2"/>
  <c r="AW200" i="3" s="1"/>
  <c r="AV22" i="2"/>
  <c r="AV200" i="3" s="1"/>
  <c r="AU22" i="2"/>
  <c r="AU200" i="3" s="1"/>
  <c r="AT22" i="2"/>
  <c r="AT200" i="3" s="1"/>
  <c r="AS22" i="2"/>
  <c r="AS200" i="3" s="1"/>
  <c r="AR22" i="2"/>
  <c r="AR200" i="3" s="1"/>
  <c r="AQ22" i="2"/>
  <c r="AQ200" i="3" s="1"/>
  <c r="AP22" i="2"/>
  <c r="AP200" i="3" s="1"/>
  <c r="AO22" i="2"/>
  <c r="AO200" i="3" s="1"/>
  <c r="AN22" i="2"/>
  <c r="AN200" i="3" s="1"/>
  <c r="BQ21" i="2"/>
  <c r="BQ199" i="3" s="1"/>
  <c r="BP21" i="2"/>
  <c r="BP199" i="3" s="1"/>
  <c r="BO21" i="2"/>
  <c r="BO199" i="3" s="1"/>
  <c r="BN21" i="2"/>
  <c r="BN199" i="3" s="1"/>
  <c r="BM21" i="2"/>
  <c r="BM199" i="3" s="1"/>
  <c r="BL21" i="2"/>
  <c r="BL199" i="3" s="1"/>
  <c r="BK21" i="2"/>
  <c r="BK199" i="3" s="1"/>
  <c r="BJ21" i="2"/>
  <c r="BJ199" i="3" s="1"/>
  <c r="BI21" i="2"/>
  <c r="BI199" i="3" s="1"/>
  <c r="BH21" i="2"/>
  <c r="BH199" i="3" s="1"/>
  <c r="BG21" i="2"/>
  <c r="BG199" i="3" s="1"/>
  <c r="BF21" i="2"/>
  <c r="BF199" i="3" s="1"/>
  <c r="BE21" i="2"/>
  <c r="BE199" i="3" s="1"/>
  <c r="BD21" i="2"/>
  <c r="BD199" i="3" s="1"/>
  <c r="BC21" i="2"/>
  <c r="BC199" i="3" s="1"/>
  <c r="BB21" i="2"/>
  <c r="BB199" i="3" s="1"/>
  <c r="BA21" i="2"/>
  <c r="BA199" i="3" s="1"/>
  <c r="AZ21" i="2"/>
  <c r="AZ199" i="3" s="1"/>
  <c r="AY21" i="2"/>
  <c r="AY199" i="3" s="1"/>
  <c r="AX21" i="2"/>
  <c r="AX199" i="3" s="1"/>
  <c r="AW21" i="2"/>
  <c r="AW199" i="3" s="1"/>
  <c r="AV21" i="2"/>
  <c r="AV199" i="3" s="1"/>
  <c r="AU21" i="2"/>
  <c r="AU199" i="3" s="1"/>
  <c r="AT21" i="2"/>
  <c r="AT199" i="3" s="1"/>
  <c r="AS21" i="2"/>
  <c r="AS199" i="3" s="1"/>
  <c r="AR21" i="2"/>
  <c r="AR199" i="3" s="1"/>
  <c r="AQ21" i="2"/>
  <c r="AQ199" i="3" s="1"/>
  <c r="AP21" i="2"/>
  <c r="AP199" i="3" s="1"/>
  <c r="AO21" i="2"/>
  <c r="AO199" i="3" s="1"/>
  <c r="AN21" i="2"/>
  <c r="AN199" i="3" s="1"/>
  <c r="BQ20" i="2"/>
  <c r="BQ198" i="3" s="1"/>
  <c r="BP20" i="2"/>
  <c r="BP198" i="3" s="1"/>
  <c r="BO20" i="2"/>
  <c r="BO198" i="3" s="1"/>
  <c r="BN20" i="2"/>
  <c r="BN198" i="3" s="1"/>
  <c r="BM20" i="2"/>
  <c r="BM198" i="3" s="1"/>
  <c r="BL20" i="2"/>
  <c r="BL198" i="3" s="1"/>
  <c r="BK20" i="2"/>
  <c r="BK198" i="3" s="1"/>
  <c r="BJ20" i="2"/>
  <c r="BJ198" i="3" s="1"/>
  <c r="BI20" i="2"/>
  <c r="BI198" i="3" s="1"/>
  <c r="BH20" i="2"/>
  <c r="BH198" i="3" s="1"/>
  <c r="BG20" i="2"/>
  <c r="BG198" i="3" s="1"/>
  <c r="BF20" i="2"/>
  <c r="BF198" i="3" s="1"/>
  <c r="BE20" i="2"/>
  <c r="BE198" i="3" s="1"/>
  <c r="BD20" i="2"/>
  <c r="BD198" i="3" s="1"/>
  <c r="BC20" i="2"/>
  <c r="BC198" i="3" s="1"/>
  <c r="BB20" i="2"/>
  <c r="BB198" i="3" s="1"/>
  <c r="BA20" i="2"/>
  <c r="BA198" i="3" s="1"/>
  <c r="AZ20" i="2"/>
  <c r="AZ198" i="3" s="1"/>
  <c r="AY20" i="2"/>
  <c r="AY198" i="3" s="1"/>
  <c r="AX20" i="2"/>
  <c r="AX198" i="3" s="1"/>
  <c r="AW20" i="2"/>
  <c r="AW198" i="3" s="1"/>
  <c r="AV20" i="2"/>
  <c r="AV198" i="3" s="1"/>
  <c r="AU20" i="2"/>
  <c r="AU198" i="3" s="1"/>
  <c r="AT20" i="2"/>
  <c r="AT198" i="3" s="1"/>
  <c r="AS20" i="2"/>
  <c r="AS198" i="3" s="1"/>
  <c r="AR20" i="2"/>
  <c r="AR198" i="3" s="1"/>
  <c r="AQ20" i="2"/>
  <c r="AQ198" i="3" s="1"/>
  <c r="AP20" i="2"/>
  <c r="AP198" i="3" s="1"/>
  <c r="AO20" i="2"/>
  <c r="AO198" i="3" s="1"/>
  <c r="AN20" i="2"/>
  <c r="AN198" i="3" s="1"/>
  <c r="BQ19" i="2"/>
  <c r="BQ197" i="3" s="1"/>
  <c r="BP19" i="2"/>
  <c r="BP197" i="3" s="1"/>
  <c r="BO19" i="2"/>
  <c r="BO197" i="3" s="1"/>
  <c r="BN19" i="2"/>
  <c r="BN197" i="3" s="1"/>
  <c r="BM19" i="2"/>
  <c r="BM197" i="3" s="1"/>
  <c r="BL19" i="2"/>
  <c r="BL197" i="3" s="1"/>
  <c r="BK19" i="2"/>
  <c r="BK197" i="3" s="1"/>
  <c r="BJ19" i="2"/>
  <c r="BJ197" i="3" s="1"/>
  <c r="BI19" i="2"/>
  <c r="BI197" i="3" s="1"/>
  <c r="BH19" i="2"/>
  <c r="BH197" i="3" s="1"/>
  <c r="BG19" i="2"/>
  <c r="BG197" i="3" s="1"/>
  <c r="BF19" i="2"/>
  <c r="BF197" i="3" s="1"/>
  <c r="BE19" i="2"/>
  <c r="BE197" i="3" s="1"/>
  <c r="BD19" i="2"/>
  <c r="BD197" i="3" s="1"/>
  <c r="BC19" i="2"/>
  <c r="BC197" i="3" s="1"/>
  <c r="BB19" i="2"/>
  <c r="BB197" i="3" s="1"/>
  <c r="BA19" i="2"/>
  <c r="BA197" i="3" s="1"/>
  <c r="AZ19" i="2"/>
  <c r="AZ197" i="3" s="1"/>
  <c r="AY19" i="2"/>
  <c r="AY197" i="3" s="1"/>
  <c r="AX19" i="2"/>
  <c r="AX197" i="3" s="1"/>
  <c r="AW19" i="2"/>
  <c r="AW197" i="3" s="1"/>
  <c r="AV19" i="2"/>
  <c r="AV197" i="3" s="1"/>
  <c r="AU19" i="2"/>
  <c r="AU197" i="3" s="1"/>
  <c r="AT19" i="2"/>
  <c r="AT197" i="3" s="1"/>
  <c r="AS19" i="2"/>
  <c r="AS197" i="3" s="1"/>
  <c r="AR19" i="2"/>
  <c r="AR197" i="3" s="1"/>
  <c r="AQ19" i="2"/>
  <c r="AQ197" i="3" s="1"/>
  <c r="AP19" i="2"/>
  <c r="AP197" i="3" s="1"/>
  <c r="AO19" i="2"/>
  <c r="AO197" i="3" s="1"/>
  <c r="AN19" i="2"/>
  <c r="AN197" i="3" s="1"/>
  <c r="BQ16" i="2"/>
  <c r="BQ194" i="3" s="1"/>
  <c r="BP16" i="2"/>
  <c r="BP194" i="3" s="1"/>
  <c r="BO16" i="2"/>
  <c r="BO194" i="3" s="1"/>
  <c r="BN16" i="2"/>
  <c r="BN194" i="3" s="1"/>
  <c r="BM16" i="2"/>
  <c r="BM194" i="3" s="1"/>
  <c r="BL16" i="2"/>
  <c r="BL194" i="3" s="1"/>
  <c r="BK16" i="2"/>
  <c r="BK194" i="3" s="1"/>
  <c r="BJ16" i="2"/>
  <c r="BJ194" i="3" s="1"/>
  <c r="BI16" i="2"/>
  <c r="BI194" i="3" s="1"/>
  <c r="BH16" i="2"/>
  <c r="BH194" i="3" s="1"/>
  <c r="BG16" i="2"/>
  <c r="BG194" i="3" s="1"/>
  <c r="BF16" i="2"/>
  <c r="BF194" i="3" s="1"/>
  <c r="BE16" i="2"/>
  <c r="BE194" i="3" s="1"/>
  <c r="BD16" i="2"/>
  <c r="BD194" i="3" s="1"/>
  <c r="BC16" i="2"/>
  <c r="BC194" i="3" s="1"/>
  <c r="BB16" i="2"/>
  <c r="BB194" i="3" s="1"/>
  <c r="BA16" i="2"/>
  <c r="BA194" i="3" s="1"/>
  <c r="AZ16" i="2"/>
  <c r="AZ194" i="3" s="1"/>
  <c r="AY16" i="2"/>
  <c r="AY194" i="3" s="1"/>
  <c r="AX16" i="2"/>
  <c r="AX194" i="3" s="1"/>
  <c r="AW16" i="2"/>
  <c r="AW194" i="3" s="1"/>
  <c r="AV16" i="2"/>
  <c r="AV194" i="3" s="1"/>
  <c r="AU16" i="2"/>
  <c r="AU194" i="3" s="1"/>
  <c r="AT16" i="2"/>
  <c r="AT194" i="3" s="1"/>
  <c r="AS16" i="2"/>
  <c r="AS194" i="3" s="1"/>
  <c r="AR16" i="2"/>
  <c r="AR194" i="3" s="1"/>
  <c r="AQ16" i="2"/>
  <c r="AQ194" i="3" s="1"/>
  <c r="AP16" i="2"/>
  <c r="AP194" i="3" s="1"/>
  <c r="AO16" i="2"/>
  <c r="AO194" i="3" s="1"/>
  <c r="AN16" i="2"/>
  <c r="AN194" i="3" s="1"/>
  <c r="BQ13" i="2"/>
  <c r="BQ191" i="3" s="1"/>
  <c r="BP13" i="2"/>
  <c r="BP191" i="3" s="1"/>
  <c r="BO13" i="2"/>
  <c r="BO191" i="3" s="1"/>
  <c r="BN13" i="2"/>
  <c r="BN191" i="3" s="1"/>
  <c r="BM13" i="2"/>
  <c r="BM191" i="3" s="1"/>
  <c r="BL13" i="2"/>
  <c r="BL191" i="3" s="1"/>
  <c r="BK13" i="2"/>
  <c r="BK191" i="3" s="1"/>
  <c r="BJ13" i="2"/>
  <c r="BJ191" i="3" s="1"/>
  <c r="BI13" i="2"/>
  <c r="BI191" i="3" s="1"/>
  <c r="BH13" i="2"/>
  <c r="BH191" i="3" s="1"/>
  <c r="BG13" i="2"/>
  <c r="BG191" i="3" s="1"/>
  <c r="BF13" i="2"/>
  <c r="BF191" i="3" s="1"/>
  <c r="BE13" i="2"/>
  <c r="BE191" i="3" s="1"/>
  <c r="BD13" i="2"/>
  <c r="BD191" i="3" s="1"/>
  <c r="BC13" i="2"/>
  <c r="BC191" i="3" s="1"/>
  <c r="BB13" i="2"/>
  <c r="BB191" i="3" s="1"/>
  <c r="BA13" i="2"/>
  <c r="BA191" i="3" s="1"/>
  <c r="AZ13" i="2"/>
  <c r="AZ191" i="3" s="1"/>
  <c r="AY13" i="2"/>
  <c r="AY191" i="3" s="1"/>
  <c r="AX13" i="2"/>
  <c r="AX191" i="3" s="1"/>
  <c r="AW13" i="2"/>
  <c r="AW191" i="3" s="1"/>
  <c r="AV13" i="2"/>
  <c r="AV191" i="3" s="1"/>
  <c r="AU13" i="2"/>
  <c r="AU191" i="3" s="1"/>
  <c r="AT13" i="2"/>
  <c r="AT191" i="3" s="1"/>
  <c r="AS13" i="2"/>
  <c r="AS191" i="3" s="1"/>
  <c r="AR13" i="2"/>
  <c r="AR191" i="3" s="1"/>
  <c r="AQ13" i="2"/>
  <c r="AQ191" i="3" s="1"/>
  <c r="AP13" i="2"/>
  <c r="AP191" i="3" s="1"/>
  <c r="AO13" i="2"/>
  <c r="AO191" i="3" s="1"/>
  <c r="AN13" i="2"/>
  <c r="AN191" i="3" s="1"/>
  <c r="BQ11" i="2"/>
  <c r="BQ189" i="3" s="1"/>
  <c r="BP11" i="2"/>
  <c r="BP189" i="3" s="1"/>
  <c r="BO11" i="2"/>
  <c r="BO189" i="3" s="1"/>
  <c r="BN11" i="2"/>
  <c r="BN189" i="3" s="1"/>
  <c r="BM11" i="2"/>
  <c r="BM189" i="3" s="1"/>
  <c r="BL11" i="2"/>
  <c r="BL189" i="3" s="1"/>
  <c r="BK11" i="2"/>
  <c r="BK189" i="3" s="1"/>
  <c r="BJ11" i="2"/>
  <c r="BJ189" i="3" s="1"/>
  <c r="BI11" i="2"/>
  <c r="BI189" i="3" s="1"/>
  <c r="BH11" i="2"/>
  <c r="BH189" i="3" s="1"/>
  <c r="BG11" i="2"/>
  <c r="BG189" i="3" s="1"/>
  <c r="BF11" i="2"/>
  <c r="BF189" i="3" s="1"/>
  <c r="BE11" i="2"/>
  <c r="BE189" i="3" s="1"/>
  <c r="BD11" i="2"/>
  <c r="BD189" i="3" s="1"/>
  <c r="BC11" i="2"/>
  <c r="BC189" i="3" s="1"/>
  <c r="BB11" i="2"/>
  <c r="BB189" i="3" s="1"/>
  <c r="BA11" i="2"/>
  <c r="BA189" i="3" s="1"/>
  <c r="AZ11" i="2"/>
  <c r="AZ189" i="3" s="1"/>
  <c r="AY11" i="2"/>
  <c r="AY189" i="3" s="1"/>
  <c r="AX11" i="2"/>
  <c r="AX189" i="3" s="1"/>
  <c r="AW11" i="2"/>
  <c r="AW189" i="3" s="1"/>
  <c r="AV11" i="2"/>
  <c r="AV189" i="3" s="1"/>
  <c r="AU11" i="2"/>
  <c r="AU189" i="3" s="1"/>
  <c r="AT11" i="2"/>
  <c r="AT189" i="3" s="1"/>
  <c r="AS11" i="2"/>
  <c r="AS189" i="3" s="1"/>
  <c r="AR11" i="2"/>
  <c r="AR189" i="3" s="1"/>
  <c r="AQ11" i="2"/>
  <c r="AQ189" i="3" s="1"/>
  <c r="AP11" i="2"/>
  <c r="AP189" i="3" s="1"/>
  <c r="AO11" i="2"/>
  <c r="AO189" i="3" s="1"/>
  <c r="AN11" i="2"/>
  <c r="AN189" i="3" s="1"/>
  <c r="BQ10" i="2"/>
  <c r="BQ188" i="3" s="1"/>
  <c r="BP10" i="2"/>
  <c r="BP188" i="3" s="1"/>
  <c r="BO10" i="2"/>
  <c r="BO188" i="3" s="1"/>
  <c r="BN10" i="2"/>
  <c r="BN188" i="3" s="1"/>
  <c r="BM10" i="2"/>
  <c r="BM188" i="3" s="1"/>
  <c r="BL10" i="2"/>
  <c r="BL188" i="3" s="1"/>
  <c r="BK10" i="2"/>
  <c r="BK188" i="3" s="1"/>
  <c r="BJ10" i="2"/>
  <c r="BJ188" i="3" s="1"/>
  <c r="BI10" i="2"/>
  <c r="BI188" i="3" s="1"/>
  <c r="BH10" i="2"/>
  <c r="BH188" i="3" s="1"/>
  <c r="BG10" i="2"/>
  <c r="BG188" i="3" s="1"/>
  <c r="BF10" i="2"/>
  <c r="BF188" i="3" s="1"/>
  <c r="BE10" i="2"/>
  <c r="BE188" i="3" s="1"/>
  <c r="BD10" i="2"/>
  <c r="BD188" i="3" s="1"/>
  <c r="BC10" i="2"/>
  <c r="BC188" i="3" s="1"/>
  <c r="BB10" i="2"/>
  <c r="BB188" i="3" s="1"/>
  <c r="BA10" i="2"/>
  <c r="BA188" i="3" s="1"/>
  <c r="AZ10" i="2"/>
  <c r="AZ188" i="3" s="1"/>
  <c r="AY10" i="2"/>
  <c r="AY188" i="3" s="1"/>
  <c r="AX10" i="2"/>
  <c r="AX188" i="3" s="1"/>
  <c r="AW10" i="2"/>
  <c r="AW188" i="3" s="1"/>
  <c r="AV10" i="2"/>
  <c r="AV188" i="3" s="1"/>
  <c r="AU10" i="2"/>
  <c r="AU188" i="3" s="1"/>
  <c r="AT10" i="2"/>
  <c r="AT188" i="3" s="1"/>
  <c r="AS10" i="2"/>
  <c r="AS188" i="3" s="1"/>
  <c r="AR10" i="2"/>
  <c r="AR188" i="3" s="1"/>
  <c r="AQ10" i="2"/>
  <c r="AQ188" i="3" s="1"/>
  <c r="AP10" i="2"/>
  <c r="AP188" i="3" s="1"/>
  <c r="AO10" i="2"/>
  <c r="AO188" i="3" s="1"/>
  <c r="AN10" i="2"/>
  <c r="AN188" i="3" s="1"/>
  <c r="BQ9" i="2"/>
  <c r="BQ187" i="3" s="1"/>
  <c r="BP9" i="2"/>
  <c r="BP187" i="3" s="1"/>
  <c r="BO9" i="2"/>
  <c r="BO187" i="3" s="1"/>
  <c r="BN9" i="2"/>
  <c r="BN187" i="3" s="1"/>
  <c r="BM9" i="2"/>
  <c r="BM187" i="3" s="1"/>
  <c r="BL9" i="2"/>
  <c r="BL187" i="3" s="1"/>
  <c r="BK9" i="2"/>
  <c r="BK187" i="3" s="1"/>
  <c r="BJ9" i="2"/>
  <c r="BJ187" i="3" s="1"/>
  <c r="BI9" i="2"/>
  <c r="BI187" i="3" s="1"/>
  <c r="BH9" i="2"/>
  <c r="BH187" i="3" s="1"/>
  <c r="BG9" i="2"/>
  <c r="BG187" i="3" s="1"/>
  <c r="BF9" i="2"/>
  <c r="BF187" i="3" s="1"/>
  <c r="BE9" i="2"/>
  <c r="BE187" i="3" s="1"/>
  <c r="BD9" i="2"/>
  <c r="BD187" i="3" s="1"/>
  <c r="BC9" i="2"/>
  <c r="BC187" i="3" s="1"/>
  <c r="BB9" i="2"/>
  <c r="BB187" i="3" s="1"/>
  <c r="BA9" i="2"/>
  <c r="BA187" i="3" s="1"/>
  <c r="AZ9" i="2"/>
  <c r="AZ187" i="3" s="1"/>
  <c r="AY9" i="2"/>
  <c r="AY187" i="3" s="1"/>
  <c r="AX9" i="2"/>
  <c r="AX187" i="3" s="1"/>
  <c r="AW9" i="2"/>
  <c r="AW187" i="3" s="1"/>
  <c r="AV9" i="2"/>
  <c r="AV187" i="3" s="1"/>
  <c r="AU9" i="2"/>
  <c r="AU187" i="3" s="1"/>
  <c r="AT9" i="2"/>
  <c r="AT187" i="3" s="1"/>
  <c r="AS9" i="2"/>
  <c r="AS187" i="3" s="1"/>
  <c r="AR9" i="2"/>
  <c r="AR187" i="3" s="1"/>
  <c r="AQ9" i="2"/>
  <c r="AQ187" i="3" s="1"/>
  <c r="AP9" i="2"/>
  <c r="AP187" i="3" s="1"/>
  <c r="AO9" i="2"/>
  <c r="AO187" i="3" s="1"/>
  <c r="AN9" i="2"/>
  <c r="AN187" i="3" s="1"/>
  <c r="BQ8" i="2"/>
  <c r="BQ186" i="3" s="1"/>
  <c r="BP8" i="2"/>
  <c r="BP186" i="3" s="1"/>
  <c r="BO8" i="2"/>
  <c r="BO186" i="3" s="1"/>
  <c r="BN8" i="2"/>
  <c r="BN186" i="3" s="1"/>
  <c r="BM8" i="2"/>
  <c r="BM186" i="3" s="1"/>
  <c r="BL8" i="2"/>
  <c r="BL186" i="3" s="1"/>
  <c r="BK8" i="2"/>
  <c r="BK186" i="3" s="1"/>
  <c r="BJ8" i="2"/>
  <c r="BJ186" i="3" s="1"/>
  <c r="BI8" i="2"/>
  <c r="BI186" i="3" s="1"/>
  <c r="BH8" i="2"/>
  <c r="BH186" i="3" s="1"/>
  <c r="BG8" i="2"/>
  <c r="BG186" i="3" s="1"/>
  <c r="BF8" i="2"/>
  <c r="BF186" i="3" s="1"/>
  <c r="BE8" i="2"/>
  <c r="BE186" i="3" s="1"/>
  <c r="BD8" i="2"/>
  <c r="BD186" i="3" s="1"/>
  <c r="BC8" i="2"/>
  <c r="BC186" i="3" s="1"/>
  <c r="BB8" i="2"/>
  <c r="BB186" i="3" s="1"/>
  <c r="BA8" i="2"/>
  <c r="BA186" i="3" s="1"/>
  <c r="AZ8" i="2"/>
  <c r="AZ186" i="3" s="1"/>
  <c r="AY8" i="2"/>
  <c r="AY186" i="3" s="1"/>
  <c r="AX8" i="2"/>
  <c r="AX186" i="3" s="1"/>
  <c r="AW8" i="2"/>
  <c r="AW186" i="3" s="1"/>
  <c r="AV8" i="2"/>
  <c r="AV186" i="3" s="1"/>
  <c r="AU8" i="2"/>
  <c r="AU186" i="3" s="1"/>
  <c r="AT8" i="2"/>
  <c r="AT186" i="3" s="1"/>
  <c r="AS8" i="2"/>
  <c r="AS186" i="3" s="1"/>
  <c r="AR8" i="2"/>
  <c r="AR186" i="3" s="1"/>
  <c r="AQ8" i="2"/>
  <c r="AQ186" i="3" s="1"/>
  <c r="AP8" i="2"/>
  <c r="AP186" i="3" s="1"/>
  <c r="AO8" i="2"/>
  <c r="AO186" i="3" s="1"/>
  <c r="AN8" i="2"/>
  <c r="AN186" i="3" s="1"/>
  <c r="BQ7" i="2"/>
  <c r="BQ185" i="3" s="1"/>
  <c r="BP7" i="2"/>
  <c r="BP185" i="3" s="1"/>
  <c r="BO7" i="2"/>
  <c r="BO185" i="3" s="1"/>
  <c r="BN7" i="2"/>
  <c r="BN185" i="3" s="1"/>
  <c r="BM7" i="2"/>
  <c r="BM185" i="3" s="1"/>
  <c r="BL7" i="2"/>
  <c r="BL185" i="3" s="1"/>
  <c r="BK7" i="2"/>
  <c r="BK185" i="3" s="1"/>
  <c r="BJ7" i="2"/>
  <c r="BJ185" i="3" s="1"/>
  <c r="BI7" i="2"/>
  <c r="BI185" i="3" s="1"/>
  <c r="BH7" i="2"/>
  <c r="BH185" i="3" s="1"/>
  <c r="BG7" i="2"/>
  <c r="BG185" i="3" s="1"/>
  <c r="BF7" i="2"/>
  <c r="BF185" i="3" s="1"/>
  <c r="BE7" i="2"/>
  <c r="BE185" i="3" s="1"/>
  <c r="BD7" i="2"/>
  <c r="BD185" i="3" s="1"/>
  <c r="BC7" i="2"/>
  <c r="BC185" i="3" s="1"/>
  <c r="BB7" i="2"/>
  <c r="BB185" i="3" s="1"/>
  <c r="BA7" i="2"/>
  <c r="BA185" i="3" s="1"/>
  <c r="AZ7" i="2"/>
  <c r="AZ185" i="3" s="1"/>
  <c r="AY7" i="2"/>
  <c r="AY185" i="3" s="1"/>
  <c r="AX7" i="2"/>
  <c r="AX185" i="3" s="1"/>
  <c r="AW7" i="2"/>
  <c r="AW185" i="3" s="1"/>
  <c r="AV7" i="2"/>
  <c r="AV185" i="3" s="1"/>
  <c r="AU7" i="2"/>
  <c r="AU185" i="3" s="1"/>
  <c r="AT7" i="2"/>
  <c r="AT185" i="3" s="1"/>
  <c r="AS7" i="2"/>
  <c r="AS185" i="3" s="1"/>
  <c r="AR7" i="2"/>
  <c r="AR185" i="3" s="1"/>
  <c r="AQ7" i="2"/>
  <c r="AQ185" i="3" s="1"/>
  <c r="AP7" i="2"/>
  <c r="AP185" i="3" s="1"/>
  <c r="AO7" i="2"/>
  <c r="AO185" i="3" s="1"/>
  <c r="AN7" i="2"/>
  <c r="AN185" i="3" s="1"/>
  <c r="BQ6" i="2"/>
  <c r="BQ184" i="3" s="1"/>
  <c r="BP6" i="2"/>
  <c r="BP184" i="3" s="1"/>
  <c r="BO6" i="2"/>
  <c r="BO184" i="3" s="1"/>
  <c r="BN6" i="2"/>
  <c r="BN184" i="3" s="1"/>
  <c r="BM6" i="2"/>
  <c r="BM184" i="3" s="1"/>
  <c r="BL6" i="2"/>
  <c r="BL184" i="3" s="1"/>
  <c r="BK6" i="2"/>
  <c r="BK184" i="3" s="1"/>
  <c r="BJ6" i="2"/>
  <c r="BJ184" i="3" s="1"/>
  <c r="BI6" i="2"/>
  <c r="BI184" i="3" s="1"/>
  <c r="BH6" i="2"/>
  <c r="BH184" i="3" s="1"/>
  <c r="BG6" i="2"/>
  <c r="BG184" i="3" s="1"/>
  <c r="BF6" i="2"/>
  <c r="BF184" i="3" s="1"/>
  <c r="BE6" i="2"/>
  <c r="BE184" i="3" s="1"/>
  <c r="BD6" i="2"/>
  <c r="BD184" i="3" s="1"/>
  <c r="BC6" i="2"/>
  <c r="BC184" i="3" s="1"/>
  <c r="BB6" i="2"/>
  <c r="BB184" i="3" s="1"/>
  <c r="BA6" i="2"/>
  <c r="BA184" i="3" s="1"/>
  <c r="AZ6" i="2"/>
  <c r="AZ184" i="3" s="1"/>
  <c r="AY6" i="2"/>
  <c r="AY184" i="3" s="1"/>
  <c r="AX6" i="2"/>
  <c r="AX184" i="3" s="1"/>
  <c r="AW6" i="2"/>
  <c r="AW184" i="3" s="1"/>
  <c r="AV6" i="2"/>
  <c r="AV184" i="3" s="1"/>
  <c r="AU6" i="2"/>
  <c r="AU184" i="3" s="1"/>
  <c r="AT6" i="2"/>
  <c r="AT184" i="3" s="1"/>
  <c r="AS6" i="2"/>
  <c r="AS184" i="3" s="1"/>
  <c r="AR6" i="2"/>
  <c r="AR184" i="3" s="1"/>
  <c r="AQ6" i="2"/>
  <c r="AQ184" i="3" s="1"/>
  <c r="AP6" i="2"/>
  <c r="AP184" i="3" s="1"/>
  <c r="AO6" i="2"/>
  <c r="AO184" i="3" s="1"/>
  <c r="AN6" i="2"/>
  <c r="AN184" i="3" s="1"/>
  <c r="BQ5" i="2"/>
  <c r="BQ183" i="3" s="1"/>
  <c r="BP5" i="2"/>
  <c r="BP183" i="3" s="1"/>
  <c r="BO5" i="2"/>
  <c r="BO183" i="3" s="1"/>
  <c r="BN5" i="2"/>
  <c r="BN183" i="3" s="1"/>
  <c r="BM5" i="2"/>
  <c r="BM183" i="3" s="1"/>
  <c r="BL5" i="2"/>
  <c r="BL183" i="3" s="1"/>
  <c r="BK5" i="2"/>
  <c r="BK183" i="3" s="1"/>
  <c r="BJ5" i="2"/>
  <c r="BJ183" i="3" s="1"/>
  <c r="BI5" i="2"/>
  <c r="BI183" i="3" s="1"/>
  <c r="BH5" i="2"/>
  <c r="BH183" i="3" s="1"/>
  <c r="BG5" i="2"/>
  <c r="BG183" i="3" s="1"/>
  <c r="BF5" i="2"/>
  <c r="BF183" i="3" s="1"/>
  <c r="BE5" i="2"/>
  <c r="BE183" i="3" s="1"/>
  <c r="BD5" i="2"/>
  <c r="BD183" i="3" s="1"/>
  <c r="BC5" i="2"/>
  <c r="BC183" i="3" s="1"/>
  <c r="BB5" i="2"/>
  <c r="BB183" i="3" s="1"/>
  <c r="BA5" i="2"/>
  <c r="BA183" i="3" s="1"/>
  <c r="AZ5" i="2"/>
  <c r="AZ183" i="3" s="1"/>
  <c r="AY5" i="2"/>
  <c r="AY183" i="3" s="1"/>
  <c r="AX5" i="2"/>
  <c r="AX183" i="3" s="1"/>
  <c r="AW5" i="2"/>
  <c r="AW183" i="3" s="1"/>
  <c r="AV5" i="2"/>
  <c r="AV183" i="3" s="1"/>
  <c r="AU5" i="2"/>
  <c r="AU183" i="3" s="1"/>
  <c r="AT5" i="2"/>
  <c r="AT183" i="3" s="1"/>
  <c r="AS5" i="2"/>
  <c r="AS183" i="3" s="1"/>
  <c r="AR5" i="2"/>
  <c r="AR183" i="3" s="1"/>
  <c r="AQ5" i="2"/>
  <c r="AQ183" i="3" s="1"/>
  <c r="AP5" i="2"/>
  <c r="AP183" i="3" s="1"/>
  <c r="AO5" i="2"/>
  <c r="AO183" i="3" s="1"/>
  <c r="AN5" i="2"/>
  <c r="AN183" i="3" s="1"/>
  <c r="BQ4" i="2"/>
  <c r="BQ182" i="3" s="1"/>
  <c r="BP4" i="2"/>
  <c r="BP182" i="3" s="1"/>
  <c r="BO4" i="2"/>
  <c r="BO182" i="3" s="1"/>
  <c r="BN4" i="2"/>
  <c r="BN182" i="3" s="1"/>
  <c r="BM4" i="2"/>
  <c r="BM182" i="3" s="1"/>
  <c r="BL4" i="2"/>
  <c r="BL182" i="3" s="1"/>
  <c r="BK4" i="2"/>
  <c r="BK182" i="3" s="1"/>
  <c r="BJ4" i="2"/>
  <c r="BJ182" i="3" s="1"/>
  <c r="BI4" i="2"/>
  <c r="BI182" i="3" s="1"/>
  <c r="BH4" i="2"/>
  <c r="BH182" i="3" s="1"/>
  <c r="BG4" i="2"/>
  <c r="BG182" i="3" s="1"/>
  <c r="BF4" i="2"/>
  <c r="BF182" i="3" s="1"/>
  <c r="BE4" i="2"/>
  <c r="BE182" i="3" s="1"/>
  <c r="BD4" i="2"/>
  <c r="BD182" i="3" s="1"/>
  <c r="BC4" i="2"/>
  <c r="BC182" i="3" s="1"/>
  <c r="BB4" i="2"/>
  <c r="BB182" i="3" s="1"/>
  <c r="BA4" i="2"/>
  <c r="BA182" i="3" s="1"/>
  <c r="AZ4" i="2"/>
  <c r="AZ182" i="3" s="1"/>
  <c r="AY4" i="2"/>
  <c r="AY182" i="3" s="1"/>
  <c r="AX4" i="2"/>
  <c r="AX182" i="3" s="1"/>
  <c r="AW4" i="2"/>
  <c r="AW182" i="3" s="1"/>
  <c r="AV4" i="2"/>
  <c r="AV182" i="3" s="1"/>
  <c r="AU4" i="2"/>
  <c r="AU182" i="3" s="1"/>
  <c r="AT4" i="2"/>
  <c r="AT182" i="3" s="1"/>
  <c r="AS4" i="2"/>
  <c r="AS182" i="3" s="1"/>
  <c r="AR4" i="2"/>
  <c r="AR182" i="3" s="1"/>
  <c r="AQ4" i="2"/>
  <c r="AQ182" i="3" s="1"/>
  <c r="AP4" i="2"/>
  <c r="AP182" i="3" s="1"/>
  <c r="AO4" i="2"/>
  <c r="AO182" i="3" s="1"/>
  <c r="AN4" i="2"/>
  <c r="AN182" i="3" s="1"/>
  <c r="BQ3" i="2"/>
  <c r="BQ181" i="3" s="1"/>
  <c r="BP3" i="2"/>
  <c r="BP181" i="3" s="1"/>
  <c r="BO3" i="2"/>
  <c r="BO181" i="3" s="1"/>
  <c r="BN3" i="2"/>
  <c r="BN181" i="3" s="1"/>
  <c r="BM3" i="2"/>
  <c r="BM181" i="3" s="1"/>
  <c r="BL3" i="2"/>
  <c r="BL181" i="3" s="1"/>
  <c r="BK3" i="2"/>
  <c r="BK181" i="3" s="1"/>
  <c r="BJ3" i="2"/>
  <c r="BJ181" i="3" s="1"/>
  <c r="BI3" i="2"/>
  <c r="BI181" i="3" s="1"/>
  <c r="BH3" i="2"/>
  <c r="BH181" i="3" s="1"/>
  <c r="BG3" i="2"/>
  <c r="BG181" i="3" s="1"/>
  <c r="BF3" i="2"/>
  <c r="BF181" i="3" s="1"/>
  <c r="BE3" i="2"/>
  <c r="BE181" i="3" s="1"/>
  <c r="BD3" i="2"/>
  <c r="BD181" i="3" s="1"/>
  <c r="BC3" i="2"/>
  <c r="BC181" i="3" s="1"/>
  <c r="BB3" i="2"/>
  <c r="BB181" i="3" s="1"/>
  <c r="BA3" i="2"/>
  <c r="BA181" i="3" s="1"/>
  <c r="AZ3" i="2"/>
  <c r="AZ181" i="3" s="1"/>
  <c r="AY3" i="2"/>
  <c r="AY181" i="3" s="1"/>
  <c r="AX3" i="2"/>
  <c r="AX181" i="3" s="1"/>
  <c r="AW3" i="2"/>
  <c r="AW181" i="3" s="1"/>
  <c r="AV3" i="2"/>
  <c r="AV181" i="3" s="1"/>
  <c r="AU3" i="2"/>
  <c r="AU181" i="3" s="1"/>
  <c r="AT3" i="2"/>
  <c r="AT181" i="3" s="1"/>
  <c r="AS3" i="2"/>
  <c r="AS181" i="3" s="1"/>
  <c r="AR3" i="2"/>
  <c r="AR181" i="3" s="1"/>
  <c r="AQ3" i="2"/>
  <c r="AQ181" i="3" s="1"/>
  <c r="AP3" i="2"/>
  <c r="AP181" i="3" s="1"/>
  <c r="AO3" i="2"/>
  <c r="AO181" i="3" s="1"/>
  <c r="AN3" i="2"/>
  <c r="AN181" i="3" s="1"/>
  <c r="BQ2" i="2"/>
  <c r="BQ180" i="3" s="1"/>
  <c r="BP2" i="2"/>
  <c r="BP180" i="3" s="1"/>
  <c r="BO2" i="2"/>
  <c r="BO180" i="3" s="1"/>
  <c r="BN2" i="2"/>
  <c r="BN180" i="3" s="1"/>
  <c r="BM2" i="2"/>
  <c r="BM180" i="3" s="1"/>
  <c r="BL2" i="2"/>
  <c r="BL180" i="3" s="1"/>
  <c r="BK2" i="2"/>
  <c r="BK180" i="3" s="1"/>
  <c r="BJ2" i="2"/>
  <c r="BJ180" i="3" s="1"/>
  <c r="BI2" i="2"/>
  <c r="BI180" i="3" s="1"/>
  <c r="BH2" i="2"/>
  <c r="BH180" i="3" s="1"/>
  <c r="BG2" i="2"/>
  <c r="BG180" i="3" s="1"/>
  <c r="BF2" i="2"/>
  <c r="BF180" i="3" s="1"/>
  <c r="BE2" i="2"/>
  <c r="BE180" i="3" s="1"/>
  <c r="BD2" i="2"/>
  <c r="BD180" i="3" s="1"/>
  <c r="BC2" i="2"/>
  <c r="BC180" i="3" s="1"/>
  <c r="BB2" i="2"/>
  <c r="BB180" i="3" s="1"/>
  <c r="BA2" i="2"/>
  <c r="BA180" i="3" s="1"/>
  <c r="AZ2" i="2"/>
  <c r="AZ180" i="3" s="1"/>
  <c r="AY2" i="2"/>
  <c r="AY180" i="3" s="1"/>
  <c r="AX2" i="2"/>
  <c r="AX180" i="3" s="1"/>
  <c r="AW2" i="2"/>
  <c r="AW180" i="3" s="1"/>
  <c r="AV2" i="2"/>
  <c r="AV180" i="3" s="1"/>
  <c r="AU2" i="2"/>
  <c r="AU180" i="3" s="1"/>
  <c r="AT2" i="2"/>
  <c r="AT180" i="3" s="1"/>
  <c r="AS2" i="2"/>
  <c r="AS180" i="3" s="1"/>
  <c r="AR2" i="2"/>
  <c r="AR180" i="3" s="1"/>
  <c r="AQ2" i="2"/>
  <c r="AQ180" i="3" s="1"/>
  <c r="AP2" i="2"/>
  <c r="AO2" i="2"/>
  <c r="AN2" i="2"/>
  <c r="AM269" i="2"/>
  <c r="AM268" i="2"/>
  <c r="AM267" i="2"/>
  <c r="AM266" i="2"/>
  <c r="AM265" i="2"/>
  <c r="AM264" i="2"/>
  <c r="AM263" i="2"/>
  <c r="AM262" i="2"/>
  <c r="AM261" i="2"/>
  <c r="AM260" i="2"/>
  <c r="AM259" i="2"/>
  <c r="AM258" i="2"/>
  <c r="AM257" i="2"/>
  <c r="AM256" i="2"/>
  <c r="AM255" i="2"/>
  <c r="AM254" i="2"/>
  <c r="AM253" i="2"/>
  <c r="AM252" i="2"/>
  <c r="AM251" i="2"/>
  <c r="AM250" i="2"/>
  <c r="AM249" i="2"/>
  <c r="AM248" i="2"/>
  <c r="AM247" i="2"/>
  <c r="AM246" i="2"/>
  <c r="AM245" i="2"/>
  <c r="AM244" i="2"/>
  <c r="AM243" i="2"/>
  <c r="AM238" i="2"/>
  <c r="AM237" i="2"/>
  <c r="AM236" i="2"/>
  <c r="AM234" i="2"/>
  <c r="AM233" i="2"/>
  <c r="AM231" i="2"/>
  <c r="AM230" i="2"/>
  <c r="AM229" i="2"/>
  <c r="AM228" i="2"/>
  <c r="AM227" i="2"/>
  <c r="AM226" i="2"/>
  <c r="AM225" i="2"/>
  <c r="AM224" i="2"/>
  <c r="AM222" i="2"/>
  <c r="AM221" i="2"/>
  <c r="AM220" i="2"/>
  <c r="AM219" i="2"/>
  <c r="AM217" i="2"/>
  <c r="AM216" i="2"/>
  <c r="AM214" i="2"/>
  <c r="AM213" i="2"/>
  <c r="AM212" i="2"/>
  <c r="AM211" i="2"/>
  <c r="AM210" i="2"/>
  <c r="AM209" i="2"/>
  <c r="AM208" i="2"/>
  <c r="AM206" i="2"/>
  <c r="AM205" i="2"/>
  <c r="AM204" i="2"/>
  <c r="AM203" i="2"/>
  <c r="AM202" i="2"/>
  <c r="AM201" i="2"/>
  <c r="AM200" i="2"/>
  <c r="AM199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71" i="2"/>
  <c r="AM349" i="3" s="1"/>
  <c r="AM170" i="2"/>
  <c r="AM348" i="3" s="1"/>
  <c r="AM169" i="2"/>
  <c r="AM347" i="3" s="1"/>
  <c r="AM168" i="2"/>
  <c r="AM346" i="3" s="1"/>
  <c r="AM167" i="2"/>
  <c r="AM345" i="3" s="1"/>
  <c r="AM166" i="2"/>
  <c r="AM344" i="3" s="1"/>
  <c r="AM165" i="2"/>
  <c r="AM343" i="3" s="1"/>
  <c r="AM164" i="2"/>
  <c r="AM342" i="3" s="1"/>
  <c r="AM163" i="2"/>
  <c r="AM341" i="3" s="1"/>
  <c r="AM162" i="2"/>
  <c r="AM340" i="3" s="1"/>
  <c r="AM161" i="2"/>
  <c r="AM339" i="3" s="1"/>
  <c r="AM160" i="2"/>
  <c r="AM338" i="3" s="1"/>
  <c r="AM159" i="2"/>
  <c r="AM337" i="3" s="1"/>
  <c r="AM158" i="2"/>
  <c r="AM336" i="3" s="1"/>
  <c r="AM157" i="2"/>
  <c r="AM335" i="3" s="1"/>
  <c r="AM156" i="2"/>
  <c r="AM334" i="3" s="1"/>
  <c r="AM155" i="2"/>
  <c r="AM333" i="3" s="1"/>
  <c r="AM154" i="2"/>
  <c r="AM332" i="3" s="1"/>
  <c r="AM152" i="2"/>
  <c r="AM330" i="3" s="1"/>
  <c r="AM151" i="2"/>
  <c r="AM329" i="3" s="1"/>
  <c r="AM150" i="2"/>
  <c r="AM328" i="3" s="1"/>
  <c r="AM149" i="2"/>
  <c r="AM327" i="3" s="1"/>
  <c r="AM148" i="2"/>
  <c r="AM326" i="3" s="1"/>
  <c r="AM147" i="2"/>
  <c r="AM325" i="3" s="1"/>
  <c r="AM146" i="2"/>
  <c r="AM324" i="3" s="1"/>
  <c r="AM145" i="2"/>
  <c r="AM323" i="3" s="1"/>
  <c r="AM144" i="2"/>
  <c r="AM322" i="3" s="1"/>
  <c r="AM143" i="2"/>
  <c r="AM321" i="3" s="1"/>
  <c r="AM142" i="2"/>
  <c r="AM320" i="3" s="1"/>
  <c r="AM141" i="2"/>
  <c r="AM319" i="3" s="1"/>
  <c r="AM140" i="2"/>
  <c r="AM318" i="3" s="1"/>
  <c r="AM139" i="2"/>
  <c r="AM317" i="3" s="1"/>
  <c r="AM138" i="2"/>
  <c r="AM316" i="3" s="1"/>
  <c r="AM137" i="2"/>
  <c r="AM315" i="3" s="1"/>
  <c r="AM136" i="2"/>
  <c r="AM314" i="3" s="1"/>
  <c r="AM135" i="2"/>
  <c r="AM313" i="3" s="1"/>
  <c r="AM134" i="2"/>
  <c r="AM312" i="3" s="1"/>
  <c r="AM133" i="2"/>
  <c r="AM311" i="3" s="1"/>
  <c r="AM127" i="2"/>
  <c r="AM305" i="3" s="1"/>
  <c r="AM126" i="2"/>
  <c r="AM304" i="3" s="1"/>
  <c r="AM125" i="2"/>
  <c r="AM303" i="3" s="1"/>
  <c r="AM124" i="2"/>
  <c r="AM302" i="3" s="1"/>
  <c r="AM123" i="2"/>
  <c r="AM301" i="3" s="1"/>
  <c r="AM122" i="2"/>
  <c r="AM300" i="3" s="1"/>
  <c r="AM121" i="2"/>
  <c r="AM299" i="3" s="1"/>
  <c r="AM120" i="2"/>
  <c r="AM298" i="3" s="1"/>
  <c r="AM119" i="2"/>
  <c r="AM297" i="3" s="1"/>
  <c r="AM118" i="2"/>
  <c r="AM296" i="3" s="1"/>
  <c r="AM117" i="2"/>
  <c r="AM295" i="3" s="1"/>
  <c r="AM116" i="2"/>
  <c r="AM294" i="3" s="1"/>
  <c r="AM115" i="2"/>
  <c r="AM293" i="3" s="1"/>
  <c r="AM114" i="2"/>
  <c r="AM292" i="3" s="1"/>
  <c r="AM113" i="2"/>
  <c r="AM291" i="3" s="1"/>
  <c r="AM112" i="2"/>
  <c r="AM290" i="3" s="1"/>
  <c r="AM111" i="2"/>
  <c r="AM289" i="3" s="1"/>
  <c r="AM110" i="2"/>
  <c r="AM288" i="3" s="1"/>
  <c r="AM109" i="2"/>
  <c r="AM287" i="3" s="1"/>
  <c r="AM108" i="2"/>
  <c r="AM286" i="3" s="1"/>
  <c r="AM107" i="2"/>
  <c r="AM285" i="3" s="1"/>
  <c r="AM106" i="2"/>
  <c r="AM284" i="3" s="1"/>
  <c r="AM105" i="2"/>
  <c r="AM283" i="3" s="1"/>
  <c r="AM103" i="2"/>
  <c r="AM281" i="3" s="1"/>
  <c r="AM102" i="2"/>
  <c r="AM280" i="3" s="1"/>
  <c r="AM101" i="2"/>
  <c r="AM279" i="3" s="1"/>
  <c r="AM100" i="2"/>
  <c r="AM278" i="3" s="1"/>
  <c r="AM99" i="2"/>
  <c r="AM277" i="3" s="1"/>
  <c r="AM98" i="2"/>
  <c r="AM276" i="3" s="1"/>
  <c r="AM97" i="2"/>
  <c r="AM275" i="3" s="1"/>
  <c r="AM96" i="2"/>
  <c r="AM274" i="3" s="1"/>
  <c r="AM95" i="2"/>
  <c r="AM273" i="3" s="1"/>
  <c r="AM94" i="2"/>
  <c r="AM272" i="3" s="1"/>
  <c r="AM93" i="2"/>
  <c r="AM271" i="3" s="1"/>
  <c r="AM92" i="2"/>
  <c r="AM270" i="3" s="1"/>
  <c r="AM91" i="2"/>
  <c r="AM269" i="3" s="1"/>
  <c r="AM90" i="2"/>
  <c r="AM268" i="3" s="1"/>
  <c r="AM89" i="2"/>
  <c r="AM267" i="3" s="1"/>
  <c r="AM88" i="2"/>
  <c r="AM266" i="3" s="1"/>
  <c r="AM87" i="2"/>
  <c r="AM265" i="3" s="1"/>
  <c r="AM86" i="2"/>
  <c r="AM264" i="3" s="1"/>
  <c r="AM85" i="2"/>
  <c r="AM263" i="3" s="1"/>
  <c r="AM84" i="2"/>
  <c r="AM262" i="3" s="1"/>
  <c r="AM83" i="2"/>
  <c r="AM261" i="3" s="1"/>
  <c r="AM82" i="2"/>
  <c r="AM260" i="3" s="1"/>
  <c r="AM81" i="2"/>
  <c r="AM259" i="3" s="1"/>
  <c r="AM80" i="2"/>
  <c r="AM258" i="3" s="1"/>
  <c r="AM79" i="2"/>
  <c r="AM257" i="3" s="1"/>
  <c r="AM78" i="2"/>
  <c r="AM256" i="3" s="1"/>
  <c r="AM77" i="2"/>
  <c r="AM255" i="3" s="1"/>
  <c r="AM76" i="2"/>
  <c r="AM254" i="3" s="1"/>
  <c r="AM75" i="2"/>
  <c r="AM253" i="3" s="1"/>
  <c r="AM74" i="2"/>
  <c r="AM252" i="3" s="1"/>
  <c r="AM73" i="2"/>
  <c r="AM251" i="3" s="1"/>
  <c r="AM72" i="2"/>
  <c r="AM250" i="3" s="1"/>
  <c r="AM71" i="2"/>
  <c r="AM249" i="3" s="1"/>
  <c r="AM70" i="2"/>
  <c r="AM248" i="3" s="1"/>
  <c r="AM69" i="2"/>
  <c r="AM247" i="3" s="1"/>
  <c r="AM68" i="2"/>
  <c r="AM246" i="3" s="1"/>
  <c r="AM67" i="2"/>
  <c r="AM245" i="3" s="1"/>
  <c r="AM66" i="2"/>
  <c r="AM244" i="3" s="1"/>
  <c r="AM65" i="2"/>
  <c r="AM243" i="3" s="1"/>
  <c r="AM64" i="2"/>
  <c r="AM242" i="3" s="1"/>
  <c r="AM63" i="2"/>
  <c r="AM241" i="3" s="1"/>
  <c r="AM62" i="2"/>
  <c r="AM240" i="3" s="1"/>
  <c r="AM61" i="2"/>
  <c r="AM239" i="3" s="1"/>
  <c r="AM60" i="2"/>
  <c r="AM238" i="3" s="1"/>
  <c r="AM59" i="2"/>
  <c r="AM237" i="3" s="1"/>
  <c r="AM58" i="2"/>
  <c r="AM236" i="3" s="1"/>
  <c r="AM57" i="2"/>
  <c r="AM235" i="3" s="1"/>
  <c r="AM56" i="2"/>
  <c r="AM234" i="3" s="1"/>
  <c r="AM55" i="2"/>
  <c r="AM233" i="3" s="1"/>
  <c r="AM54" i="2"/>
  <c r="AM232" i="3" s="1"/>
  <c r="AM53" i="2"/>
  <c r="AM231" i="3" s="1"/>
  <c r="AM52" i="2"/>
  <c r="AM230" i="3" s="1"/>
  <c r="AM51" i="2"/>
  <c r="AM229" i="3" s="1"/>
  <c r="AM50" i="2"/>
  <c r="AM228" i="3" s="1"/>
  <c r="AM49" i="2"/>
  <c r="AM227" i="3" s="1"/>
  <c r="AM48" i="2"/>
  <c r="AM226" i="3" s="1"/>
  <c r="AM47" i="2"/>
  <c r="AM225" i="3" s="1"/>
  <c r="AM46" i="2"/>
  <c r="AM224" i="3" s="1"/>
  <c r="AM45" i="2"/>
  <c r="AM223" i="3" s="1"/>
  <c r="AM44" i="2"/>
  <c r="AM222" i="3" s="1"/>
  <c r="AM43" i="2"/>
  <c r="AM221" i="3" s="1"/>
  <c r="AM42" i="2"/>
  <c r="AM220" i="3" s="1"/>
  <c r="AM41" i="2"/>
  <c r="AM219" i="3" s="1"/>
  <c r="AM40" i="2"/>
  <c r="AM218" i="3" s="1"/>
  <c r="AM39" i="2"/>
  <c r="AM217" i="3" s="1"/>
  <c r="AM38" i="2"/>
  <c r="AM216" i="3" s="1"/>
  <c r="AM37" i="2"/>
  <c r="AM215" i="3" s="1"/>
  <c r="AM36" i="2"/>
  <c r="AM214" i="3" s="1"/>
  <c r="AM184" i="2"/>
  <c r="AM183" i="2"/>
  <c r="AM182" i="2"/>
  <c r="AM181" i="2"/>
  <c r="AM180" i="2"/>
  <c r="AM179" i="2"/>
  <c r="AM178" i="2"/>
  <c r="AM177" i="2"/>
  <c r="AM176" i="2"/>
  <c r="AM175" i="2"/>
  <c r="AM174" i="2"/>
  <c r="AM173" i="2"/>
  <c r="AM172" i="2"/>
  <c r="AM35" i="2"/>
  <c r="AM213" i="3" s="1"/>
  <c r="AM34" i="2"/>
  <c r="AM212" i="3" s="1"/>
  <c r="AM33" i="2"/>
  <c r="AM211" i="3" s="1"/>
  <c r="AM32" i="2"/>
  <c r="AM210" i="3" s="1"/>
  <c r="AM31" i="2"/>
  <c r="AM209" i="3" s="1"/>
  <c r="AM30" i="2"/>
  <c r="AM208" i="3" s="1"/>
  <c r="AM29" i="2"/>
  <c r="AM207" i="3" s="1"/>
  <c r="AM28" i="2"/>
  <c r="AM206" i="3" s="1"/>
  <c r="AM27" i="2"/>
  <c r="AM205" i="3" s="1"/>
  <c r="AM26" i="2"/>
  <c r="AM204" i="3" s="1"/>
  <c r="AM25" i="2"/>
  <c r="AM203" i="3" s="1"/>
  <c r="AM24" i="2"/>
  <c r="AM202" i="3" s="1"/>
  <c r="AM23" i="2"/>
  <c r="AM201" i="3" s="1"/>
  <c r="AM22" i="2"/>
  <c r="AM200" i="3" s="1"/>
  <c r="AM21" i="2"/>
  <c r="AM199" i="3" s="1"/>
  <c r="AM20" i="2"/>
  <c r="AM198" i="3" s="1"/>
  <c r="AM19" i="2"/>
  <c r="AM197" i="3" s="1"/>
  <c r="AM16" i="2"/>
  <c r="AM194" i="3" s="1"/>
  <c r="AM13" i="2"/>
  <c r="AM191" i="3" s="1"/>
  <c r="AM11" i="2"/>
  <c r="AM189" i="3" s="1"/>
  <c r="AM10" i="2"/>
  <c r="AM188" i="3" s="1"/>
  <c r="AM9" i="2"/>
  <c r="AM187" i="3" s="1"/>
  <c r="AM8" i="2"/>
  <c r="AM186" i="3" s="1"/>
  <c r="AM7" i="2"/>
  <c r="AM185" i="3" s="1"/>
  <c r="AM6" i="2"/>
  <c r="AM184" i="3" s="1"/>
  <c r="AM5" i="2"/>
  <c r="AM183" i="3" s="1"/>
  <c r="AM4" i="2"/>
  <c r="AM182" i="3" s="1"/>
  <c r="AM3" i="2"/>
  <c r="AM181" i="3" s="1"/>
  <c r="AM2" i="2"/>
  <c r="AN129" i="2"/>
  <c r="AN307" i="3" s="1"/>
  <c r="AN130" i="2"/>
  <c r="AN308" i="3" s="1"/>
  <c r="AN131" i="2"/>
  <c r="AN309" i="3" s="1"/>
  <c r="AN132" i="2"/>
  <c r="AN310" i="3" s="1"/>
  <c r="AN128" i="2"/>
  <c r="AN306" i="3" s="1"/>
  <c r="BQ153" i="2"/>
  <c r="BQ331" i="3" s="1"/>
  <c r="BP153" i="2"/>
  <c r="BP331" i="3" s="1"/>
  <c r="BO153" i="2"/>
  <c r="BO331" i="3" s="1"/>
  <c r="BN153" i="2"/>
  <c r="BN331" i="3" s="1"/>
  <c r="BM153" i="2"/>
  <c r="BM331" i="3" s="1"/>
  <c r="BL153" i="2"/>
  <c r="BL331" i="3" s="1"/>
  <c r="BK153" i="2"/>
  <c r="BK331" i="3" s="1"/>
  <c r="BJ153" i="2"/>
  <c r="BJ331" i="3" s="1"/>
  <c r="BI153" i="2"/>
  <c r="BI331" i="3" s="1"/>
  <c r="BH153" i="2"/>
  <c r="BH331" i="3" s="1"/>
  <c r="BG153" i="2"/>
  <c r="BG331" i="3" s="1"/>
  <c r="BF153" i="2"/>
  <c r="BF331" i="3" s="1"/>
  <c r="BE153" i="2"/>
  <c r="BE331" i="3" s="1"/>
  <c r="BD153" i="2"/>
  <c r="BD331" i="3" s="1"/>
  <c r="BC153" i="2"/>
  <c r="BC331" i="3" s="1"/>
  <c r="BB153" i="2"/>
  <c r="BB331" i="3" s="1"/>
  <c r="BA153" i="2"/>
  <c r="BA331" i="3" s="1"/>
  <c r="AZ153" i="2"/>
  <c r="AZ331" i="3" s="1"/>
  <c r="AY153" i="2"/>
  <c r="AY331" i="3" s="1"/>
  <c r="AX153" i="2"/>
  <c r="AX331" i="3" s="1"/>
  <c r="AW153" i="2"/>
  <c r="AW331" i="3" s="1"/>
  <c r="AV153" i="2"/>
  <c r="AV331" i="3" s="1"/>
  <c r="AU153" i="2"/>
  <c r="AU331" i="3" s="1"/>
  <c r="AT153" i="2"/>
  <c r="AT331" i="3" s="1"/>
  <c r="AS153" i="2"/>
  <c r="AS331" i="3" s="1"/>
  <c r="AR153" i="2"/>
  <c r="AR331" i="3" s="1"/>
  <c r="AQ153" i="2"/>
  <c r="AQ331" i="3" s="1"/>
  <c r="AP153" i="2"/>
  <c r="AP331" i="3" s="1"/>
  <c r="AO153" i="2"/>
  <c r="AO331" i="3" s="1"/>
  <c r="AN153" i="2"/>
  <c r="AN331" i="3" s="1"/>
  <c r="BQ18" i="2"/>
  <c r="BQ196" i="3" s="1"/>
  <c r="BP18" i="2"/>
  <c r="BP196" i="3" s="1"/>
  <c r="BO18" i="2"/>
  <c r="BO196" i="3" s="1"/>
  <c r="BN18" i="2"/>
  <c r="BN196" i="3" s="1"/>
  <c r="BM18" i="2"/>
  <c r="BM196" i="3" s="1"/>
  <c r="BL18" i="2"/>
  <c r="BL196" i="3" s="1"/>
  <c r="BK18" i="2"/>
  <c r="BK196" i="3" s="1"/>
  <c r="BJ18" i="2"/>
  <c r="BJ196" i="3" s="1"/>
  <c r="BI18" i="2"/>
  <c r="BI196" i="3" s="1"/>
  <c r="BH18" i="2"/>
  <c r="BH196" i="3" s="1"/>
  <c r="BG18" i="2"/>
  <c r="BG196" i="3" s="1"/>
  <c r="BF18" i="2"/>
  <c r="BF196" i="3" s="1"/>
  <c r="BE18" i="2"/>
  <c r="BE196" i="3" s="1"/>
  <c r="BD18" i="2"/>
  <c r="BD196" i="3" s="1"/>
  <c r="BC18" i="2"/>
  <c r="BC196" i="3" s="1"/>
  <c r="BB18" i="2"/>
  <c r="BB196" i="3" s="1"/>
  <c r="BA18" i="2"/>
  <c r="BA196" i="3" s="1"/>
  <c r="AZ18" i="2"/>
  <c r="AZ196" i="3" s="1"/>
  <c r="AY18" i="2"/>
  <c r="AY196" i="3" s="1"/>
  <c r="AX18" i="2"/>
  <c r="AX196" i="3" s="1"/>
  <c r="AW18" i="2"/>
  <c r="AW196" i="3" s="1"/>
  <c r="AV18" i="2"/>
  <c r="AV196" i="3" s="1"/>
  <c r="AU18" i="2"/>
  <c r="AU196" i="3" s="1"/>
  <c r="AT18" i="2"/>
  <c r="AT196" i="3" s="1"/>
  <c r="AS18" i="2"/>
  <c r="AS196" i="3" s="1"/>
  <c r="AR18" i="2"/>
  <c r="AR196" i="3" s="1"/>
  <c r="AQ18" i="2"/>
  <c r="AQ196" i="3" s="1"/>
  <c r="AP18" i="2"/>
  <c r="AP196" i="3" s="1"/>
  <c r="AO18" i="2"/>
  <c r="AO196" i="3" s="1"/>
  <c r="AN18" i="2"/>
  <c r="AN196" i="3" s="1"/>
  <c r="BQ17" i="2"/>
  <c r="BQ195" i="3" s="1"/>
  <c r="BP17" i="2"/>
  <c r="BP195" i="3" s="1"/>
  <c r="BO17" i="2"/>
  <c r="BO195" i="3" s="1"/>
  <c r="BN17" i="2"/>
  <c r="BN195" i="3" s="1"/>
  <c r="BM17" i="2"/>
  <c r="BM195" i="3" s="1"/>
  <c r="BL17" i="2"/>
  <c r="BL195" i="3" s="1"/>
  <c r="BK17" i="2"/>
  <c r="BK195" i="3" s="1"/>
  <c r="BJ17" i="2"/>
  <c r="BJ195" i="3" s="1"/>
  <c r="BI17" i="2"/>
  <c r="BI195" i="3" s="1"/>
  <c r="BH17" i="2"/>
  <c r="BH195" i="3" s="1"/>
  <c r="BG17" i="2"/>
  <c r="BG195" i="3" s="1"/>
  <c r="BF17" i="2"/>
  <c r="BF195" i="3" s="1"/>
  <c r="BE17" i="2"/>
  <c r="BE195" i="3" s="1"/>
  <c r="BD17" i="2"/>
  <c r="BD195" i="3" s="1"/>
  <c r="BC17" i="2"/>
  <c r="BC195" i="3" s="1"/>
  <c r="BB17" i="2"/>
  <c r="BB195" i="3" s="1"/>
  <c r="BA17" i="2"/>
  <c r="BA195" i="3" s="1"/>
  <c r="AZ17" i="2"/>
  <c r="AZ195" i="3" s="1"/>
  <c r="AY17" i="2"/>
  <c r="AY195" i="3" s="1"/>
  <c r="AX17" i="2"/>
  <c r="AX195" i="3" s="1"/>
  <c r="AW17" i="2"/>
  <c r="AW195" i="3" s="1"/>
  <c r="AV17" i="2"/>
  <c r="AV195" i="3" s="1"/>
  <c r="AU17" i="2"/>
  <c r="AU195" i="3" s="1"/>
  <c r="AT17" i="2"/>
  <c r="AT195" i="3" s="1"/>
  <c r="AS17" i="2"/>
  <c r="AS195" i="3" s="1"/>
  <c r="AR17" i="2"/>
  <c r="AR195" i="3" s="1"/>
  <c r="AQ17" i="2"/>
  <c r="AQ195" i="3" s="1"/>
  <c r="AP17" i="2"/>
  <c r="AP195" i="3" s="1"/>
  <c r="AO17" i="2"/>
  <c r="AO195" i="3" s="1"/>
  <c r="AN17" i="2"/>
  <c r="AN195" i="3" s="1"/>
  <c r="BQ15" i="2"/>
  <c r="BQ193" i="3" s="1"/>
  <c r="BP15" i="2"/>
  <c r="BP193" i="3" s="1"/>
  <c r="BO15" i="2"/>
  <c r="BO193" i="3" s="1"/>
  <c r="BN15" i="2"/>
  <c r="BN193" i="3" s="1"/>
  <c r="BM15" i="2"/>
  <c r="BM193" i="3" s="1"/>
  <c r="BL15" i="2"/>
  <c r="BL193" i="3" s="1"/>
  <c r="BK15" i="2"/>
  <c r="BK193" i="3" s="1"/>
  <c r="BJ15" i="2"/>
  <c r="BJ193" i="3" s="1"/>
  <c r="BI15" i="2"/>
  <c r="BI193" i="3" s="1"/>
  <c r="BH15" i="2"/>
  <c r="BH193" i="3" s="1"/>
  <c r="BG15" i="2"/>
  <c r="BG193" i="3" s="1"/>
  <c r="BF15" i="2"/>
  <c r="BF193" i="3" s="1"/>
  <c r="BE15" i="2"/>
  <c r="BE193" i="3" s="1"/>
  <c r="BD15" i="2"/>
  <c r="BD193" i="3" s="1"/>
  <c r="BC15" i="2"/>
  <c r="BC193" i="3" s="1"/>
  <c r="BB15" i="2"/>
  <c r="BB193" i="3" s="1"/>
  <c r="BA15" i="2"/>
  <c r="BA193" i="3" s="1"/>
  <c r="AZ15" i="2"/>
  <c r="AZ193" i="3" s="1"/>
  <c r="AY15" i="2"/>
  <c r="AY193" i="3" s="1"/>
  <c r="AX15" i="2"/>
  <c r="AX193" i="3" s="1"/>
  <c r="AW15" i="2"/>
  <c r="AW193" i="3" s="1"/>
  <c r="AV15" i="2"/>
  <c r="AV193" i="3" s="1"/>
  <c r="AU15" i="2"/>
  <c r="AU193" i="3" s="1"/>
  <c r="AT15" i="2"/>
  <c r="AT193" i="3" s="1"/>
  <c r="AS15" i="2"/>
  <c r="AS193" i="3" s="1"/>
  <c r="AR15" i="2"/>
  <c r="AR193" i="3" s="1"/>
  <c r="AQ15" i="2"/>
  <c r="AQ193" i="3" s="1"/>
  <c r="AP15" i="2"/>
  <c r="AP193" i="3" s="1"/>
  <c r="AO15" i="2"/>
  <c r="AO193" i="3" s="1"/>
  <c r="AN15" i="2"/>
  <c r="AN193" i="3" s="1"/>
  <c r="BQ14" i="2"/>
  <c r="BQ192" i="3" s="1"/>
  <c r="BP14" i="2"/>
  <c r="BP192" i="3" s="1"/>
  <c r="BO14" i="2"/>
  <c r="BO192" i="3" s="1"/>
  <c r="BN14" i="2"/>
  <c r="BN192" i="3" s="1"/>
  <c r="BM14" i="2"/>
  <c r="BM192" i="3" s="1"/>
  <c r="BL14" i="2"/>
  <c r="BL192" i="3" s="1"/>
  <c r="BK14" i="2"/>
  <c r="BK192" i="3" s="1"/>
  <c r="BJ14" i="2"/>
  <c r="BJ192" i="3" s="1"/>
  <c r="BI14" i="2"/>
  <c r="BI192" i="3" s="1"/>
  <c r="BH14" i="2"/>
  <c r="BH192" i="3" s="1"/>
  <c r="BG14" i="2"/>
  <c r="BG192" i="3" s="1"/>
  <c r="BF14" i="2"/>
  <c r="BF192" i="3" s="1"/>
  <c r="BE14" i="2"/>
  <c r="BE192" i="3" s="1"/>
  <c r="BD14" i="2"/>
  <c r="BD192" i="3" s="1"/>
  <c r="BC14" i="2"/>
  <c r="BC192" i="3" s="1"/>
  <c r="BB14" i="2"/>
  <c r="BB192" i="3" s="1"/>
  <c r="BA14" i="2"/>
  <c r="BA192" i="3" s="1"/>
  <c r="AZ14" i="2"/>
  <c r="AZ192" i="3" s="1"/>
  <c r="AY14" i="2"/>
  <c r="AY192" i="3" s="1"/>
  <c r="AX14" i="2"/>
  <c r="AX192" i="3" s="1"/>
  <c r="AW14" i="2"/>
  <c r="AW192" i="3" s="1"/>
  <c r="AV14" i="2"/>
  <c r="AV192" i="3" s="1"/>
  <c r="AU14" i="2"/>
  <c r="AU192" i="3" s="1"/>
  <c r="AT14" i="2"/>
  <c r="AT192" i="3" s="1"/>
  <c r="AS14" i="2"/>
  <c r="AS192" i="3" s="1"/>
  <c r="AR14" i="2"/>
  <c r="AR192" i="3" s="1"/>
  <c r="AQ14" i="2"/>
  <c r="AQ192" i="3" s="1"/>
  <c r="AP14" i="2"/>
  <c r="AP192" i="3" s="1"/>
  <c r="AO14" i="2"/>
  <c r="AO192" i="3" s="1"/>
  <c r="AN14" i="2"/>
  <c r="AN192" i="3" s="1"/>
  <c r="BQ12" i="2"/>
  <c r="BQ190" i="3" s="1"/>
  <c r="BP12" i="2"/>
  <c r="BP190" i="3" s="1"/>
  <c r="BO12" i="2"/>
  <c r="BO190" i="3" s="1"/>
  <c r="BN12" i="2"/>
  <c r="BN190" i="3" s="1"/>
  <c r="BM12" i="2"/>
  <c r="BM190" i="3" s="1"/>
  <c r="BL12" i="2"/>
  <c r="BL190" i="3" s="1"/>
  <c r="BK12" i="2"/>
  <c r="BK190" i="3" s="1"/>
  <c r="BJ12" i="2"/>
  <c r="BJ190" i="3" s="1"/>
  <c r="BI12" i="2"/>
  <c r="BI190" i="3" s="1"/>
  <c r="BH12" i="2"/>
  <c r="BH190" i="3" s="1"/>
  <c r="BG12" i="2"/>
  <c r="BG190" i="3" s="1"/>
  <c r="BF12" i="2"/>
  <c r="BF190" i="3" s="1"/>
  <c r="BE12" i="2"/>
  <c r="BE190" i="3" s="1"/>
  <c r="BD12" i="2"/>
  <c r="BD190" i="3" s="1"/>
  <c r="BC12" i="2"/>
  <c r="BC190" i="3" s="1"/>
  <c r="BB12" i="2"/>
  <c r="BB190" i="3" s="1"/>
  <c r="BA12" i="2"/>
  <c r="BA190" i="3" s="1"/>
  <c r="AZ12" i="2"/>
  <c r="AZ190" i="3" s="1"/>
  <c r="AY12" i="2"/>
  <c r="AY190" i="3" s="1"/>
  <c r="AX12" i="2"/>
  <c r="AX190" i="3" s="1"/>
  <c r="AW12" i="2"/>
  <c r="AW190" i="3" s="1"/>
  <c r="AV12" i="2"/>
  <c r="AV190" i="3" s="1"/>
  <c r="AU12" i="2"/>
  <c r="AU190" i="3" s="1"/>
  <c r="AT12" i="2"/>
  <c r="AT190" i="3" s="1"/>
  <c r="AS12" i="2"/>
  <c r="AS190" i="3" s="1"/>
  <c r="AR12" i="2"/>
  <c r="AR190" i="3" s="1"/>
  <c r="AQ12" i="2"/>
  <c r="AQ190" i="3" s="1"/>
  <c r="AP12" i="2"/>
  <c r="AP190" i="3" s="1"/>
  <c r="AO12" i="2"/>
  <c r="AO190" i="3" s="1"/>
  <c r="AN12" i="2"/>
  <c r="AN190" i="3" s="1"/>
  <c r="AM153" i="2"/>
  <c r="AM331" i="3" s="1"/>
  <c r="AM18" i="2"/>
  <c r="AM196" i="3" s="1"/>
  <c r="AM17" i="2"/>
  <c r="AM195" i="3" s="1"/>
  <c r="AM15" i="2"/>
  <c r="AM193" i="3" s="1"/>
  <c r="AM14" i="2"/>
  <c r="AM192" i="3" s="1"/>
  <c r="AG3" i="3"/>
  <c r="AI3" i="3"/>
  <c r="AG4" i="3"/>
  <c r="AI4" i="3"/>
  <c r="AG5" i="3"/>
  <c r="AI5" i="3"/>
  <c r="AG6" i="3"/>
  <c r="AI6" i="3"/>
  <c r="AG7" i="3"/>
  <c r="AI7" i="3"/>
  <c r="AG8" i="3"/>
  <c r="AI8" i="3"/>
  <c r="AG9" i="3"/>
  <c r="AI9" i="3"/>
  <c r="AG10" i="3"/>
  <c r="AI10" i="3"/>
  <c r="AG11" i="3"/>
  <c r="AI11" i="3"/>
  <c r="AG12" i="3"/>
  <c r="AI12" i="3"/>
  <c r="AG13" i="3"/>
  <c r="AI13" i="3"/>
  <c r="AG14" i="3"/>
  <c r="AI14" i="3"/>
  <c r="AG15" i="3"/>
  <c r="AH15" i="3" s="1"/>
  <c r="AI15" i="3"/>
  <c r="AG16" i="3"/>
  <c r="AI16" i="3"/>
  <c r="AG17" i="3"/>
  <c r="AI17" i="3"/>
  <c r="AG18" i="3"/>
  <c r="AI18" i="3"/>
  <c r="AG19" i="3"/>
  <c r="AI19" i="3"/>
  <c r="AG20" i="3"/>
  <c r="AI20" i="3"/>
  <c r="AG21" i="3"/>
  <c r="AI21" i="3"/>
  <c r="AG22" i="3"/>
  <c r="AI22" i="3"/>
  <c r="AG23" i="3"/>
  <c r="AI23" i="3"/>
  <c r="AG24" i="3"/>
  <c r="AI24" i="3"/>
  <c r="AG25" i="3"/>
  <c r="AI25" i="3"/>
  <c r="AG26" i="3"/>
  <c r="AI26" i="3"/>
  <c r="AG27" i="3"/>
  <c r="AI27" i="3"/>
  <c r="AG28" i="3"/>
  <c r="AI28" i="3"/>
  <c r="AG29" i="3"/>
  <c r="AI29" i="3"/>
  <c r="AG30" i="3"/>
  <c r="AI30" i="3"/>
  <c r="AG31" i="3"/>
  <c r="AI31" i="3"/>
  <c r="AG32" i="3"/>
  <c r="AI32" i="3"/>
  <c r="AG33" i="3"/>
  <c r="AI33" i="3"/>
  <c r="AG34" i="3"/>
  <c r="AI34" i="3"/>
  <c r="AG35" i="3"/>
  <c r="AI35" i="3"/>
  <c r="AG36" i="3"/>
  <c r="AI36" i="3"/>
  <c r="AG37" i="3"/>
  <c r="AI37" i="3"/>
  <c r="AG38" i="3"/>
  <c r="AI38" i="3"/>
  <c r="AG39" i="3"/>
  <c r="AI39" i="3"/>
  <c r="AG40" i="3"/>
  <c r="AI40" i="3"/>
  <c r="AG41" i="3"/>
  <c r="AI41" i="3"/>
  <c r="AG42" i="3"/>
  <c r="AI42" i="3"/>
  <c r="AG43" i="3"/>
  <c r="AI43" i="3"/>
  <c r="AG44" i="3"/>
  <c r="AI44" i="3"/>
  <c r="AG45" i="3"/>
  <c r="AI45" i="3"/>
  <c r="AG46" i="3"/>
  <c r="AI46" i="3"/>
  <c r="AG47" i="3"/>
  <c r="AI47" i="3"/>
  <c r="AG48" i="3"/>
  <c r="AI48" i="3"/>
  <c r="AG49" i="3"/>
  <c r="AI49" i="3"/>
  <c r="AG50" i="3"/>
  <c r="AI50" i="3"/>
  <c r="AG51" i="3"/>
  <c r="AH51" i="3" s="1"/>
  <c r="AI51" i="3"/>
  <c r="AG52" i="3"/>
  <c r="AI52" i="3"/>
  <c r="AG53" i="3"/>
  <c r="AI53" i="3"/>
  <c r="AG54" i="3"/>
  <c r="AI54" i="3"/>
  <c r="AG55" i="3"/>
  <c r="AI55" i="3"/>
  <c r="AG56" i="3"/>
  <c r="AI56" i="3"/>
  <c r="AG57" i="3"/>
  <c r="AI57" i="3"/>
  <c r="AG58" i="3"/>
  <c r="AI58" i="3"/>
  <c r="AG59" i="3"/>
  <c r="AI59" i="3"/>
  <c r="AG60" i="3"/>
  <c r="AI60" i="3"/>
  <c r="AG61" i="3"/>
  <c r="AI61" i="3"/>
  <c r="AG62" i="3"/>
  <c r="AI62" i="3"/>
  <c r="AG63" i="3"/>
  <c r="AI63" i="3"/>
  <c r="AG64" i="3"/>
  <c r="AI64" i="3"/>
  <c r="AG65" i="3"/>
  <c r="AI65" i="3"/>
  <c r="AG66" i="3"/>
  <c r="AI66" i="3"/>
  <c r="AG67" i="3"/>
  <c r="AI67" i="3"/>
  <c r="AG68" i="3"/>
  <c r="AI68" i="3"/>
  <c r="AG69" i="3"/>
  <c r="AI69" i="3"/>
  <c r="AG70" i="3"/>
  <c r="AI70" i="3"/>
  <c r="AG71" i="3"/>
  <c r="AI71" i="3"/>
  <c r="AG72" i="3"/>
  <c r="AI72" i="3"/>
  <c r="AG73" i="3"/>
  <c r="AI73" i="3"/>
  <c r="AG74" i="3"/>
  <c r="AI74" i="3"/>
  <c r="AG75" i="3"/>
  <c r="AI75" i="3"/>
  <c r="AG76" i="3"/>
  <c r="AI76" i="3"/>
  <c r="AG77" i="3"/>
  <c r="AI77" i="3"/>
  <c r="AG78" i="3"/>
  <c r="AI78" i="3"/>
  <c r="AG79" i="3"/>
  <c r="AI79" i="3"/>
  <c r="AG80" i="3"/>
  <c r="AI80" i="3"/>
  <c r="AG81" i="3"/>
  <c r="AI81" i="3"/>
  <c r="AG82" i="3"/>
  <c r="AI82" i="3"/>
  <c r="AG83" i="3"/>
  <c r="AI83" i="3"/>
  <c r="AG84" i="3"/>
  <c r="AI84" i="3"/>
  <c r="AG85" i="3"/>
  <c r="AI85" i="3"/>
  <c r="AG86" i="3"/>
  <c r="AI86" i="3"/>
  <c r="AG87" i="3"/>
  <c r="AI87" i="3"/>
  <c r="AG88" i="3"/>
  <c r="AI88" i="3"/>
  <c r="AG89" i="3"/>
  <c r="AI89" i="3"/>
  <c r="AG90" i="3"/>
  <c r="AI90" i="3"/>
  <c r="AG91" i="3"/>
  <c r="AH91" i="3" s="1"/>
  <c r="AI91" i="3"/>
  <c r="AG92" i="3"/>
  <c r="AI92" i="3"/>
  <c r="AG93" i="3"/>
  <c r="AI93" i="3"/>
  <c r="AG94" i="3"/>
  <c r="AI94" i="3"/>
  <c r="AG95" i="3"/>
  <c r="AI95" i="3"/>
  <c r="AG96" i="3"/>
  <c r="AI96" i="3"/>
  <c r="AG97" i="3"/>
  <c r="AI97" i="3"/>
  <c r="AG98" i="3"/>
  <c r="AI98" i="3"/>
  <c r="AG99" i="3"/>
  <c r="AH99" i="3" s="1"/>
  <c r="AI99" i="3"/>
  <c r="AG100" i="3"/>
  <c r="AI100" i="3"/>
  <c r="AG101" i="3"/>
  <c r="AI101" i="3"/>
  <c r="AG102" i="3"/>
  <c r="AI102" i="3"/>
  <c r="AG103" i="3"/>
  <c r="AI103" i="3"/>
  <c r="AG104" i="3"/>
  <c r="AI104" i="3"/>
  <c r="AG105" i="3"/>
  <c r="AI105" i="3"/>
  <c r="AG106" i="3"/>
  <c r="AI106" i="3"/>
  <c r="AG107" i="3"/>
  <c r="AI107" i="3"/>
  <c r="AG108" i="3"/>
  <c r="AI108" i="3"/>
  <c r="AG109" i="3"/>
  <c r="AI109" i="3"/>
  <c r="AG110" i="3"/>
  <c r="AI110" i="3"/>
  <c r="AG111" i="3"/>
  <c r="AI111" i="3"/>
  <c r="AG112" i="3"/>
  <c r="AI112" i="3"/>
  <c r="AG113" i="3"/>
  <c r="AI113" i="3"/>
  <c r="AG114" i="3"/>
  <c r="AI114" i="3"/>
  <c r="AG115" i="3"/>
  <c r="AH115" i="3" s="1"/>
  <c r="AI115" i="3"/>
  <c r="AG116" i="3"/>
  <c r="AI116" i="3"/>
  <c r="AG117" i="3"/>
  <c r="AI117" i="3"/>
  <c r="AG118" i="3"/>
  <c r="AI118" i="3"/>
  <c r="AG119" i="3"/>
  <c r="AI119" i="3"/>
  <c r="AG120" i="3"/>
  <c r="AI120" i="3"/>
  <c r="AG121" i="3"/>
  <c r="AI121" i="3"/>
  <c r="AG122" i="3"/>
  <c r="AI122" i="3"/>
  <c r="AG123" i="3"/>
  <c r="AI123" i="3"/>
  <c r="AG124" i="3"/>
  <c r="AI124" i="3"/>
  <c r="AG125" i="3"/>
  <c r="AI125" i="3"/>
  <c r="AG126" i="3"/>
  <c r="AI126" i="3"/>
  <c r="AG127" i="3"/>
  <c r="AH127" i="3" s="1"/>
  <c r="AI127" i="3"/>
  <c r="AG128" i="3"/>
  <c r="AI128" i="3"/>
  <c r="AG129" i="3"/>
  <c r="AI129" i="3"/>
  <c r="AG130" i="3"/>
  <c r="AI130" i="3"/>
  <c r="AG131" i="3"/>
  <c r="AH131" i="3" s="1"/>
  <c r="AI131" i="3"/>
  <c r="AG132" i="3"/>
  <c r="AI132" i="3"/>
  <c r="AG133" i="3"/>
  <c r="AI133" i="3"/>
  <c r="AG134" i="3"/>
  <c r="AI134" i="3"/>
  <c r="AG135" i="3"/>
  <c r="AI135" i="3"/>
  <c r="AG136" i="3"/>
  <c r="AI136" i="3"/>
  <c r="AG137" i="3"/>
  <c r="AI137" i="3"/>
  <c r="AG138" i="3"/>
  <c r="AI138" i="3"/>
  <c r="AG139" i="3"/>
  <c r="AI139" i="3"/>
  <c r="AG140" i="3"/>
  <c r="AI140" i="3"/>
  <c r="AG141" i="3"/>
  <c r="AI141" i="3"/>
  <c r="AG142" i="3"/>
  <c r="AI142" i="3"/>
  <c r="AG143" i="3"/>
  <c r="AI143" i="3"/>
  <c r="AG144" i="3"/>
  <c r="AI144" i="3"/>
  <c r="AG145" i="3"/>
  <c r="AI145" i="3"/>
  <c r="AG146" i="3"/>
  <c r="AI146" i="3"/>
  <c r="AG147" i="3"/>
  <c r="AI147" i="3"/>
  <c r="AG148" i="3"/>
  <c r="AI148" i="3"/>
  <c r="AG149" i="3"/>
  <c r="AI149" i="3"/>
  <c r="AG150" i="3"/>
  <c r="AI150" i="3"/>
  <c r="AG151" i="3"/>
  <c r="AI151" i="3"/>
  <c r="AG152" i="3"/>
  <c r="AI152" i="3"/>
  <c r="AG153" i="3"/>
  <c r="AI153" i="3"/>
  <c r="AG154" i="3"/>
  <c r="AI154" i="3"/>
  <c r="AG155" i="3"/>
  <c r="AI155" i="3"/>
  <c r="AG156" i="3"/>
  <c r="AI156" i="3"/>
  <c r="AG157" i="3"/>
  <c r="AI157" i="3"/>
  <c r="AG158" i="3"/>
  <c r="AI158" i="3"/>
  <c r="AG159" i="3"/>
  <c r="AI159" i="3"/>
  <c r="AG160" i="3"/>
  <c r="AI160" i="3"/>
  <c r="AG161" i="3"/>
  <c r="AI161" i="3"/>
  <c r="AG162" i="3"/>
  <c r="AI162" i="3"/>
  <c r="AG163" i="3"/>
  <c r="AI163" i="3"/>
  <c r="AG164" i="3"/>
  <c r="AI164" i="3"/>
  <c r="AG165" i="3"/>
  <c r="AI165" i="3"/>
  <c r="AG166" i="3"/>
  <c r="AI166" i="3"/>
  <c r="AG167" i="3"/>
  <c r="AI167" i="3"/>
  <c r="AG168" i="3"/>
  <c r="AI168" i="3"/>
  <c r="AG169" i="3"/>
  <c r="AI169" i="3"/>
  <c r="AG170" i="3"/>
  <c r="AI170" i="3"/>
  <c r="AG171" i="3"/>
  <c r="AH171" i="3" s="1"/>
  <c r="AI171" i="3"/>
  <c r="AI2" i="3"/>
  <c r="AG2" i="3"/>
  <c r="AI270" i="2"/>
  <c r="AG270" i="2"/>
  <c r="AH270" i="2" s="1"/>
  <c r="AI269" i="2"/>
  <c r="AG269" i="2"/>
  <c r="AI268" i="2"/>
  <c r="AG268" i="2"/>
  <c r="AI267" i="2"/>
  <c r="AG267" i="2"/>
  <c r="AI266" i="2"/>
  <c r="AG266" i="2"/>
  <c r="AI265" i="2"/>
  <c r="AG265" i="2"/>
  <c r="AH265" i="2" s="1"/>
  <c r="AI264" i="2"/>
  <c r="AG264" i="2"/>
  <c r="AI263" i="2"/>
  <c r="AG263" i="2"/>
  <c r="AI262" i="2"/>
  <c r="AG262" i="2"/>
  <c r="AI261" i="2"/>
  <c r="AG261" i="2"/>
  <c r="AH261" i="2" s="1"/>
  <c r="AI260" i="2"/>
  <c r="AG260" i="2"/>
  <c r="AI259" i="2"/>
  <c r="AG259" i="2"/>
  <c r="AI258" i="2"/>
  <c r="AG258" i="2"/>
  <c r="AI257" i="2"/>
  <c r="AG257" i="2"/>
  <c r="AI256" i="2"/>
  <c r="AG256" i="2"/>
  <c r="AI255" i="2"/>
  <c r="AG255" i="2"/>
  <c r="AI254" i="2"/>
  <c r="AG254" i="2"/>
  <c r="AI253" i="2"/>
  <c r="AG253" i="2"/>
  <c r="AI252" i="2"/>
  <c r="AG252" i="2"/>
  <c r="AI251" i="2"/>
  <c r="AG251" i="2"/>
  <c r="AI250" i="2"/>
  <c r="AG250" i="2"/>
  <c r="AI249" i="2"/>
  <c r="AG249" i="2"/>
  <c r="AH249" i="2" s="1"/>
  <c r="AI248" i="2"/>
  <c r="AG248" i="2"/>
  <c r="AI247" i="2"/>
  <c r="AG247" i="2"/>
  <c r="AI246" i="2"/>
  <c r="AG246" i="2"/>
  <c r="AI245" i="2"/>
  <c r="AG245" i="2"/>
  <c r="AH245" i="2" s="1"/>
  <c r="AI244" i="2"/>
  <c r="AG244" i="2"/>
  <c r="AI243" i="2"/>
  <c r="AG243" i="2"/>
  <c r="AI242" i="2"/>
  <c r="AG242" i="2"/>
  <c r="AI241" i="2"/>
  <c r="AG241" i="2"/>
  <c r="AH241" i="2" s="1"/>
  <c r="AI240" i="2"/>
  <c r="AG240" i="2"/>
  <c r="AI239" i="2"/>
  <c r="AG239" i="2"/>
  <c r="AI238" i="2"/>
  <c r="AG238" i="2"/>
  <c r="AI237" i="2"/>
  <c r="AG237" i="2"/>
  <c r="AH237" i="2" s="1"/>
  <c r="AI236" i="2"/>
  <c r="AG236" i="2"/>
  <c r="AI235" i="2"/>
  <c r="AG235" i="2"/>
  <c r="AI234" i="2"/>
  <c r="AG234" i="2"/>
  <c r="AI233" i="2"/>
  <c r="AG233" i="2"/>
  <c r="AH233" i="2" s="1"/>
  <c r="AI232" i="2"/>
  <c r="AG232" i="2"/>
  <c r="AI231" i="2"/>
  <c r="AG231" i="2"/>
  <c r="AI230" i="2"/>
  <c r="AG230" i="2"/>
  <c r="AI229" i="2"/>
  <c r="AG229" i="2"/>
  <c r="AH229" i="2" s="1"/>
  <c r="AI228" i="2"/>
  <c r="AG228" i="2"/>
  <c r="AI227" i="2"/>
  <c r="AG227" i="2"/>
  <c r="AI226" i="2"/>
  <c r="AG226" i="2"/>
  <c r="AI225" i="2"/>
  <c r="AG225" i="2"/>
  <c r="AH225" i="2" s="1"/>
  <c r="AI224" i="2"/>
  <c r="AG224" i="2"/>
  <c r="AI223" i="2"/>
  <c r="AG223" i="2"/>
  <c r="AI222" i="2"/>
  <c r="AG222" i="2"/>
  <c r="AI221" i="2"/>
  <c r="AG221" i="2"/>
  <c r="AH221" i="2" s="1"/>
  <c r="AI220" i="2"/>
  <c r="AG220" i="2"/>
  <c r="AI219" i="2"/>
  <c r="AG219" i="2"/>
  <c r="AI218" i="2"/>
  <c r="AG218" i="2"/>
  <c r="AI217" i="2"/>
  <c r="AG217" i="2"/>
  <c r="AH217" i="2" s="1"/>
  <c r="AI216" i="2"/>
  <c r="AG216" i="2"/>
  <c r="AI215" i="2"/>
  <c r="AG215" i="2"/>
  <c r="AI214" i="2"/>
  <c r="AG214" i="2"/>
  <c r="AI213" i="2"/>
  <c r="AG213" i="2"/>
  <c r="AH213" i="2" s="1"/>
  <c r="AI212" i="2"/>
  <c r="AG212" i="2"/>
  <c r="AI211" i="2"/>
  <c r="AG211" i="2"/>
  <c r="AI210" i="2"/>
  <c r="AG210" i="2"/>
  <c r="AI209" i="2"/>
  <c r="AG209" i="2"/>
  <c r="AH209" i="2" s="1"/>
  <c r="AI208" i="2"/>
  <c r="AG208" i="2"/>
  <c r="AI207" i="2"/>
  <c r="AG207" i="2"/>
  <c r="AI206" i="2"/>
  <c r="AG206" i="2"/>
  <c r="AI205" i="2"/>
  <c r="AG205" i="2"/>
  <c r="AI204" i="2"/>
  <c r="AG204" i="2"/>
  <c r="AI203" i="2"/>
  <c r="AG203" i="2"/>
  <c r="AI202" i="2"/>
  <c r="AG202" i="2"/>
  <c r="AI201" i="2"/>
  <c r="AG201" i="2"/>
  <c r="AH201" i="2" s="1"/>
  <c r="AI200" i="2"/>
  <c r="AG200" i="2"/>
  <c r="AI199" i="2"/>
  <c r="AG199" i="2"/>
  <c r="AI198" i="2"/>
  <c r="AG198" i="2"/>
  <c r="AI197" i="2"/>
  <c r="AG197" i="2"/>
  <c r="AH197" i="2" s="1"/>
  <c r="AI196" i="2"/>
  <c r="AG196" i="2"/>
  <c r="AI195" i="2"/>
  <c r="AG195" i="2"/>
  <c r="AI194" i="2"/>
  <c r="AG194" i="2"/>
  <c r="AI193" i="2"/>
  <c r="AG193" i="2"/>
  <c r="AH193" i="2" s="1"/>
  <c r="AI192" i="2"/>
  <c r="AG192" i="2"/>
  <c r="AI191" i="2"/>
  <c r="AG191" i="2"/>
  <c r="AI190" i="2"/>
  <c r="AG190" i="2"/>
  <c r="AI189" i="2"/>
  <c r="AG189" i="2"/>
  <c r="AI188" i="2"/>
  <c r="AG188" i="2"/>
  <c r="AI187" i="2"/>
  <c r="AG187" i="2"/>
  <c r="AI186" i="2"/>
  <c r="AG186" i="2"/>
  <c r="AI185" i="2"/>
  <c r="AG185" i="2"/>
  <c r="AI171" i="2"/>
  <c r="AG171" i="2"/>
  <c r="AI170" i="2"/>
  <c r="AG170" i="2"/>
  <c r="AI169" i="2"/>
  <c r="AG169" i="2"/>
  <c r="AI168" i="2"/>
  <c r="AG168" i="2"/>
  <c r="AI167" i="2"/>
  <c r="AG167" i="2"/>
  <c r="AI166" i="2"/>
  <c r="AG166" i="2"/>
  <c r="AI165" i="2"/>
  <c r="AG165" i="2"/>
  <c r="AI164" i="2"/>
  <c r="AG164" i="2"/>
  <c r="AI163" i="2"/>
  <c r="AG163" i="2"/>
  <c r="AI162" i="2"/>
  <c r="AG162" i="2"/>
  <c r="AI161" i="2"/>
  <c r="AG161" i="2"/>
  <c r="AI160" i="2"/>
  <c r="AG160" i="2"/>
  <c r="AI159" i="2"/>
  <c r="AG159" i="2"/>
  <c r="AI158" i="2"/>
  <c r="AG158" i="2"/>
  <c r="AI157" i="2"/>
  <c r="AG157" i="2"/>
  <c r="AI156" i="2"/>
  <c r="AG156" i="2"/>
  <c r="AI155" i="2"/>
  <c r="AG155" i="2"/>
  <c r="AI154" i="2"/>
  <c r="AG154" i="2"/>
  <c r="AI153" i="2"/>
  <c r="AG153" i="2"/>
  <c r="AI152" i="2"/>
  <c r="AG152" i="2"/>
  <c r="AI151" i="2"/>
  <c r="AG151" i="2"/>
  <c r="AI150" i="2"/>
  <c r="AG150" i="2"/>
  <c r="AI149" i="2"/>
  <c r="AG149" i="2"/>
  <c r="AI148" i="2"/>
  <c r="AG148" i="2"/>
  <c r="AI147" i="2"/>
  <c r="AG147" i="2"/>
  <c r="AI146" i="2"/>
  <c r="AG146" i="2"/>
  <c r="AI145" i="2"/>
  <c r="AG145" i="2"/>
  <c r="AI144" i="2"/>
  <c r="AG144" i="2"/>
  <c r="AI143" i="2"/>
  <c r="AG143" i="2"/>
  <c r="AI142" i="2"/>
  <c r="AG142" i="2"/>
  <c r="AI141" i="2"/>
  <c r="AG141" i="2"/>
  <c r="AI140" i="2"/>
  <c r="AG140" i="2"/>
  <c r="AI139" i="2"/>
  <c r="AG139" i="2"/>
  <c r="AI138" i="2"/>
  <c r="AG138" i="2"/>
  <c r="AI137" i="2"/>
  <c r="AG137" i="2"/>
  <c r="AI136" i="2"/>
  <c r="AG136" i="2"/>
  <c r="AI135" i="2"/>
  <c r="AG135" i="2"/>
  <c r="AI134" i="2"/>
  <c r="AG134" i="2"/>
  <c r="AI133" i="2"/>
  <c r="AG133" i="2"/>
  <c r="AI132" i="2"/>
  <c r="AG132" i="2"/>
  <c r="AI131" i="2"/>
  <c r="AG131" i="2"/>
  <c r="AI130" i="2"/>
  <c r="AG130" i="2"/>
  <c r="AI129" i="2"/>
  <c r="AG129" i="2"/>
  <c r="AI128" i="2"/>
  <c r="AG128" i="2"/>
  <c r="AI127" i="2"/>
  <c r="AG127" i="2"/>
  <c r="AI126" i="2"/>
  <c r="AG126" i="2"/>
  <c r="AI125" i="2"/>
  <c r="AG125" i="2"/>
  <c r="AI124" i="2"/>
  <c r="AG124" i="2"/>
  <c r="AI123" i="2"/>
  <c r="AG123" i="2"/>
  <c r="AI122" i="2"/>
  <c r="AG122" i="2"/>
  <c r="AI121" i="2"/>
  <c r="AG121" i="2"/>
  <c r="AI120" i="2"/>
  <c r="AG120" i="2"/>
  <c r="AI119" i="2"/>
  <c r="AG119" i="2"/>
  <c r="AI118" i="2"/>
  <c r="AG118" i="2"/>
  <c r="AI117" i="2"/>
  <c r="AG117" i="2"/>
  <c r="AI116" i="2"/>
  <c r="AG116" i="2"/>
  <c r="AI115" i="2"/>
  <c r="AG115" i="2"/>
  <c r="AI114" i="2"/>
  <c r="AG114" i="2"/>
  <c r="AI113" i="2"/>
  <c r="AG113" i="2"/>
  <c r="AI112" i="2"/>
  <c r="AG112" i="2"/>
  <c r="AI111" i="2"/>
  <c r="AG111" i="2"/>
  <c r="AI110" i="2"/>
  <c r="AG110" i="2"/>
  <c r="AI109" i="2"/>
  <c r="AG109" i="2"/>
  <c r="AI108" i="2"/>
  <c r="AG108" i="2"/>
  <c r="AI107" i="2"/>
  <c r="AG107" i="2"/>
  <c r="AI106" i="2"/>
  <c r="AG106" i="2"/>
  <c r="AI105" i="2"/>
  <c r="AG105" i="2"/>
  <c r="AI104" i="2"/>
  <c r="AG104" i="2"/>
  <c r="AI103" i="2"/>
  <c r="AG103" i="2"/>
  <c r="AI102" i="2"/>
  <c r="AG102" i="2"/>
  <c r="AI101" i="2"/>
  <c r="AG101" i="2"/>
  <c r="AI100" i="2"/>
  <c r="AG100" i="2"/>
  <c r="AI99" i="2"/>
  <c r="AG99" i="2"/>
  <c r="AI98" i="2"/>
  <c r="AG98" i="2"/>
  <c r="AI97" i="2"/>
  <c r="AG97" i="2"/>
  <c r="AI96" i="2"/>
  <c r="AG96" i="2"/>
  <c r="AI95" i="2"/>
  <c r="AG95" i="2"/>
  <c r="AI94" i="2"/>
  <c r="AG94" i="2"/>
  <c r="AI93" i="2"/>
  <c r="AG93" i="2"/>
  <c r="AI92" i="2"/>
  <c r="AG92" i="2"/>
  <c r="AI91" i="2"/>
  <c r="AG91" i="2"/>
  <c r="AI90" i="2"/>
  <c r="AG90" i="2"/>
  <c r="AI89" i="2"/>
  <c r="AG89" i="2"/>
  <c r="AI88" i="2"/>
  <c r="AG88" i="2"/>
  <c r="AI87" i="2"/>
  <c r="AG87" i="2"/>
  <c r="AI86" i="2"/>
  <c r="AG86" i="2"/>
  <c r="AI85" i="2"/>
  <c r="AG85" i="2"/>
  <c r="AI84" i="2"/>
  <c r="AG84" i="2"/>
  <c r="AI83" i="2"/>
  <c r="AG83" i="2"/>
  <c r="AI82" i="2"/>
  <c r="AG82" i="2"/>
  <c r="AI81" i="2"/>
  <c r="AG81" i="2"/>
  <c r="AI80" i="2"/>
  <c r="AG80" i="2"/>
  <c r="AI79" i="2"/>
  <c r="AG79" i="2"/>
  <c r="AI78" i="2"/>
  <c r="AG78" i="2"/>
  <c r="AI77" i="2"/>
  <c r="AG77" i="2"/>
  <c r="AI76" i="2"/>
  <c r="AG76" i="2"/>
  <c r="AI75" i="2"/>
  <c r="AG75" i="2"/>
  <c r="AI74" i="2"/>
  <c r="AG74" i="2"/>
  <c r="AI73" i="2"/>
  <c r="AG73" i="2"/>
  <c r="AI72" i="2"/>
  <c r="AG72" i="2"/>
  <c r="AI71" i="2"/>
  <c r="AG71" i="2"/>
  <c r="AI70" i="2"/>
  <c r="AG70" i="2"/>
  <c r="AI69" i="2"/>
  <c r="AG69" i="2"/>
  <c r="AI68" i="2"/>
  <c r="AG68" i="2"/>
  <c r="AI67" i="2"/>
  <c r="AG67" i="2"/>
  <c r="AI66" i="2"/>
  <c r="AG66" i="2"/>
  <c r="AI65" i="2"/>
  <c r="AG65" i="2"/>
  <c r="AI64" i="2"/>
  <c r="AG64" i="2"/>
  <c r="AI63" i="2"/>
  <c r="AG63" i="2"/>
  <c r="AI62" i="2"/>
  <c r="AG62" i="2"/>
  <c r="AI61" i="2"/>
  <c r="AG61" i="2"/>
  <c r="AI60" i="2"/>
  <c r="AG60" i="2"/>
  <c r="AI59" i="2"/>
  <c r="AG59" i="2"/>
  <c r="AI58" i="2"/>
  <c r="AG58" i="2"/>
  <c r="AI57" i="2"/>
  <c r="AG57" i="2"/>
  <c r="AI56" i="2"/>
  <c r="AG56" i="2"/>
  <c r="AI55" i="2"/>
  <c r="AG55" i="2"/>
  <c r="AI54" i="2"/>
  <c r="AG54" i="2"/>
  <c r="AI53" i="2"/>
  <c r="AG53" i="2"/>
  <c r="AI52" i="2"/>
  <c r="AG52" i="2"/>
  <c r="AI51" i="2"/>
  <c r="AG51" i="2"/>
  <c r="AI50" i="2"/>
  <c r="AG50" i="2"/>
  <c r="AI49" i="2"/>
  <c r="AG49" i="2"/>
  <c r="AI48" i="2"/>
  <c r="AG48" i="2"/>
  <c r="AI47" i="2"/>
  <c r="AG47" i="2"/>
  <c r="AI46" i="2"/>
  <c r="AG46" i="2"/>
  <c r="AI45" i="2"/>
  <c r="AG45" i="2"/>
  <c r="AI44" i="2"/>
  <c r="AG44" i="2"/>
  <c r="AI43" i="2"/>
  <c r="AG43" i="2"/>
  <c r="AI42" i="2"/>
  <c r="AG42" i="2"/>
  <c r="AI41" i="2"/>
  <c r="AG41" i="2"/>
  <c r="AI40" i="2"/>
  <c r="AG40" i="2"/>
  <c r="AI39" i="2"/>
  <c r="AG39" i="2"/>
  <c r="AI38" i="2"/>
  <c r="AG38" i="2"/>
  <c r="AI37" i="2"/>
  <c r="AG37" i="2"/>
  <c r="AI36" i="2"/>
  <c r="AG36" i="2"/>
  <c r="AI184" i="2"/>
  <c r="AG184" i="2"/>
  <c r="AI183" i="2"/>
  <c r="AG183" i="2"/>
  <c r="AI182" i="2"/>
  <c r="AG182" i="2"/>
  <c r="AI181" i="2"/>
  <c r="AG181" i="2"/>
  <c r="AI180" i="2"/>
  <c r="AG180" i="2"/>
  <c r="AI179" i="2"/>
  <c r="AG179" i="2"/>
  <c r="AI178" i="2"/>
  <c r="AG178" i="2"/>
  <c r="AI177" i="2"/>
  <c r="AG177" i="2"/>
  <c r="AI176" i="2"/>
  <c r="AG176" i="2"/>
  <c r="AI175" i="2"/>
  <c r="AG175" i="2"/>
  <c r="AI174" i="2"/>
  <c r="AG174" i="2"/>
  <c r="AI173" i="2"/>
  <c r="AG173" i="2"/>
  <c r="AI172" i="2"/>
  <c r="AG172" i="2"/>
  <c r="AI35" i="2"/>
  <c r="AG35" i="2"/>
  <c r="AI34" i="2"/>
  <c r="AG34" i="2"/>
  <c r="AI33" i="2"/>
  <c r="AG33" i="2"/>
  <c r="AI32" i="2"/>
  <c r="AG32" i="2"/>
  <c r="AI31" i="2"/>
  <c r="AG31" i="2"/>
  <c r="AI30" i="2"/>
  <c r="AG30" i="2"/>
  <c r="AI29" i="2"/>
  <c r="AG29" i="2"/>
  <c r="AI28" i="2"/>
  <c r="AG28" i="2"/>
  <c r="AI27" i="2"/>
  <c r="AG27" i="2"/>
  <c r="AI26" i="2"/>
  <c r="AG26" i="2"/>
  <c r="AI25" i="2"/>
  <c r="AG25" i="2"/>
  <c r="AH25" i="2" s="1"/>
  <c r="AI24" i="2"/>
  <c r="AG24" i="2"/>
  <c r="AI23" i="2"/>
  <c r="AG23" i="2"/>
  <c r="AI22" i="2"/>
  <c r="AG22" i="2"/>
  <c r="AI21" i="2"/>
  <c r="AG21" i="2"/>
  <c r="AH21" i="2" s="1"/>
  <c r="AI20" i="2"/>
  <c r="AG20" i="2"/>
  <c r="AI19" i="2"/>
  <c r="AG19" i="2"/>
  <c r="AI18" i="2"/>
  <c r="AG18" i="2"/>
  <c r="AI17" i="2"/>
  <c r="AG17" i="2"/>
  <c r="AH17" i="2" s="1"/>
  <c r="AI16" i="2"/>
  <c r="AG16" i="2"/>
  <c r="AI15" i="2"/>
  <c r="AG15" i="2"/>
  <c r="AI14" i="2"/>
  <c r="AG14" i="2"/>
  <c r="AI13" i="2"/>
  <c r="AG13" i="2"/>
  <c r="AI12" i="2"/>
  <c r="AG12" i="2"/>
  <c r="AI11" i="2"/>
  <c r="AG11" i="2"/>
  <c r="AI10" i="2"/>
  <c r="AG10" i="2"/>
  <c r="AI9" i="2"/>
  <c r="AG9" i="2"/>
  <c r="AH9" i="2" s="1"/>
  <c r="AI8" i="2"/>
  <c r="AG8" i="2"/>
  <c r="AI7" i="2"/>
  <c r="AG7" i="2"/>
  <c r="AI6" i="2"/>
  <c r="AG6" i="2"/>
  <c r="AI5" i="2"/>
  <c r="AG5" i="2"/>
  <c r="AI4" i="2"/>
  <c r="AG4" i="2"/>
  <c r="AI3" i="2"/>
  <c r="AG3" i="2"/>
  <c r="AI2" i="2"/>
  <c r="AG2" i="2"/>
  <c r="AG3" i="1"/>
  <c r="AI3" i="1"/>
  <c r="AG4" i="1"/>
  <c r="AI4" i="1"/>
  <c r="AG5" i="1"/>
  <c r="AI5" i="1"/>
  <c r="AG6" i="1"/>
  <c r="AI6" i="1"/>
  <c r="AG7" i="1"/>
  <c r="AI7" i="1"/>
  <c r="AG8" i="1"/>
  <c r="AI8" i="1"/>
  <c r="AG9" i="1"/>
  <c r="AI9" i="1"/>
  <c r="AG10" i="1"/>
  <c r="AI10" i="1"/>
  <c r="AG11" i="1"/>
  <c r="AI11" i="1"/>
  <c r="AG12" i="1"/>
  <c r="AI12" i="1"/>
  <c r="AG13" i="1"/>
  <c r="AI13" i="1"/>
  <c r="AG14" i="1"/>
  <c r="AI14" i="1"/>
  <c r="AG15" i="1"/>
  <c r="AI15" i="1"/>
  <c r="AG16" i="1"/>
  <c r="AI16" i="1"/>
  <c r="AG17" i="1"/>
  <c r="AI17" i="1"/>
  <c r="AG18" i="1"/>
  <c r="AI18" i="1"/>
  <c r="AG19" i="1"/>
  <c r="AI19" i="1"/>
  <c r="AG20" i="1"/>
  <c r="AI20" i="1"/>
  <c r="AG21" i="1"/>
  <c r="AI21" i="1"/>
  <c r="AG22" i="1"/>
  <c r="AI22" i="1"/>
  <c r="AG23" i="1"/>
  <c r="AI23" i="1"/>
  <c r="AG24" i="1"/>
  <c r="AI24" i="1"/>
  <c r="AG25" i="1"/>
  <c r="AI25" i="1"/>
  <c r="AG26" i="1"/>
  <c r="AI26" i="1"/>
  <c r="AG27" i="1"/>
  <c r="AI27" i="1"/>
  <c r="AG28" i="1"/>
  <c r="AI28" i="1"/>
  <c r="AG29" i="1"/>
  <c r="AI29" i="1"/>
  <c r="AG30" i="1"/>
  <c r="AI30" i="1"/>
  <c r="AG31" i="1"/>
  <c r="AI31" i="1"/>
  <c r="AG32" i="1"/>
  <c r="AI32" i="1"/>
  <c r="AG33" i="1"/>
  <c r="AI33" i="1"/>
  <c r="AG34" i="1"/>
  <c r="AI34" i="1"/>
  <c r="AG35" i="1"/>
  <c r="AI35" i="1"/>
  <c r="AG36" i="1"/>
  <c r="AI36" i="1"/>
  <c r="AG37" i="1"/>
  <c r="AI37" i="1"/>
  <c r="AG38" i="1"/>
  <c r="AI38" i="1"/>
  <c r="AG39" i="1"/>
  <c r="AI39" i="1"/>
  <c r="AG40" i="1"/>
  <c r="AI40" i="1"/>
  <c r="AG41" i="1"/>
  <c r="AI41" i="1"/>
  <c r="AG42" i="1"/>
  <c r="AI42" i="1"/>
  <c r="AG43" i="1"/>
  <c r="AI43" i="1"/>
  <c r="AG44" i="1"/>
  <c r="AI44" i="1"/>
  <c r="AG45" i="1"/>
  <c r="AI45" i="1"/>
  <c r="AG46" i="1"/>
  <c r="AI46" i="1"/>
  <c r="AG47" i="1"/>
  <c r="AI47" i="1"/>
  <c r="AG48" i="1"/>
  <c r="AI48" i="1"/>
  <c r="AG49" i="1"/>
  <c r="AI49" i="1"/>
  <c r="AG50" i="1"/>
  <c r="AI50" i="1"/>
  <c r="AG51" i="1"/>
  <c r="AI51" i="1"/>
  <c r="AG52" i="1"/>
  <c r="AI52" i="1"/>
  <c r="AG53" i="1"/>
  <c r="AI53" i="1"/>
  <c r="AG54" i="1"/>
  <c r="AI54" i="1"/>
  <c r="AG55" i="1"/>
  <c r="AI55" i="1"/>
  <c r="AG56" i="1"/>
  <c r="AI56" i="1"/>
  <c r="AG57" i="1"/>
  <c r="AI57" i="1"/>
  <c r="AG58" i="1"/>
  <c r="AI58" i="1"/>
  <c r="AG59" i="1"/>
  <c r="AI59" i="1"/>
  <c r="AG60" i="1"/>
  <c r="AI60" i="1"/>
  <c r="AG61" i="1"/>
  <c r="AI61" i="1"/>
  <c r="AG62" i="1"/>
  <c r="AI62" i="1"/>
  <c r="AG63" i="1"/>
  <c r="AI63" i="1"/>
  <c r="AG64" i="1"/>
  <c r="AI64" i="1"/>
  <c r="AG65" i="1"/>
  <c r="AI65" i="1"/>
  <c r="AG66" i="1"/>
  <c r="AI66" i="1"/>
  <c r="AG67" i="1"/>
  <c r="AI67" i="1"/>
  <c r="AG68" i="1"/>
  <c r="AI68" i="1"/>
  <c r="AG69" i="1"/>
  <c r="AI69" i="1"/>
  <c r="AG70" i="1"/>
  <c r="AI70" i="1"/>
  <c r="AG71" i="1"/>
  <c r="AI71" i="1"/>
  <c r="AG72" i="1"/>
  <c r="AI72" i="1"/>
  <c r="AG73" i="1"/>
  <c r="AI73" i="1"/>
  <c r="AG74" i="1"/>
  <c r="AI74" i="1"/>
  <c r="AG75" i="1"/>
  <c r="AI75" i="1"/>
  <c r="AG76" i="1"/>
  <c r="AI76" i="1"/>
  <c r="AG77" i="1"/>
  <c r="AI77" i="1"/>
  <c r="AG78" i="1"/>
  <c r="AI78" i="1"/>
  <c r="AG79" i="1"/>
  <c r="AI79" i="1"/>
  <c r="AG80" i="1"/>
  <c r="AI80" i="1"/>
  <c r="AG81" i="1"/>
  <c r="AI81" i="1"/>
  <c r="AG82" i="1"/>
  <c r="AI82" i="1"/>
  <c r="AG83" i="1"/>
  <c r="AI83" i="1"/>
  <c r="AG84" i="1"/>
  <c r="AI84" i="1"/>
  <c r="AG85" i="1"/>
  <c r="AI85" i="1"/>
  <c r="AG86" i="1"/>
  <c r="AI86" i="1"/>
  <c r="AG87" i="1"/>
  <c r="AI87" i="1"/>
  <c r="AG88" i="1"/>
  <c r="AI88" i="1"/>
  <c r="AG89" i="1"/>
  <c r="AI89" i="1"/>
  <c r="AG90" i="1"/>
  <c r="AI90" i="1"/>
  <c r="AG91" i="1"/>
  <c r="AI91" i="1"/>
  <c r="AG92" i="1"/>
  <c r="AI92" i="1"/>
  <c r="AG93" i="1"/>
  <c r="AI93" i="1"/>
  <c r="AG94" i="1"/>
  <c r="AI94" i="1"/>
  <c r="AG95" i="1"/>
  <c r="AI95" i="1"/>
  <c r="AG96" i="1"/>
  <c r="AI96" i="1"/>
  <c r="AG97" i="1"/>
  <c r="AI97" i="1"/>
  <c r="AG98" i="1"/>
  <c r="AI98" i="1"/>
  <c r="AG99" i="1"/>
  <c r="AI99" i="1"/>
  <c r="AG100" i="1"/>
  <c r="AI100" i="1"/>
  <c r="AG101" i="1"/>
  <c r="AI101" i="1"/>
  <c r="AG102" i="1"/>
  <c r="AI102" i="1"/>
  <c r="AG103" i="1"/>
  <c r="AI103" i="1"/>
  <c r="AG104" i="1"/>
  <c r="AI104" i="1"/>
  <c r="AG105" i="1"/>
  <c r="AI105" i="1"/>
  <c r="AG106" i="1"/>
  <c r="AI106" i="1"/>
  <c r="AG107" i="1"/>
  <c r="AI107" i="1"/>
  <c r="AG108" i="1"/>
  <c r="AI108" i="1"/>
  <c r="AG109" i="1"/>
  <c r="AI109" i="1"/>
  <c r="AG110" i="1"/>
  <c r="AI110" i="1"/>
  <c r="AG111" i="1"/>
  <c r="AI111" i="1"/>
  <c r="AG112" i="1"/>
  <c r="AI112" i="1"/>
  <c r="AG113" i="1"/>
  <c r="AI113" i="1"/>
  <c r="AG114" i="1"/>
  <c r="AI114" i="1"/>
  <c r="AG115" i="1"/>
  <c r="AI115" i="1"/>
  <c r="AG116" i="1"/>
  <c r="AI116" i="1"/>
  <c r="AG117" i="1"/>
  <c r="AI117" i="1"/>
  <c r="AG118" i="1"/>
  <c r="AI118" i="1"/>
  <c r="AG119" i="1"/>
  <c r="AI119" i="1"/>
  <c r="AG120" i="1"/>
  <c r="AI120" i="1"/>
  <c r="AG121" i="1"/>
  <c r="AI121" i="1"/>
  <c r="AG122" i="1"/>
  <c r="AI122" i="1"/>
  <c r="AG123" i="1"/>
  <c r="AI123" i="1"/>
  <c r="AG124" i="1"/>
  <c r="AI124" i="1"/>
  <c r="AG125" i="1"/>
  <c r="AI125" i="1"/>
  <c r="AG126" i="1"/>
  <c r="AI126" i="1"/>
  <c r="AG127" i="1"/>
  <c r="AI127" i="1"/>
  <c r="AG128" i="1"/>
  <c r="AI128" i="1"/>
  <c r="AG129" i="1"/>
  <c r="AI129" i="1"/>
  <c r="AG130" i="1"/>
  <c r="AI130" i="1"/>
  <c r="AG131" i="1"/>
  <c r="AI131" i="1"/>
  <c r="AG132" i="1"/>
  <c r="AI132" i="1"/>
  <c r="AG133" i="1"/>
  <c r="AI133" i="1"/>
  <c r="AG134" i="1"/>
  <c r="AI134" i="1"/>
  <c r="AG135" i="1"/>
  <c r="AI135" i="1"/>
  <c r="AG136" i="1"/>
  <c r="AI136" i="1"/>
  <c r="AG137" i="1"/>
  <c r="AI137" i="1"/>
  <c r="AG138" i="1"/>
  <c r="AI138" i="1"/>
  <c r="AG139" i="1"/>
  <c r="AI139" i="1"/>
  <c r="AG140" i="1"/>
  <c r="AI140" i="1"/>
  <c r="AG141" i="1"/>
  <c r="AI141" i="1"/>
  <c r="AG142" i="1"/>
  <c r="AI142" i="1"/>
  <c r="AG143" i="1"/>
  <c r="AI143" i="1"/>
  <c r="AG144" i="1"/>
  <c r="AI144" i="1"/>
  <c r="AG145" i="1"/>
  <c r="AI145" i="1"/>
  <c r="AG146" i="1"/>
  <c r="AI146" i="1"/>
  <c r="AG147" i="1"/>
  <c r="AI147" i="1"/>
  <c r="AG148" i="1"/>
  <c r="AI148" i="1"/>
  <c r="AG149" i="1"/>
  <c r="AI149" i="1"/>
  <c r="AG150" i="1"/>
  <c r="AI150" i="1"/>
  <c r="AG151" i="1"/>
  <c r="AI151" i="1"/>
  <c r="AG152" i="1"/>
  <c r="AI152" i="1"/>
  <c r="AG153" i="1"/>
  <c r="AI153" i="1"/>
  <c r="AG154" i="1"/>
  <c r="AI154" i="1"/>
  <c r="AG155" i="1"/>
  <c r="AI155" i="1"/>
  <c r="AG156" i="1"/>
  <c r="AI156" i="1"/>
  <c r="AG157" i="1"/>
  <c r="AI157" i="1"/>
  <c r="AG158" i="1"/>
  <c r="AI158" i="1"/>
  <c r="AG159" i="1"/>
  <c r="AI159" i="1"/>
  <c r="AG160" i="1"/>
  <c r="AI160" i="1"/>
  <c r="AG161" i="1"/>
  <c r="AI161" i="1"/>
  <c r="AG162" i="1"/>
  <c r="AI162" i="1"/>
  <c r="AG163" i="1"/>
  <c r="AI163" i="1"/>
  <c r="AG164" i="1"/>
  <c r="AI164" i="1"/>
  <c r="AG165" i="1"/>
  <c r="AI165" i="1"/>
  <c r="AG166" i="1"/>
  <c r="AI166" i="1"/>
  <c r="AG167" i="1"/>
  <c r="AI167" i="1"/>
  <c r="AG168" i="1"/>
  <c r="AI168" i="1"/>
  <c r="AG169" i="1"/>
  <c r="AI169" i="1"/>
  <c r="AG170" i="1"/>
  <c r="AI170" i="1"/>
  <c r="AG171" i="1"/>
  <c r="AI171" i="1"/>
  <c r="AG172" i="1"/>
  <c r="AI172" i="1"/>
  <c r="AG173" i="1"/>
  <c r="AI173" i="1"/>
  <c r="AG174" i="1"/>
  <c r="AI174" i="1"/>
  <c r="AG175" i="1"/>
  <c r="AI175" i="1"/>
  <c r="AG176" i="1"/>
  <c r="AI176" i="1"/>
  <c r="AG177" i="1"/>
  <c r="AI177" i="1"/>
  <c r="AG178" i="1"/>
  <c r="AI178" i="1"/>
  <c r="AG179" i="1"/>
  <c r="AI179" i="1"/>
  <c r="AG180" i="1"/>
  <c r="AI180" i="1"/>
  <c r="AG181" i="1"/>
  <c r="AI181" i="1"/>
  <c r="AG182" i="1"/>
  <c r="AI182" i="1"/>
  <c r="AG183" i="1"/>
  <c r="AI183" i="1"/>
  <c r="AG184" i="1"/>
  <c r="AI184" i="1"/>
  <c r="AG185" i="1"/>
  <c r="AI185" i="1"/>
  <c r="AG186" i="1"/>
  <c r="AI186" i="1"/>
  <c r="AG187" i="1"/>
  <c r="AI187" i="1"/>
  <c r="AG188" i="1"/>
  <c r="AI188" i="1"/>
  <c r="AG189" i="1"/>
  <c r="AI189" i="1"/>
  <c r="AG190" i="1"/>
  <c r="AI190" i="1"/>
  <c r="AG191" i="1"/>
  <c r="AI191" i="1"/>
  <c r="AG192" i="1"/>
  <c r="AI192" i="1"/>
  <c r="AG193" i="1"/>
  <c r="AI193" i="1"/>
  <c r="AG194" i="1"/>
  <c r="AI194" i="1"/>
  <c r="AG195" i="1"/>
  <c r="AI195" i="1"/>
  <c r="AG196" i="1"/>
  <c r="AI196" i="1"/>
  <c r="AG197" i="1"/>
  <c r="AI197" i="1"/>
  <c r="AG198" i="1"/>
  <c r="AI198" i="1"/>
  <c r="AG199" i="1"/>
  <c r="AI199" i="1"/>
  <c r="AG200" i="1"/>
  <c r="AI200" i="1"/>
  <c r="AG201" i="1"/>
  <c r="AI201" i="1"/>
  <c r="AG202" i="1"/>
  <c r="AI202" i="1"/>
  <c r="AG203" i="1"/>
  <c r="AI203" i="1"/>
  <c r="AG204" i="1"/>
  <c r="AI204" i="1"/>
  <c r="AG205" i="1"/>
  <c r="AI205" i="1"/>
  <c r="AG206" i="1"/>
  <c r="AI206" i="1"/>
  <c r="AG207" i="1"/>
  <c r="AI207" i="1"/>
  <c r="AG208" i="1"/>
  <c r="AI208" i="1"/>
  <c r="AG209" i="1"/>
  <c r="AI209" i="1"/>
  <c r="AG210" i="1"/>
  <c r="AI210" i="1"/>
  <c r="AG211" i="1"/>
  <c r="AI211" i="1"/>
  <c r="AG212" i="1"/>
  <c r="AI212" i="1"/>
  <c r="AG213" i="1"/>
  <c r="AI213" i="1"/>
  <c r="AG214" i="1"/>
  <c r="AI214" i="1"/>
  <c r="AG215" i="1"/>
  <c r="AI215" i="1"/>
  <c r="AG216" i="1"/>
  <c r="AI216" i="1"/>
  <c r="AG217" i="1"/>
  <c r="AI217" i="1"/>
  <c r="AG218" i="1"/>
  <c r="AI218" i="1"/>
  <c r="AG219" i="1"/>
  <c r="AI219" i="1"/>
  <c r="AG220" i="1"/>
  <c r="AI220" i="1"/>
  <c r="AG221" i="1"/>
  <c r="AI221" i="1"/>
  <c r="AG222" i="1"/>
  <c r="AI222" i="1"/>
  <c r="AG223" i="1"/>
  <c r="AI223" i="1"/>
  <c r="AG224" i="1"/>
  <c r="AI224" i="1"/>
  <c r="AG225" i="1"/>
  <c r="AI225" i="1"/>
  <c r="AG226" i="1"/>
  <c r="AI226" i="1"/>
  <c r="AG227" i="1"/>
  <c r="AI227" i="1"/>
  <c r="AG228" i="1"/>
  <c r="AI228" i="1"/>
  <c r="AG229" i="1"/>
  <c r="AI229" i="1"/>
  <c r="AG230" i="1"/>
  <c r="AI230" i="1"/>
  <c r="AG231" i="1"/>
  <c r="AI231" i="1"/>
  <c r="AG232" i="1"/>
  <c r="AI232" i="1"/>
  <c r="AG233" i="1"/>
  <c r="AI233" i="1"/>
  <c r="AG234" i="1"/>
  <c r="AI234" i="1"/>
  <c r="AG235" i="1"/>
  <c r="AI235" i="1"/>
  <c r="AG236" i="1"/>
  <c r="AI236" i="1"/>
  <c r="AG237" i="1"/>
  <c r="AI237" i="1"/>
  <c r="AG238" i="1"/>
  <c r="AI238" i="1"/>
  <c r="AG239" i="1"/>
  <c r="AI239" i="1"/>
  <c r="AG240" i="1"/>
  <c r="AI240" i="1"/>
  <c r="AG241" i="1"/>
  <c r="AI241" i="1"/>
  <c r="AG242" i="1"/>
  <c r="AI242" i="1"/>
  <c r="AG243" i="1"/>
  <c r="AI243" i="1"/>
  <c r="AG244" i="1"/>
  <c r="AI244" i="1"/>
  <c r="AG245" i="1"/>
  <c r="AI245" i="1"/>
  <c r="AG246" i="1"/>
  <c r="AI246" i="1"/>
  <c r="AG247" i="1"/>
  <c r="AI247" i="1"/>
  <c r="AG248" i="1"/>
  <c r="AI248" i="1"/>
  <c r="AG249" i="1"/>
  <c r="AI249" i="1"/>
  <c r="AG250" i="1"/>
  <c r="AI250" i="1"/>
  <c r="AG251" i="1"/>
  <c r="AI251" i="1"/>
  <c r="AG252" i="1"/>
  <c r="AI252" i="1"/>
  <c r="AG253" i="1"/>
  <c r="AI253" i="1"/>
  <c r="AG254" i="1"/>
  <c r="AI254" i="1"/>
  <c r="AG255" i="1"/>
  <c r="AI255" i="1"/>
  <c r="AG256" i="1"/>
  <c r="AI256" i="1"/>
  <c r="AG257" i="1"/>
  <c r="AI257" i="1"/>
  <c r="AG258" i="1"/>
  <c r="AI258" i="1"/>
  <c r="AG259" i="1"/>
  <c r="AI259" i="1"/>
  <c r="AG260" i="1"/>
  <c r="AI260" i="1"/>
  <c r="AG261" i="1"/>
  <c r="AI261" i="1"/>
  <c r="AG262" i="1"/>
  <c r="AI262" i="1"/>
  <c r="AG263" i="1"/>
  <c r="AI263" i="1"/>
  <c r="AG264" i="1"/>
  <c r="AI264" i="1"/>
  <c r="AG265" i="1"/>
  <c r="AI265" i="1"/>
  <c r="AG266" i="1"/>
  <c r="AI266" i="1"/>
  <c r="AG267" i="1"/>
  <c r="AI267" i="1"/>
  <c r="AG268" i="1"/>
  <c r="AI268" i="1"/>
  <c r="AG269" i="1"/>
  <c r="AI269" i="1"/>
  <c r="AG270" i="1"/>
  <c r="AI270" i="1"/>
  <c r="AG271" i="1"/>
  <c r="AI271" i="1"/>
  <c r="AG272" i="1"/>
  <c r="AI272" i="1"/>
  <c r="AG273" i="1"/>
  <c r="AI273" i="1"/>
  <c r="AG274" i="1"/>
  <c r="AI274" i="1"/>
  <c r="AG275" i="1"/>
  <c r="AI275" i="1"/>
  <c r="AG276" i="1"/>
  <c r="AI276" i="1"/>
  <c r="AG277" i="1"/>
  <c r="AI277" i="1"/>
  <c r="AG278" i="1"/>
  <c r="AI278" i="1"/>
  <c r="AG279" i="1"/>
  <c r="AI279" i="1"/>
  <c r="AG280" i="1"/>
  <c r="AI280" i="1"/>
  <c r="AG281" i="1"/>
  <c r="AI281" i="1"/>
  <c r="AG282" i="1"/>
  <c r="AI282" i="1"/>
  <c r="AG283" i="1"/>
  <c r="AI283" i="1"/>
  <c r="AG284" i="1"/>
  <c r="AI284" i="1"/>
  <c r="AG285" i="1"/>
  <c r="AI285" i="1"/>
  <c r="AG286" i="1"/>
  <c r="AI286" i="1"/>
  <c r="AG287" i="1"/>
  <c r="AI287" i="1"/>
  <c r="AG288" i="1"/>
  <c r="AI288" i="1"/>
  <c r="AG289" i="1"/>
  <c r="AI289" i="1"/>
  <c r="AG290" i="1"/>
  <c r="AI290" i="1"/>
  <c r="AG291" i="1"/>
  <c r="AI291" i="1"/>
  <c r="AG292" i="1"/>
  <c r="AI292" i="1"/>
  <c r="AG293" i="1"/>
  <c r="AI293" i="1"/>
  <c r="AG294" i="1"/>
  <c r="AI294" i="1"/>
  <c r="AG295" i="1"/>
  <c r="AI295" i="1"/>
  <c r="AG296" i="1"/>
  <c r="AI296" i="1"/>
  <c r="AG297" i="1"/>
  <c r="AI297" i="1"/>
  <c r="AG298" i="1"/>
  <c r="AI298" i="1"/>
  <c r="AG299" i="1"/>
  <c r="AI299" i="1"/>
  <c r="AG300" i="1"/>
  <c r="AI300" i="1"/>
  <c r="AG301" i="1"/>
  <c r="AI301" i="1"/>
  <c r="AG302" i="1"/>
  <c r="AI302" i="1"/>
  <c r="AG303" i="1"/>
  <c r="AI303" i="1"/>
  <c r="AG304" i="1"/>
  <c r="AI304" i="1"/>
  <c r="AG305" i="1"/>
  <c r="AI305" i="1"/>
  <c r="AG306" i="1"/>
  <c r="AI306" i="1"/>
  <c r="AG307" i="1"/>
  <c r="AI307" i="1"/>
  <c r="AG308" i="1"/>
  <c r="AI308" i="1"/>
  <c r="AG309" i="1"/>
  <c r="AI309" i="1"/>
  <c r="AG310" i="1"/>
  <c r="AI310" i="1"/>
  <c r="AG311" i="1"/>
  <c r="AI311" i="1"/>
  <c r="AG312" i="1"/>
  <c r="AI312" i="1"/>
  <c r="AG313" i="1"/>
  <c r="AI313" i="1"/>
  <c r="AG314" i="1"/>
  <c r="AI314" i="1"/>
  <c r="AG315" i="1"/>
  <c r="AI315" i="1"/>
  <c r="AG316" i="1"/>
  <c r="AI316" i="1"/>
  <c r="AG317" i="1"/>
  <c r="AI317" i="1"/>
  <c r="AG318" i="1"/>
  <c r="AI318" i="1"/>
  <c r="AG319" i="1"/>
  <c r="AI319" i="1"/>
  <c r="AG320" i="1"/>
  <c r="AI320" i="1"/>
  <c r="AG321" i="1"/>
  <c r="AI321" i="1"/>
  <c r="AG322" i="1"/>
  <c r="AI322" i="1"/>
  <c r="AG323" i="1"/>
  <c r="AI323" i="1"/>
  <c r="AG324" i="1"/>
  <c r="AI324" i="1"/>
  <c r="AG325" i="1"/>
  <c r="AI325" i="1"/>
  <c r="AG326" i="1"/>
  <c r="AI326" i="1"/>
  <c r="AG327" i="1"/>
  <c r="AI327" i="1"/>
  <c r="AG328" i="1"/>
  <c r="AI328" i="1"/>
  <c r="AG329" i="1"/>
  <c r="AI329" i="1"/>
  <c r="AG330" i="1"/>
  <c r="AI330" i="1"/>
  <c r="AG331" i="1"/>
  <c r="AI331" i="1"/>
  <c r="AG332" i="1"/>
  <c r="AI332" i="1"/>
  <c r="AG333" i="1"/>
  <c r="AI333" i="1"/>
  <c r="AG334" i="1"/>
  <c r="AI334" i="1"/>
  <c r="AG335" i="1"/>
  <c r="AI335" i="1"/>
  <c r="AG336" i="1"/>
  <c r="AI336" i="1"/>
  <c r="AG337" i="1"/>
  <c r="AI337" i="1"/>
  <c r="AG338" i="1"/>
  <c r="AI338" i="1"/>
  <c r="AG339" i="1"/>
  <c r="AI339" i="1"/>
  <c r="AG340" i="1"/>
  <c r="AH340" i="1" s="1"/>
  <c r="AI340" i="1"/>
  <c r="AI2" i="1"/>
  <c r="AG2" i="1"/>
  <c r="AH2" i="1" s="1"/>
  <c r="BP280" i="2" l="1"/>
  <c r="AX279" i="2"/>
  <c r="BF279" i="2"/>
  <c r="BN279" i="2"/>
  <c r="AH253" i="2"/>
  <c r="AH257" i="2"/>
  <c r="AH52" i="2"/>
  <c r="AH60" i="2"/>
  <c r="AH68" i="2"/>
  <c r="AH80" i="2"/>
  <c r="AH88" i="2"/>
  <c r="AH96" i="2"/>
  <c r="AH100" i="2"/>
  <c r="AH108" i="2"/>
  <c r="AH116" i="2"/>
  <c r="AH124" i="2"/>
  <c r="AH128" i="2"/>
  <c r="AH136" i="2"/>
  <c r="AH144" i="2"/>
  <c r="AH152" i="2"/>
  <c r="AH160" i="2"/>
  <c r="AH164" i="2"/>
  <c r="AH185" i="2"/>
  <c r="AH205" i="2"/>
  <c r="AH269" i="2"/>
  <c r="AH33" i="2"/>
  <c r="AH177" i="2"/>
  <c r="AH36" i="2"/>
  <c r="AH44" i="2"/>
  <c r="AH56" i="2"/>
  <c r="AH64" i="2"/>
  <c r="AH76" i="2"/>
  <c r="AH84" i="2"/>
  <c r="AH92" i="2"/>
  <c r="AH104" i="2"/>
  <c r="AH112" i="2"/>
  <c r="AH120" i="2"/>
  <c r="AH132" i="2"/>
  <c r="AH140" i="2"/>
  <c r="AH148" i="2"/>
  <c r="AH156" i="2"/>
  <c r="AH168" i="2"/>
  <c r="AH189" i="2"/>
  <c r="AH154" i="2"/>
  <c r="AH162" i="2"/>
  <c r="AH199" i="2"/>
  <c r="AH72" i="2"/>
  <c r="AN534" i="3"/>
  <c r="AM534" i="3"/>
  <c r="AH18" i="2"/>
  <c r="AH30" i="2"/>
  <c r="AH182" i="2"/>
  <c r="AH45" i="2"/>
  <c r="AH57" i="2"/>
  <c r="AH73" i="2"/>
  <c r="AH85" i="2"/>
  <c r="AH93" i="2"/>
  <c r="AH101" i="2"/>
  <c r="AH109" i="2"/>
  <c r="AH117" i="2"/>
  <c r="AH125" i="2"/>
  <c r="AH133" i="2"/>
  <c r="AH141" i="2"/>
  <c r="AH149" i="2"/>
  <c r="AH157" i="2"/>
  <c r="AH165" i="2"/>
  <c r="AH186" i="2"/>
  <c r="AH202" i="2"/>
  <c r="AH210" i="2"/>
  <c r="AH218" i="2"/>
  <c r="AH226" i="2"/>
  <c r="AH234" i="2"/>
  <c r="AH242" i="2"/>
  <c r="AH250" i="2"/>
  <c r="AH258" i="2"/>
  <c r="AH266" i="2"/>
  <c r="AH6" i="2"/>
  <c r="AH10" i="2"/>
  <c r="AH14" i="2"/>
  <c r="AH22" i="2"/>
  <c r="AH26" i="2"/>
  <c r="AH34" i="2"/>
  <c r="AH174" i="2"/>
  <c r="AH178" i="2"/>
  <c r="AH37" i="2"/>
  <c r="AH41" i="2"/>
  <c r="AH49" i="2"/>
  <c r="AH53" i="2"/>
  <c r="AH61" i="2"/>
  <c r="AH65" i="2"/>
  <c r="AH69" i="2"/>
  <c r="AH77" i="2"/>
  <c r="AH170" i="2"/>
  <c r="AH207" i="2"/>
  <c r="AH215" i="2"/>
  <c r="AH130" i="2"/>
  <c r="AH138" i="2"/>
  <c r="AM280" i="2"/>
  <c r="AM279" i="2"/>
  <c r="AQ280" i="2"/>
  <c r="AY280" i="2"/>
  <c r="BG280" i="2"/>
  <c r="BO280" i="2"/>
  <c r="BA280" i="2"/>
  <c r="BI280" i="2"/>
  <c r="AM354" i="3"/>
  <c r="AH194" i="2"/>
  <c r="AR279" i="2"/>
  <c r="AZ279" i="2"/>
  <c r="BH279" i="2"/>
  <c r="BP279" i="2"/>
  <c r="AS280" i="2"/>
  <c r="AS279" i="2"/>
  <c r="BA279" i="2"/>
  <c r="BI279" i="2"/>
  <c r="BQ279" i="2"/>
  <c r="AT280" i="2"/>
  <c r="BB280" i="2"/>
  <c r="BJ280" i="2"/>
  <c r="AT279" i="2"/>
  <c r="BB279" i="2"/>
  <c r="BJ279" i="2"/>
  <c r="AN283" i="2" a="1"/>
  <c r="AN283" i="2" s="1"/>
  <c r="AN284" i="2" a="1"/>
  <c r="AN284" i="2" s="1"/>
  <c r="AN180" i="3"/>
  <c r="AN352" i="3" s="1" a="1"/>
  <c r="AN352" i="3" s="1"/>
  <c r="AU280" i="2"/>
  <c r="BC280" i="2"/>
  <c r="BK280" i="2"/>
  <c r="AU279" i="2"/>
  <c r="BC279" i="2"/>
  <c r="BK279" i="2"/>
  <c r="AO180" i="3"/>
  <c r="AH28" i="2"/>
  <c r="AH180" i="2"/>
  <c r="AH47" i="2"/>
  <c r="AH55" i="2"/>
  <c r="AH63" i="2"/>
  <c r="AH71" i="2"/>
  <c r="AH79" i="2"/>
  <c r="AH87" i="2"/>
  <c r="AH95" i="2"/>
  <c r="AH103" i="2"/>
  <c r="AH111" i="2"/>
  <c r="AH119" i="2"/>
  <c r="AH127" i="2"/>
  <c r="AH135" i="2"/>
  <c r="AH143" i="2"/>
  <c r="AH151" i="2"/>
  <c r="AH159" i="2"/>
  <c r="AH167" i="2"/>
  <c r="AH188" i="2"/>
  <c r="AH196" i="2"/>
  <c r="AH204" i="2"/>
  <c r="AH212" i="2"/>
  <c r="AH220" i="2"/>
  <c r="AH256" i="2"/>
  <c r="AH264" i="2"/>
  <c r="AM284" i="2" a="1"/>
  <c r="AM284" i="2" s="1"/>
  <c r="AM283" i="2" a="1"/>
  <c r="AM283" i="2" s="1"/>
  <c r="AM180" i="3"/>
  <c r="AP180" i="3"/>
  <c r="AP351" i="3" s="1"/>
  <c r="AN280" i="2"/>
  <c r="AV280" i="2"/>
  <c r="BD280" i="2"/>
  <c r="BL280" i="2"/>
  <c r="AN279" i="2"/>
  <c r="AV279" i="2"/>
  <c r="BD279" i="2"/>
  <c r="BL279" i="2"/>
  <c r="AO280" i="2"/>
  <c r="AW280" i="2"/>
  <c r="BE280" i="2"/>
  <c r="BM280" i="2"/>
  <c r="BQ280" i="2"/>
  <c r="AO279" i="2"/>
  <c r="AW279" i="2"/>
  <c r="BE279" i="2"/>
  <c r="BM279" i="2"/>
  <c r="AH170" i="3"/>
  <c r="AH166" i="3"/>
  <c r="AH162" i="3"/>
  <c r="AH94" i="3"/>
  <c r="AH122" i="3"/>
  <c r="AH54" i="3"/>
  <c r="AH42" i="3"/>
  <c r="AH22" i="3"/>
  <c r="AH18" i="3"/>
  <c r="AH141" i="3"/>
  <c r="AH133" i="3"/>
  <c r="AH105" i="3"/>
  <c r="AH129" i="3"/>
  <c r="AH101" i="3"/>
  <c r="AH77" i="3"/>
  <c r="AH65" i="3"/>
  <c r="AH5" i="3"/>
  <c r="AH2" i="3"/>
  <c r="AH85" i="3"/>
  <c r="AH108" i="3"/>
  <c r="AH113" i="3"/>
  <c r="AH36" i="3"/>
  <c r="AH28" i="3"/>
  <c r="AH8" i="3"/>
  <c r="AH9" i="4"/>
  <c r="AH260" i="4"/>
  <c r="AH224" i="4"/>
  <c r="AH228" i="4"/>
  <c r="AH238" i="4"/>
  <c r="AH24" i="4"/>
  <c r="AH32" i="4"/>
  <c r="AH42" i="4"/>
  <c r="AH50" i="4"/>
  <c r="AH58" i="4"/>
  <c r="AH66" i="4"/>
  <c r="AH74" i="4"/>
  <c r="AH82" i="4"/>
  <c r="AH90" i="4"/>
  <c r="AH98" i="4"/>
  <c r="AH106" i="4"/>
  <c r="AH114" i="4"/>
  <c r="AH122" i="4"/>
  <c r="AH139" i="4"/>
  <c r="AH147" i="4"/>
  <c r="AH158" i="4"/>
  <c r="AH166" i="4"/>
  <c r="AH5" i="4"/>
  <c r="AH20" i="4"/>
  <c r="AH28" i="4"/>
  <c r="AH184" i="4"/>
  <c r="AH38" i="4"/>
  <c r="AH46" i="4"/>
  <c r="AH54" i="4"/>
  <c r="AH62" i="4"/>
  <c r="AH70" i="4"/>
  <c r="AH78" i="4"/>
  <c r="AH86" i="4"/>
  <c r="AH94" i="4"/>
  <c r="AH102" i="4"/>
  <c r="AH110" i="4"/>
  <c r="AH118" i="4"/>
  <c r="AH126" i="4"/>
  <c r="AH135" i="4"/>
  <c r="AH143" i="4"/>
  <c r="AH151" i="4"/>
  <c r="AH154" i="4"/>
  <c r="AH162" i="4"/>
  <c r="AH170" i="4"/>
  <c r="AH210" i="4"/>
  <c r="AH214" i="4"/>
  <c r="AH221" i="4"/>
  <c r="AH264" i="4"/>
  <c r="AH268" i="4"/>
  <c r="AH8" i="4"/>
  <c r="AH17" i="4"/>
  <c r="AH232" i="4"/>
  <c r="AH235" i="4"/>
  <c r="AH3" i="4"/>
  <c r="AH11" i="4"/>
  <c r="AH26" i="4"/>
  <c r="AH34" i="4"/>
  <c r="AH100" i="4"/>
  <c r="AH108" i="4"/>
  <c r="AH116" i="4"/>
  <c r="AH124" i="4"/>
  <c r="AH133" i="4"/>
  <c r="AH141" i="4"/>
  <c r="AH149" i="4"/>
  <c r="AH160" i="4"/>
  <c r="AH168" i="4"/>
  <c r="AH207" i="4"/>
  <c r="AH218" i="4"/>
  <c r="AH261" i="4"/>
  <c r="AH265" i="4"/>
  <c r="AH269" i="4"/>
  <c r="AH245" i="4"/>
  <c r="AH249" i="4"/>
  <c r="AH253" i="4"/>
  <c r="AH257" i="4"/>
  <c r="AH15" i="4"/>
  <c r="AH174" i="4"/>
  <c r="AH178" i="4"/>
  <c r="AH182" i="4"/>
  <c r="AH12" i="4"/>
  <c r="AH266" i="4"/>
  <c r="AH188" i="4"/>
  <c r="AH4" i="4"/>
  <c r="AH19" i="4"/>
  <c r="AH27" i="4"/>
  <c r="AH35" i="4"/>
  <c r="AH37" i="4"/>
  <c r="AH45" i="4"/>
  <c r="AH53" i="4"/>
  <c r="AH61" i="4"/>
  <c r="AH69" i="4"/>
  <c r="AH77" i="4"/>
  <c r="AH85" i="4"/>
  <c r="AH93" i="4"/>
  <c r="AO129" i="4"/>
  <c r="AO131" i="4"/>
  <c r="AH22" i="4"/>
  <c r="AH175" i="4"/>
  <c r="AH183" i="4"/>
  <c r="AH48" i="4"/>
  <c r="AH64" i="4"/>
  <c r="AH80" i="4"/>
  <c r="AH96" i="4"/>
  <c r="AH112" i="4"/>
  <c r="AH128" i="4"/>
  <c r="AH132" i="4"/>
  <c r="AH145" i="4"/>
  <c r="AH185" i="4"/>
  <c r="AH197" i="4"/>
  <c r="AH243" i="4"/>
  <c r="AH255" i="4"/>
  <c r="AH30" i="4"/>
  <c r="AH179" i="4"/>
  <c r="AH40" i="4"/>
  <c r="AH56" i="4"/>
  <c r="AH72" i="4"/>
  <c r="AH88" i="4"/>
  <c r="AH104" i="4"/>
  <c r="AH120" i="4"/>
  <c r="AH130" i="4"/>
  <c r="AH137" i="4"/>
  <c r="AH153" i="4"/>
  <c r="AH156" i="4"/>
  <c r="AH164" i="4"/>
  <c r="AH189" i="4"/>
  <c r="AH193" i="4"/>
  <c r="AH201" i="4"/>
  <c r="AH205" i="4"/>
  <c r="AH216" i="4"/>
  <c r="AH247" i="4"/>
  <c r="AH251" i="4"/>
  <c r="AH259" i="4"/>
  <c r="AH186" i="4"/>
  <c r="AH190" i="4"/>
  <c r="AH194" i="4"/>
  <c r="AH198" i="4"/>
  <c r="AH202" i="4"/>
  <c r="AH206" i="4"/>
  <c r="AH217" i="4"/>
  <c r="AH244" i="4"/>
  <c r="AH248" i="4"/>
  <c r="AH252" i="4"/>
  <c r="AH256" i="4"/>
  <c r="AO128" i="4"/>
  <c r="AO130" i="4"/>
  <c r="AO132" i="4"/>
  <c r="AH139" i="3"/>
  <c r="AH137" i="3"/>
  <c r="AH135" i="3"/>
  <c r="AH124" i="3"/>
  <c r="AH80" i="3"/>
  <c r="AH66" i="3"/>
  <c r="AH52" i="3"/>
  <c r="AH38" i="3"/>
  <c r="AH24" i="3"/>
  <c r="AH149" i="3"/>
  <c r="AH145" i="3"/>
  <c r="AH143" i="3"/>
  <c r="AH126" i="3"/>
  <c r="AH119" i="3"/>
  <c r="AH96" i="3"/>
  <c r="AH82" i="3"/>
  <c r="AH68" i="3"/>
  <c r="AH40" i="3"/>
  <c r="AH165" i="3"/>
  <c r="AH161" i="3"/>
  <c r="AH159" i="3"/>
  <c r="AH155" i="3"/>
  <c r="AH153" i="3"/>
  <c r="AH151" i="3"/>
  <c r="AH147" i="3"/>
  <c r="AH132" i="3"/>
  <c r="AH121" i="3"/>
  <c r="AH112" i="3"/>
  <c r="AH107" i="3"/>
  <c r="AH98" i="3"/>
  <c r="AH93" i="3"/>
  <c r="AH84" i="3"/>
  <c r="AH70" i="3"/>
  <c r="AH63" i="3"/>
  <c r="AH56" i="3"/>
  <c r="AH49" i="3"/>
  <c r="AH35" i="3"/>
  <c r="AH21" i="3"/>
  <c r="AH14" i="3"/>
  <c r="AH4" i="3"/>
  <c r="AH169" i="3"/>
  <c r="AH25" i="3"/>
  <c r="AH32" i="3"/>
  <c r="AH78" i="3"/>
  <c r="AH71" i="3"/>
  <c r="AH57" i="3"/>
  <c r="AH43" i="3"/>
  <c r="AH29" i="3"/>
  <c r="AH10" i="3"/>
  <c r="AH87" i="3"/>
  <c r="AH73" i="3"/>
  <c r="AH64" i="3"/>
  <c r="AH59" i="3"/>
  <c r="AH50" i="3"/>
  <c r="AH45" i="3"/>
  <c r="AH16" i="4"/>
  <c r="AH10" i="4"/>
  <c r="AH13" i="4"/>
  <c r="AH25" i="4"/>
  <c r="AH33" i="4"/>
  <c r="AH43" i="4"/>
  <c r="AH51" i="4"/>
  <c r="AH59" i="4"/>
  <c r="AH67" i="4"/>
  <c r="AH75" i="4"/>
  <c r="AH83" i="4"/>
  <c r="AH91" i="4"/>
  <c r="AH99" i="4"/>
  <c r="AH107" i="4"/>
  <c r="AH115" i="4"/>
  <c r="AH123" i="4"/>
  <c r="AH140" i="4"/>
  <c r="AH148" i="4"/>
  <c r="AH159" i="4"/>
  <c r="AH167" i="4"/>
  <c r="AH209" i="4"/>
  <c r="AH213" i="4"/>
  <c r="AH220" i="4"/>
  <c r="AH227" i="4"/>
  <c r="AH231" i="4"/>
  <c r="AH234" i="4"/>
  <c r="AH237" i="4"/>
  <c r="AH240" i="4"/>
  <c r="AH263" i="4"/>
  <c r="AH267" i="4"/>
  <c r="AH7" i="4"/>
  <c r="AH172" i="4"/>
  <c r="AH176" i="4"/>
  <c r="AH180" i="4"/>
  <c r="AH23" i="4"/>
  <c r="AH31" i="4"/>
  <c r="AH41" i="4"/>
  <c r="AH49" i="4"/>
  <c r="AH57" i="4"/>
  <c r="AH65" i="4"/>
  <c r="AH73" i="4"/>
  <c r="AH81" i="4"/>
  <c r="AH89" i="4"/>
  <c r="AH97" i="4"/>
  <c r="AH105" i="4"/>
  <c r="AH113" i="4"/>
  <c r="AH121" i="4"/>
  <c r="AH138" i="4"/>
  <c r="AH146" i="4"/>
  <c r="AH157" i="4"/>
  <c r="AH165" i="4"/>
  <c r="AH241" i="4"/>
  <c r="AH173" i="4"/>
  <c r="AH181" i="4"/>
  <c r="AH36" i="4"/>
  <c r="AH76" i="4"/>
  <c r="AH129" i="4"/>
  <c r="AH131" i="4"/>
  <c r="AH187" i="4"/>
  <c r="AH191" i="4"/>
  <c r="AH195" i="4"/>
  <c r="AH199" i="4"/>
  <c r="AH203" i="4"/>
  <c r="AH14" i="4"/>
  <c r="AH177" i="4"/>
  <c r="AH44" i="4"/>
  <c r="AH52" i="4"/>
  <c r="AH60" i="4"/>
  <c r="AH68" i="4"/>
  <c r="AH84" i="4"/>
  <c r="AH92" i="4"/>
  <c r="AH6" i="4"/>
  <c r="AH18" i="4"/>
  <c r="AH21" i="4"/>
  <c r="AH29" i="4"/>
  <c r="AH39" i="4"/>
  <c r="AH47" i="4"/>
  <c r="AH55" i="4"/>
  <c r="AH63" i="4"/>
  <c r="AH71" i="4"/>
  <c r="AH79" i="4"/>
  <c r="AH87" i="4"/>
  <c r="AH95" i="4"/>
  <c r="AH103" i="4"/>
  <c r="AH111" i="4"/>
  <c r="AH119" i="4"/>
  <c r="AH127" i="4"/>
  <c r="AH136" i="4"/>
  <c r="AH144" i="4"/>
  <c r="AH152" i="4"/>
  <c r="AH155" i="4"/>
  <c r="AH163" i="4"/>
  <c r="AH171" i="4"/>
  <c r="AH211" i="4"/>
  <c r="AH215" i="4"/>
  <c r="AH222" i="4"/>
  <c r="AH225" i="4"/>
  <c r="AH229" i="4"/>
  <c r="AH239" i="4"/>
  <c r="AH192" i="4"/>
  <c r="AH196" i="4"/>
  <c r="AH200" i="4"/>
  <c r="AH204" i="4"/>
  <c r="AH242" i="4"/>
  <c r="AH246" i="4"/>
  <c r="AH250" i="4"/>
  <c r="AH254" i="4"/>
  <c r="AH258" i="4"/>
  <c r="AH101" i="4"/>
  <c r="AH109" i="4"/>
  <c r="AH117" i="4"/>
  <c r="AH125" i="4"/>
  <c r="AH134" i="4"/>
  <c r="AH142" i="4"/>
  <c r="AH150" i="4"/>
  <c r="AH161" i="4"/>
  <c r="AH169" i="4"/>
  <c r="AH208" i="4"/>
  <c r="AH212" i="4"/>
  <c r="AH219" i="4"/>
  <c r="AH223" i="4"/>
  <c r="AH226" i="4"/>
  <c r="AH230" i="4"/>
  <c r="AH233" i="4"/>
  <c r="AH236" i="4"/>
  <c r="AH262" i="4"/>
  <c r="AO130" i="2"/>
  <c r="AO308" i="3" s="1"/>
  <c r="AV351" i="3"/>
  <c r="BD351" i="3"/>
  <c r="BL351" i="3"/>
  <c r="AM277" i="2"/>
  <c r="BN281" i="2"/>
  <c r="BF281" i="2"/>
  <c r="AX281" i="2"/>
  <c r="AP281" i="2"/>
  <c r="BP278" i="2"/>
  <c r="BH278" i="2"/>
  <c r="AZ278" i="2"/>
  <c r="AR278" i="2"/>
  <c r="AN276" i="2"/>
  <c r="BN272" i="2"/>
  <c r="BF272" i="2"/>
  <c r="AX272" i="2"/>
  <c r="AP272" i="2"/>
  <c r="AN271" i="2"/>
  <c r="AH4" i="2"/>
  <c r="AH20" i="2"/>
  <c r="AH172" i="2"/>
  <c r="AH228" i="2"/>
  <c r="AH236" i="2"/>
  <c r="AH244" i="2"/>
  <c r="AH252" i="2"/>
  <c r="AH260" i="2"/>
  <c r="AH268" i="2"/>
  <c r="AO129" i="2"/>
  <c r="AO307" i="3" s="1"/>
  <c r="AW351" i="3"/>
  <c r="BE351" i="3"/>
  <c r="BM351" i="3"/>
  <c r="AM278" i="2"/>
  <c r="BM281" i="2"/>
  <c r="BE281" i="2"/>
  <c r="AW281" i="2"/>
  <c r="AO281" i="2"/>
  <c r="BO278" i="2"/>
  <c r="BG278" i="2"/>
  <c r="AY278" i="2"/>
  <c r="AQ278" i="2"/>
  <c r="BM272" i="2"/>
  <c r="BE272" i="2"/>
  <c r="AW272" i="2"/>
  <c r="AO272" i="2"/>
  <c r="AH39" i="2"/>
  <c r="AH15" i="2"/>
  <c r="AH31" i="2"/>
  <c r="AH183" i="2"/>
  <c r="AH50" i="2"/>
  <c r="AH66" i="2"/>
  <c r="AH82" i="2"/>
  <c r="AH98" i="2"/>
  <c r="AH114" i="2"/>
  <c r="AH146" i="2"/>
  <c r="AH191" i="2"/>
  <c r="AH223" i="2"/>
  <c r="AH231" i="2"/>
  <c r="AH239" i="2"/>
  <c r="AH247" i="2"/>
  <c r="AH255" i="2"/>
  <c r="AH263" i="2"/>
  <c r="AX351" i="3"/>
  <c r="BF351" i="3"/>
  <c r="BN351" i="3"/>
  <c r="BL281" i="2"/>
  <c r="BD281" i="2"/>
  <c r="AV281" i="2"/>
  <c r="AN281" i="2"/>
  <c r="BN278" i="2"/>
  <c r="BF278" i="2"/>
  <c r="AX278" i="2"/>
  <c r="AP278" i="2"/>
  <c r="AN277" i="2"/>
  <c r="BL272" i="2"/>
  <c r="BD272" i="2"/>
  <c r="AV272" i="2"/>
  <c r="AN272" i="2"/>
  <c r="AH12" i="2"/>
  <c r="AH7" i="2"/>
  <c r="AH23" i="2"/>
  <c r="AH175" i="2"/>
  <c r="AH42" i="2"/>
  <c r="AH58" i="2"/>
  <c r="AH74" i="2"/>
  <c r="AH90" i="2"/>
  <c r="AH106" i="2"/>
  <c r="AH122" i="2"/>
  <c r="AQ351" i="3"/>
  <c r="AY351" i="3"/>
  <c r="BG351" i="3"/>
  <c r="BO351" i="3"/>
  <c r="BK281" i="2"/>
  <c r="BC281" i="2"/>
  <c r="AU281" i="2"/>
  <c r="BM278" i="2"/>
  <c r="BE278" i="2"/>
  <c r="AW278" i="2"/>
  <c r="AO278" i="2"/>
  <c r="BK272" i="2"/>
  <c r="BC272" i="2"/>
  <c r="AU272" i="2"/>
  <c r="AH29" i="2"/>
  <c r="AH181" i="2"/>
  <c r="AH48" i="2"/>
  <c r="AR351" i="3"/>
  <c r="AZ351" i="3"/>
  <c r="BH351" i="3"/>
  <c r="BP351" i="3"/>
  <c r="AM271" i="2"/>
  <c r="AM281" i="2"/>
  <c r="BJ281" i="2"/>
  <c r="BB281" i="2"/>
  <c r="AT281" i="2"/>
  <c r="BL278" i="2"/>
  <c r="BD278" i="2"/>
  <c r="AV278" i="2"/>
  <c r="AN278" i="2"/>
  <c r="AN273" i="2"/>
  <c r="BJ272" i="2"/>
  <c r="BB272" i="2"/>
  <c r="AT272" i="2"/>
  <c r="AH5" i="2"/>
  <c r="AH13" i="2"/>
  <c r="AH173" i="2"/>
  <c r="AH8" i="2"/>
  <c r="AH16" i="2"/>
  <c r="AH24" i="2"/>
  <c r="AH176" i="2"/>
  <c r="AH184" i="2"/>
  <c r="AH43" i="2"/>
  <c r="AH59" i="2"/>
  <c r="AH67" i="2"/>
  <c r="AH75" i="2"/>
  <c r="AH91" i="2"/>
  <c r="AH99" i="2"/>
  <c r="AH107" i="2"/>
  <c r="AH123" i="2"/>
  <c r="AH131" i="2"/>
  <c r="AH139" i="2"/>
  <c r="AH155" i="2"/>
  <c r="AH163" i="2"/>
  <c r="AH171" i="2"/>
  <c r="AH200" i="2"/>
  <c r="AH208" i="2"/>
  <c r="AH216" i="2"/>
  <c r="AH232" i="2"/>
  <c r="AH240" i="2"/>
  <c r="AH248" i="2"/>
  <c r="AS351" i="3"/>
  <c r="BA351" i="3"/>
  <c r="BI351" i="3"/>
  <c r="BQ351" i="3"/>
  <c r="AM272" i="2"/>
  <c r="BQ281" i="2"/>
  <c r="BI281" i="2"/>
  <c r="BA281" i="2"/>
  <c r="AS281" i="2"/>
  <c r="BK278" i="2"/>
  <c r="BC278" i="2"/>
  <c r="AU278" i="2"/>
  <c r="BQ272" i="2"/>
  <c r="BI272" i="2"/>
  <c r="BA272" i="2"/>
  <c r="AS272" i="2"/>
  <c r="AH40" i="2"/>
  <c r="AH32" i="2"/>
  <c r="AH51" i="2"/>
  <c r="AH83" i="2"/>
  <c r="AH115" i="2"/>
  <c r="AH147" i="2"/>
  <c r="AH192" i="2"/>
  <c r="AH224" i="2"/>
  <c r="AO128" i="2"/>
  <c r="AO276" i="2" s="1"/>
  <c r="AH3" i="2"/>
  <c r="AH11" i="2"/>
  <c r="AH19" i="2"/>
  <c r="AH27" i="2"/>
  <c r="AH35" i="2"/>
  <c r="AH179" i="2"/>
  <c r="AH38" i="2"/>
  <c r="AH46" i="2"/>
  <c r="AH54" i="2"/>
  <c r="AH62" i="2"/>
  <c r="AH70" i="2"/>
  <c r="AH78" i="2"/>
  <c r="AH86" i="2"/>
  <c r="AH94" i="2"/>
  <c r="AH102" i="2"/>
  <c r="AH110" i="2"/>
  <c r="AH118" i="2"/>
  <c r="AH126" i="2"/>
  <c r="AH134" i="2"/>
  <c r="AH142" i="2"/>
  <c r="AH150" i="2"/>
  <c r="AH158" i="2"/>
  <c r="AH166" i="2"/>
  <c r="AH187" i="2"/>
  <c r="AH195" i="2"/>
  <c r="AH203" i="2"/>
  <c r="AH211" i="2"/>
  <c r="AH219" i="2"/>
  <c r="AH227" i="2"/>
  <c r="AH235" i="2"/>
  <c r="AH243" i="2"/>
  <c r="AH251" i="2"/>
  <c r="AH259" i="2"/>
  <c r="AH267" i="2"/>
  <c r="AO132" i="2"/>
  <c r="AO310" i="3" s="1"/>
  <c r="AT351" i="3"/>
  <c r="BB351" i="3"/>
  <c r="BJ351" i="3"/>
  <c r="AN354" i="3"/>
  <c r="AM273" i="2"/>
  <c r="BP281" i="2"/>
  <c r="BH281" i="2"/>
  <c r="AZ281" i="2"/>
  <c r="AR281" i="2"/>
  <c r="BJ278" i="2"/>
  <c r="BB278" i="2"/>
  <c r="AT278" i="2"/>
  <c r="BP272" i="2"/>
  <c r="BH272" i="2"/>
  <c r="AZ272" i="2"/>
  <c r="AR272" i="2"/>
  <c r="AH81" i="2"/>
  <c r="AH89" i="2"/>
  <c r="AH97" i="2"/>
  <c r="AH105" i="2"/>
  <c r="AH113" i="2"/>
  <c r="AH121" i="2"/>
  <c r="AH129" i="2"/>
  <c r="AH137" i="2"/>
  <c r="AH145" i="2"/>
  <c r="AH153" i="2"/>
  <c r="AH161" i="2"/>
  <c r="AH169" i="2"/>
  <c r="AH190" i="2"/>
  <c r="AH198" i="2"/>
  <c r="AH206" i="2"/>
  <c r="AH214" i="2"/>
  <c r="AH222" i="2"/>
  <c r="AH230" i="2"/>
  <c r="AH238" i="2"/>
  <c r="AH246" i="2"/>
  <c r="AH254" i="2"/>
  <c r="AH262" i="2"/>
  <c r="AO131" i="2"/>
  <c r="AO309" i="3" s="1"/>
  <c r="AU351" i="3"/>
  <c r="BC351" i="3"/>
  <c r="BK351" i="3"/>
  <c r="AM276" i="2"/>
  <c r="BO281" i="2"/>
  <c r="BG281" i="2"/>
  <c r="AY281" i="2"/>
  <c r="AQ281" i="2"/>
  <c r="BQ278" i="2"/>
  <c r="BI278" i="2"/>
  <c r="BA278" i="2"/>
  <c r="AS278" i="2"/>
  <c r="BO272" i="2"/>
  <c r="BG272" i="2"/>
  <c r="AY272" i="2"/>
  <c r="AQ272" i="2"/>
  <c r="AH167" i="3"/>
  <c r="AH163" i="3"/>
  <c r="AH140" i="3"/>
  <c r="AH134" i="3"/>
  <c r="AH130" i="3"/>
  <c r="AH128" i="3"/>
  <c r="AH123" i="3"/>
  <c r="AH114" i="3"/>
  <c r="AH109" i="3"/>
  <c r="AH100" i="3"/>
  <c r="AH86" i="3"/>
  <c r="AH79" i="3"/>
  <c r="AH72" i="3"/>
  <c r="AH58" i="3"/>
  <c r="AH44" i="3"/>
  <c r="AH37" i="3"/>
  <c r="AH30" i="3"/>
  <c r="AH23" i="3"/>
  <c r="AH11" i="3"/>
  <c r="AH142" i="3"/>
  <c r="AH138" i="3"/>
  <c r="AH136" i="3"/>
  <c r="AH125" i="3"/>
  <c r="AH116" i="3"/>
  <c r="AH102" i="3"/>
  <c r="AH95" i="3"/>
  <c r="AH88" i="3"/>
  <c r="AH81" i="3"/>
  <c r="AH74" i="3"/>
  <c r="AH67" i="3"/>
  <c r="AH60" i="3"/>
  <c r="AH53" i="3"/>
  <c r="AH46" i="3"/>
  <c r="AH39" i="3"/>
  <c r="AH16" i="3"/>
  <c r="AH6" i="3"/>
  <c r="AH158" i="3"/>
  <c r="AH156" i="3"/>
  <c r="AH150" i="3"/>
  <c r="AH148" i="3"/>
  <c r="AH146" i="3"/>
  <c r="AH144" i="3"/>
  <c r="AH118" i="3"/>
  <c r="AH111" i="3"/>
  <c r="AH104" i="3"/>
  <c r="AH97" i="3"/>
  <c r="AH90" i="3"/>
  <c r="AH83" i="3"/>
  <c r="AH76" i="3"/>
  <c r="AH69" i="3"/>
  <c r="AH62" i="3"/>
  <c r="AH55" i="3"/>
  <c r="AH41" i="3"/>
  <c r="AH27" i="3"/>
  <c r="AH13" i="3"/>
  <c r="AH3" i="3"/>
  <c r="AH164" i="3"/>
  <c r="AH160" i="3"/>
  <c r="AH154" i="3"/>
  <c r="AH152" i="3"/>
  <c r="AH120" i="3"/>
  <c r="AH106" i="3"/>
  <c r="AH92" i="3"/>
  <c r="AH48" i="3"/>
  <c r="AH34" i="3"/>
  <c r="AH20" i="3"/>
  <c r="AH168" i="3"/>
  <c r="AH117" i="3"/>
  <c r="AH110" i="3"/>
  <c r="AH103" i="3"/>
  <c r="AH89" i="3"/>
  <c r="AH75" i="3"/>
  <c r="AH61" i="3"/>
  <c r="AH31" i="3"/>
  <c r="AH17" i="3"/>
  <c r="AH12" i="3"/>
  <c r="AH7" i="3"/>
  <c r="AH157" i="3"/>
  <c r="AH47" i="3"/>
  <c r="AH33" i="3"/>
  <c r="AH26" i="3"/>
  <c r="AH19" i="3"/>
  <c r="AH9" i="3"/>
  <c r="AV400" i="3"/>
  <c r="BD400" i="3"/>
  <c r="BL400" i="3"/>
  <c r="AY400" i="3"/>
  <c r="BH400" i="3"/>
  <c r="BQ400" i="3"/>
  <c r="AR400" i="3"/>
  <c r="BA400" i="3"/>
  <c r="BJ400" i="3"/>
  <c r="AR50" i="4"/>
  <c r="AR408" i="3" s="1"/>
  <c r="AZ50" i="4"/>
  <c r="AZ408" i="3" s="1"/>
  <c r="BH50" i="4"/>
  <c r="BH408" i="3" s="1"/>
  <c r="BP50" i="4"/>
  <c r="BP408" i="3" s="1"/>
  <c r="AP50" i="4"/>
  <c r="AY50" i="4"/>
  <c r="AY408" i="3" s="1"/>
  <c r="BI50" i="4"/>
  <c r="BI408" i="3" s="1"/>
  <c r="AS50" i="4"/>
  <c r="AS408" i="3" s="1"/>
  <c r="BB50" i="4"/>
  <c r="BB408" i="3" s="1"/>
  <c r="BK50" i="4"/>
  <c r="BK408" i="3" s="1"/>
  <c r="AU50" i="4"/>
  <c r="AU408" i="3" s="1"/>
  <c r="BF50" i="4"/>
  <c r="BF408" i="3" s="1"/>
  <c r="AW50" i="4"/>
  <c r="AW408" i="3" s="1"/>
  <c r="BJ50" i="4"/>
  <c r="BJ408" i="3" s="1"/>
  <c r="AO50" i="4"/>
  <c r="BC50" i="4"/>
  <c r="BC408" i="3" s="1"/>
  <c r="BN50" i="4"/>
  <c r="BN408" i="3" s="1"/>
  <c r="AQ416" i="3"/>
  <c r="AY416" i="3"/>
  <c r="BG416" i="3"/>
  <c r="BO416" i="3"/>
  <c r="AX416" i="3"/>
  <c r="BH416" i="3"/>
  <c r="BQ416" i="3"/>
  <c r="AR416" i="3"/>
  <c r="BA416" i="3"/>
  <c r="BJ416" i="3"/>
  <c r="BC416" i="3"/>
  <c r="BN416" i="3"/>
  <c r="AT416" i="3"/>
  <c r="BE416" i="3"/>
  <c r="AV416" i="3"/>
  <c r="BI416" i="3"/>
  <c r="AW416" i="3"/>
  <c r="BK416" i="3"/>
  <c r="AV424" i="3"/>
  <c r="BD424" i="3"/>
  <c r="BL424" i="3"/>
  <c r="AW424" i="3"/>
  <c r="BE424" i="3"/>
  <c r="BM424" i="3"/>
  <c r="AY424" i="3"/>
  <c r="BI424" i="3"/>
  <c r="AZ424" i="3"/>
  <c r="BJ424" i="3"/>
  <c r="AQ424" i="3"/>
  <c r="BA424" i="3"/>
  <c r="BK424" i="3"/>
  <c r="AU424" i="3"/>
  <c r="BG424" i="3"/>
  <c r="AS424" i="3"/>
  <c r="BO424" i="3"/>
  <c r="AX424" i="3"/>
  <c r="BQ424" i="3"/>
  <c r="BC424" i="3"/>
  <c r="BF424" i="3"/>
  <c r="AP74" i="4"/>
  <c r="AX74" i="4"/>
  <c r="AX432" i="3" s="1"/>
  <c r="BF74" i="4"/>
  <c r="BF432" i="3" s="1"/>
  <c r="BN74" i="4"/>
  <c r="BN432" i="3" s="1"/>
  <c r="AM74" i="4"/>
  <c r="AQ74" i="4"/>
  <c r="AQ432" i="3" s="1"/>
  <c r="AY74" i="4"/>
  <c r="AY432" i="3" s="1"/>
  <c r="BG74" i="4"/>
  <c r="BG432" i="3" s="1"/>
  <c r="BO74" i="4"/>
  <c r="BO432" i="3" s="1"/>
  <c r="AO74" i="4"/>
  <c r="BA74" i="4"/>
  <c r="BA432" i="3" s="1"/>
  <c r="BK74" i="4"/>
  <c r="BK432" i="3" s="1"/>
  <c r="AR74" i="4"/>
  <c r="AR432" i="3" s="1"/>
  <c r="BB74" i="4"/>
  <c r="BB432" i="3" s="1"/>
  <c r="BL74" i="4"/>
  <c r="BL432" i="3" s="1"/>
  <c r="AS74" i="4"/>
  <c r="AS432" i="3" s="1"/>
  <c r="BC74" i="4"/>
  <c r="BC432" i="3" s="1"/>
  <c r="BM74" i="4"/>
  <c r="BM432" i="3" s="1"/>
  <c r="AW74" i="4"/>
  <c r="AW432" i="3" s="1"/>
  <c r="BI74" i="4"/>
  <c r="BI432" i="3" s="1"/>
  <c r="AU74" i="4"/>
  <c r="AU432" i="3" s="1"/>
  <c r="BQ432" i="3"/>
  <c r="AZ74" i="4"/>
  <c r="AZ432" i="3" s="1"/>
  <c r="BE74" i="4"/>
  <c r="BE432" i="3" s="1"/>
  <c r="BH74" i="4"/>
  <c r="BH432" i="3" s="1"/>
  <c r="AU440" i="3"/>
  <c r="BC440" i="3"/>
  <c r="BK440" i="3"/>
  <c r="AS440" i="3"/>
  <c r="BB440" i="3"/>
  <c r="BL440" i="3"/>
  <c r="AX440" i="3"/>
  <c r="BH440" i="3"/>
  <c r="AY440" i="3"/>
  <c r="BI440" i="3"/>
  <c r="AT440" i="3"/>
  <c r="BG440" i="3"/>
  <c r="AV440" i="3"/>
  <c r="BJ440" i="3"/>
  <c r="AW440" i="3"/>
  <c r="BM440" i="3"/>
  <c r="AQ440" i="3"/>
  <c r="BE440" i="3"/>
  <c r="BQ440" i="3"/>
  <c r="BA440" i="3"/>
  <c r="BF440" i="3"/>
  <c r="BO440" i="3"/>
  <c r="BP440" i="3"/>
  <c r="AR448" i="3"/>
  <c r="AZ448" i="3"/>
  <c r="BH448" i="3"/>
  <c r="BP448" i="3"/>
  <c r="AY448" i="3"/>
  <c r="BI448" i="3"/>
  <c r="AQ448" i="3"/>
  <c r="BB448" i="3"/>
  <c r="BL448" i="3"/>
  <c r="AS448" i="3"/>
  <c r="BC448" i="3"/>
  <c r="BM448" i="3"/>
  <c r="AT448" i="3"/>
  <c r="BD448" i="3"/>
  <c r="BN448" i="3"/>
  <c r="AV448" i="3"/>
  <c r="BE448" i="3"/>
  <c r="BF448" i="3"/>
  <c r="BG448" i="3"/>
  <c r="AU448" i="3"/>
  <c r="BK448" i="3"/>
  <c r="AW448" i="3"/>
  <c r="AX448" i="3"/>
  <c r="BA448" i="3"/>
  <c r="BJ448" i="3"/>
  <c r="BO448" i="3"/>
  <c r="BQ448" i="3"/>
  <c r="AQ456" i="3"/>
  <c r="AY456" i="3"/>
  <c r="BG456" i="3"/>
  <c r="BO456" i="3"/>
  <c r="AV456" i="3"/>
  <c r="BE456" i="3"/>
  <c r="BN456" i="3"/>
  <c r="AW456" i="3"/>
  <c r="BF456" i="3"/>
  <c r="BP456" i="3"/>
  <c r="BB456" i="3"/>
  <c r="BM456" i="3"/>
  <c r="AR456" i="3"/>
  <c r="BC456" i="3"/>
  <c r="BQ456" i="3"/>
  <c r="AS456" i="3"/>
  <c r="BD456" i="3"/>
  <c r="AU456" i="3"/>
  <c r="BI456" i="3"/>
  <c r="AT456" i="3"/>
  <c r="AX456" i="3"/>
  <c r="AZ456" i="3"/>
  <c r="BA456" i="3"/>
  <c r="BK456" i="3"/>
  <c r="BL456" i="3"/>
  <c r="BH456" i="3"/>
  <c r="BJ456" i="3"/>
  <c r="AQ464" i="3"/>
  <c r="AY464" i="3"/>
  <c r="BG464" i="3"/>
  <c r="BO464" i="3"/>
  <c r="AT464" i="3"/>
  <c r="BC464" i="3"/>
  <c r="BL464" i="3"/>
  <c r="AU464" i="3"/>
  <c r="BD464" i="3"/>
  <c r="BM464" i="3"/>
  <c r="AS464" i="3"/>
  <c r="BF464" i="3"/>
  <c r="AV464" i="3"/>
  <c r="BH464" i="3"/>
  <c r="AW464" i="3"/>
  <c r="BI464" i="3"/>
  <c r="AZ464" i="3"/>
  <c r="BK464" i="3"/>
  <c r="AX464" i="3"/>
  <c r="BA464" i="3"/>
  <c r="BB464" i="3"/>
  <c r="BE464" i="3"/>
  <c r="BP464" i="3"/>
  <c r="BQ464" i="3"/>
  <c r="BJ464" i="3"/>
  <c r="BN464" i="3"/>
  <c r="AQ472" i="3"/>
  <c r="AY472" i="3"/>
  <c r="BG472" i="3"/>
  <c r="BO472" i="3"/>
  <c r="AR472" i="3"/>
  <c r="BA472" i="3"/>
  <c r="BJ472" i="3"/>
  <c r="AS472" i="3"/>
  <c r="BB472" i="3"/>
  <c r="BK472" i="3"/>
  <c r="AW472" i="3"/>
  <c r="BI472" i="3"/>
  <c r="AX472" i="3"/>
  <c r="BM472" i="3"/>
  <c r="AZ472" i="3"/>
  <c r="BN472" i="3"/>
  <c r="BC472" i="3"/>
  <c r="BP472" i="3"/>
  <c r="BD472" i="3"/>
  <c r="BQ472" i="3"/>
  <c r="BE472" i="3"/>
  <c r="BF472" i="3"/>
  <c r="BH472" i="3"/>
  <c r="AU472" i="3"/>
  <c r="AV472" i="3"/>
  <c r="AT472" i="3"/>
  <c r="AQ480" i="3"/>
  <c r="AY480" i="3"/>
  <c r="BG480" i="3"/>
  <c r="BO480" i="3"/>
  <c r="AX480" i="3"/>
  <c r="BH480" i="3"/>
  <c r="BQ480" i="3"/>
  <c r="AR480" i="3"/>
  <c r="BB480" i="3"/>
  <c r="BL480" i="3"/>
  <c r="AZ480" i="3"/>
  <c r="BK480" i="3"/>
  <c r="BA480" i="3"/>
  <c r="BM480" i="3"/>
  <c r="BC480" i="3"/>
  <c r="BN480" i="3"/>
  <c r="AS480" i="3"/>
  <c r="BD480" i="3"/>
  <c r="BP480" i="3"/>
  <c r="AT480" i="3"/>
  <c r="AU480" i="3"/>
  <c r="AV480" i="3"/>
  <c r="BI480" i="3"/>
  <c r="BJ480" i="3"/>
  <c r="BE480" i="3"/>
  <c r="BF480" i="3"/>
  <c r="BM139" i="4"/>
  <c r="BM497" i="3" s="1"/>
  <c r="BE139" i="4"/>
  <c r="BE497" i="3" s="1"/>
  <c r="AW139" i="4"/>
  <c r="AW497" i="3" s="1"/>
  <c r="AO139" i="4"/>
  <c r="BL139" i="4"/>
  <c r="BL497" i="3" s="1"/>
  <c r="BC139" i="4"/>
  <c r="BC497" i="3" s="1"/>
  <c r="AT139" i="4"/>
  <c r="AT497" i="3" s="1"/>
  <c r="BK139" i="4"/>
  <c r="BK497" i="3" s="1"/>
  <c r="BB139" i="4"/>
  <c r="BB497" i="3" s="1"/>
  <c r="AS139" i="4"/>
  <c r="AS497" i="3" s="1"/>
  <c r="BJ139" i="4"/>
  <c r="BJ497" i="3" s="1"/>
  <c r="BA139" i="4"/>
  <c r="BA497" i="3" s="1"/>
  <c r="AR139" i="4"/>
  <c r="AR497" i="3" s="1"/>
  <c r="BF139" i="4"/>
  <c r="BF497" i="3" s="1"/>
  <c r="AP139" i="4"/>
  <c r="BQ497" i="3"/>
  <c r="BD139" i="4"/>
  <c r="BD497" i="3" s="1"/>
  <c r="AN139" i="4"/>
  <c r="BP139" i="4"/>
  <c r="BP497" i="3" s="1"/>
  <c r="AZ139" i="4"/>
  <c r="AZ497" i="3" s="1"/>
  <c r="BN139" i="4"/>
  <c r="BN497" i="3" s="1"/>
  <c r="AX139" i="4"/>
  <c r="AX497" i="3" s="1"/>
  <c r="AY139" i="4"/>
  <c r="AY497" i="3" s="1"/>
  <c r="AM139" i="4"/>
  <c r="AV139" i="4"/>
  <c r="AV497" i="3" s="1"/>
  <c r="AU139" i="4"/>
  <c r="AU497" i="3" s="1"/>
  <c r="BO139" i="4"/>
  <c r="BO497" i="3" s="1"/>
  <c r="AQ139" i="4"/>
  <c r="AQ497" i="3" s="1"/>
  <c r="BI139" i="4"/>
  <c r="BI497" i="3" s="1"/>
  <c r="BH139" i="4"/>
  <c r="BH497" i="3" s="1"/>
  <c r="AS505" i="3"/>
  <c r="BA505" i="3"/>
  <c r="BI505" i="3"/>
  <c r="BQ505" i="3"/>
  <c r="AT505" i="3"/>
  <c r="BB505" i="3"/>
  <c r="BJ505" i="3"/>
  <c r="AV505" i="3"/>
  <c r="BF505" i="3"/>
  <c r="BP505" i="3"/>
  <c r="AW505" i="3"/>
  <c r="BG505" i="3"/>
  <c r="AX505" i="3"/>
  <c r="BH505" i="3"/>
  <c r="AU505" i="3"/>
  <c r="BM505" i="3"/>
  <c r="AY505" i="3"/>
  <c r="BN505" i="3"/>
  <c r="AZ505" i="3"/>
  <c r="BO505" i="3"/>
  <c r="BD505" i="3"/>
  <c r="AQ505" i="3"/>
  <c r="BC505" i="3"/>
  <c r="BK505" i="3"/>
  <c r="BL505" i="3"/>
  <c r="AR505" i="3"/>
  <c r="BE505" i="3"/>
  <c r="AU510" i="3"/>
  <c r="BC510" i="3"/>
  <c r="BK510" i="3"/>
  <c r="AY510" i="3"/>
  <c r="BH510" i="3"/>
  <c r="BQ510" i="3"/>
  <c r="AQ510" i="3"/>
  <c r="AZ510" i="3"/>
  <c r="BI510" i="3"/>
  <c r="AR510" i="3"/>
  <c r="BA510" i="3"/>
  <c r="BJ510" i="3"/>
  <c r="AX510" i="3"/>
  <c r="BN510" i="3"/>
  <c r="BB510" i="3"/>
  <c r="BO510" i="3"/>
  <c r="BD510" i="3"/>
  <c r="BP510" i="3"/>
  <c r="AS510" i="3"/>
  <c r="BF510" i="3"/>
  <c r="AT510" i="3"/>
  <c r="AV510" i="3"/>
  <c r="BE510" i="3"/>
  <c r="AW510" i="3"/>
  <c r="BG510" i="3"/>
  <c r="BL510" i="3"/>
  <c r="BM510" i="3"/>
  <c r="AO155" i="4"/>
  <c r="AW155" i="4"/>
  <c r="AW513" i="3" s="1"/>
  <c r="BE155" i="4"/>
  <c r="BE513" i="3" s="1"/>
  <c r="BM155" i="4"/>
  <c r="BM513" i="3" s="1"/>
  <c r="AP155" i="4"/>
  <c r="AY155" i="4"/>
  <c r="AY513" i="3" s="1"/>
  <c r="BH155" i="4"/>
  <c r="BH513" i="3" s="1"/>
  <c r="BQ155" i="4"/>
  <c r="BQ513" i="3" s="1"/>
  <c r="AX155" i="4"/>
  <c r="AX513" i="3" s="1"/>
  <c r="BI155" i="4"/>
  <c r="BI513" i="3" s="1"/>
  <c r="AN155" i="4"/>
  <c r="AZ155" i="4"/>
  <c r="AZ513" i="3" s="1"/>
  <c r="BJ155" i="4"/>
  <c r="BJ513" i="3" s="1"/>
  <c r="AR155" i="4"/>
  <c r="AR513" i="3" s="1"/>
  <c r="BD155" i="4"/>
  <c r="BD513" i="3" s="1"/>
  <c r="AS155" i="4"/>
  <c r="AS513" i="3" s="1"/>
  <c r="BF155" i="4"/>
  <c r="BF513" i="3" s="1"/>
  <c r="AM155" i="4"/>
  <c r="AT155" i="4"/>
  <c r="AT513" i="3" s="1"/>
  <c r="BG155" i="4"/>
  <c r="BG513" i="3" s="1"/>
  <c r="AU155" i="4"/>
  <c r="AU513" i="3" s="1"/>
  <c r="BO155" i="4"/>
  <c r="BO513" i="3" s="1"/>
  <c r="AV155" i="4"/>
  <c r="AV513" i="3" s="1"/>
  <c r="BP155" i="4"/>
  <c r="BP513" i="3" s="1"/>
  <c r="BA155" i="4"/>
  <c r="BA513" i="3" s="1"/>
  <c r="BC155" i="4"/>
  <c r="BC513" i="3" s="1"/>
  <c r="BB155" i="4"/>
  <c r="BB513" i="3" s="1"/>
  <c r="BK155" i="4"/>
  <c r="BK513" i="3" s="1"/>
  <c r="BL155" i="4"/>
  <c r="BL513" i="3" s="1"/>
  <c r="AQ155" i="4"/>
  <c r="AQ513" i="3" s="1"/>
  <c r="BN155" i="4"/>
  <c r="BN513" i="3" s="1"/>
  <c r="AS521" i="3"/>
  <c r="BA521" i="3"/>
  <c r="BI521" i="3"/>
  <c r="BQ521" i="3"/>
  <c r="AU521" i="3"/>
  <c r="BD521" i="3"/>
  <c r="BM521" i="3"/>
  <c r="AZ521" i="3"/>
  <c r="BK521" i="3"/>
  <c r="AQ521" i="3"/>
  <c r="BB521" i="3"/>
  <c r="BL521" i="3"/>
  <c r="AY521" i="3"/>
  <c r="BO521" i="3"/>
  <c r="BC521" i="3"/>
  <c r="BP521" i="3"/>
  <c r="BE521" i="3"/>
  <c r="AR521" i="3"/>
  <c r="BF521" i="3"/>
  <c r="AX521" i="3"/>
  <c r="BG521" i="3"/>
  <c r="BH521" i="3"/>
  <c r="BN521" i="3"/>
  <c r="BJ521" i="3"/>
  <c r="AT521" i="3"/>
  <c r="AV521" i="3"/>
  <c r="AW521" i="3"/>
  <c r="AS529" i="3"/>
  <c r="BA529" i="3"/>
  <c r="BI529" i="3"/>
  <c r="BQ529" i="3"/>
  <c r="AR529" i="3"/>
  <c r="BB529" i="3"/>
  <c r="BK529" i="3"/>
  <c r="AZ529" i="3"/>
  <c r="BL529" i="3"/>
  <c r="AQ529" i="3"/>
  <c r="BC529" i="3"/>
  <c r="BM529" i="3"/>
  <c r="AW529" i="3"/>
  <c r="BJ529" i="3"/>
  <c r="AX529" i="3"/>
  <c r="BN529" i="3"/>
  <c r="AY529" i="3"/>
  <c r="BO529" i="3"/>
  <c r="BE529" i="3"/>
  <c r="BF529" i="3"/>
  <c r="BG529" i="3"/>
  <c r="AT529" i="3"/>
  <c r="BP529" i="3"/>
  <c r="AU529" i="3"/>
  <c r="AV529" i="3"/>
  <c r="BH529" i="3"/>
  <c r="BD529" i="3"/>
  <c r="BQ394" i="3"/>
  <c r="BG394" i="3"/>
  <c r="AV394" i="3"/>
  <c r="BH397" i="3"/>
  <c r="AW397" i="3"/>
  <c r="BQ396" i="3"/>
  <c r="BG396" i="3"/>
  <c r="AW396" i="3"/>
  <c r="BP37" i="4"/>
  <c r="BP395" i="3" s="1"/>
  <c r="BF37" i="4"/>
  <c r="BF395" i="3" s="1"/>
  <c r="BP41" i="4"/>
  <c r="BP399" i="3" s="1"/>
  <c r="BF41" i="4"/>
  <c r="BF399" i="3" s="1"/>
  <c r="AV41" i="4"/>
  <c r="AV399" i="3" s="1"/>
  <c r="BO40" i="4"/>
  <c r="BO398" i="3" s="1"/>
  <c r="BE40" i="4"/>
  <c r="BE398" i="3" s="1"/>
  <c r="AU40" i="4"/>
  <c r="AU398" i="3" s="1"/>
  <c r="BQ403" i="3"/>
  <c r="BG403" i="3"/>
  <c r="BQ402" i="3"/>
  <c r="BF402" i="3"/>
  <c r="AV402" i="3"/>
  <c r="BP401" i="3"/>
  <c r="BD401" i="3"/>
  <c r="AT401" i="3"/>
  <c r="BM400" i="3"/>
  <c r="AZ400" i="3"/>
  <c r="BQ404" i="3"/>
  <c r="BB46" i="4"/>
  <c r="BB404" i="3" s="1"/>
  <c r="BP405" i="3"/>
  <c r="AY405" i="3"/>
  <c r="BM50" i="4"/>
  <c r="BM408" i="3" s="1"/>
  <c r="AT50" i="4"/>
  <c r="AT408" i="3" s="1"/>
  <c r="BE49" i="4"/>
  <c r="BE407" i="3" s="1"/>
  <c r="BO48" i="4"/>
  <c r="BO406" i="3" s="1"/>
  <c r="AT48" i="4"/>
  <c r="AT406" i="3" s="1"/>
  <c r="BQ418" i="3"/>
  <c r="AR418" i="3"/>
  <c r="AY417" i="3"/>
  <c r="BD416" i="3"/>
  <c r="BI57" i="4"/>
  <c r="BI415" i="3" s="1"/>
  <c r="BP56" i="4"/>
  <c r="BP414" i="3" s="1"/>
  <c r="AQ56" i="4"/>
  <c r="AQ414" i="3" s="1"/>
  <c r="AR55" i="4"/>
  <c r="AR413" i="3" s="1"/>
  <c r="AT54" i="4"/>
  <c r="AT412" i="3" s="1"/>
  <c r="AS410" i="3"/>
  <c r="AU409" i="3"/>
  <c r="AY422" i="3"/>
  <c r="AV421" i="3"/>
  <c r="BP424" i="3"/>
  <c r="BD423" i="3"/>
  <c r="AV74" i="4"/>
  <c r="AV432" i="3" s="1"/>
  <c r="BN72" i="4"/>
  <c r="BN430" i="3" s="1"/>
  <c r="BB71" i="4"/>
  <c r="BB429" i="3" s="1"/>
  <c r="BD440" i="3"/>
  <c r="BI438" i="3"/>
  <c r="BJ436" i="3"/>
  <c r="BP434" i="3"/>
  <c r="AM87" i="4"/>
  <c r="AQ470" i="3"/>
  <c r="AT37" i="4"/>
  <c r="AT395" i="3" s="1"/>
  <c r="BB37" i="4"/>
  <c r="BB395" i="3" s="1"/>
  <c r="BJ37" i="4"/>
  <c r="BJ395" i="3" s="1"/>
  <c r="AV37" i="4"/>
  <c r="AV395" i="3" s="1"/>
  <c r="BE37" i="4"/>
  <c r="BE395" i="3" s="1"/>
  <c r="BN37" i="4"/>
  <c r="BN395" i="3" s="1"/>
  <c r="AT403" i="3"/>
  <c r="BB403" i="3"/>
  <c r="BJ403" i="3"/>
  <c r="AQ403" i="3"/>
  <c r="AZ403" i="3"/>
  <c r="BI403" i="3"/>
  <c r="AO53" i="4"/>
  <c r="AW53" i="4"/>
  <c r="AW411" i="3" s="1"/>
  <c r="BE53" i="4"/>
  <c r="BE411" i="3" s="1"/>
  <c r="BM53" i="4"/>
  <c r="BM411" i="3" s="1"/>
  <c r="AS53" i="4"/>
  <c r="AS411" i="3" s="1"/>
  <c r="BB53" i="4"/>
  <c r="BB411" i="3" s="1"/>
  <c r="BK53" i="4"/>
  <c r="BK411" i="3" s="1"/>
  <c r="AT53" i="4"/>
  <c r="AT411" i="3" s="1"/>
  <c r="BC53" i="4"/>
  <c r="BC411" i="3" s="1"/>
  <c r="BL53" i="4"/>
  <c r="BL411" i="3" s="1"/>
  <c r="AU53" i="4"/>
  <c r="AU411" i="3" s="1"/>
  <c r="BD53" i="4"/>
  <c r="BD411" i="3" s="1"/>
  <c r="BN53" i="4"/>
  <c r="BN411" i="3" s="1"/>
  <c r="AQ53" i="4"/>
  <c r="AQ411" i="3" s="1"/>
  <c r="BG53" i="4"/>
  <c r="BG411" i="3" s="1"/>
  <c r="AV53" i="4"/>
  <c r="AV411" i="3" s="1"/>
  <c r="BI53" i="4"/>
  <c r="BI411" i="3" s="1"/>
  <c r="AY53" i="4"/>
  <c r="AY411" i="3" s="1"/>
  <c r="BO53" i="4"/>
  <c r="BO411" i="3" s="1"/>
  <c r="AZ53" i="4"/>
  <c r="AZ411" i="3" s="1"/>
  <c r="BP53" i="4"/>
  <c r="BP411" i="3" s="1"/>
  <c r="AW419" i="3"/>
  <c r="BE419" i="3"/>
  <c r="BM419" i="3"/>
  <c r="AQ419" i="3"/>
  <c r="AZ419" i="3"/>
  <c r="BI419" i="3"/>
  <c r="AS419" i="3"/>
  <c r="BB419" i="3"/>
  <c r="BK419" i="3"/>
  <c r="AX419" i="3"/>
  <c r="BJ419" i="3"/>
  <c r="BA419" i="3"/>
  <c r="BN419" i="3"/>
  <c r="AR419" i="3"/>
  <c r="BD419" i="3"/>
  <c r="BP419" i="3"/>
  <c r="AT419" i="3"/>
  <c r="BF419" i="3"/>
  <c r="BQ419" i="3"/>
  <c r="AO69" i="4"/>
  <c r="AR69" i="4"/>
  <c r="AR427" i="3" s="1"/>
  <c r="AZ69" i="4"/>
  <c r="AZ427" i="3" s="1"/>
  <c r="BH69" i="4"/>
  <c r="BH427" i="3" s="1"/>
  <c r="BP69" i="4"/>
  <c r="BP427" i="3" s="1"/>
  <c r="AQ69" i="4"/>
  <c r="AQ427" i="3" s="1"/>
  <c r="BA69" i="4"/>
  <c r="BA427" i="3" s="1"/>
  <c r="BJ69" i="4"/>
  <c r="BJ427" i="3" s="1"/>
  <c r="AS69" i="4"/>
  <c r="AS427" i="3" s="1"/>
  <c r="BB69" i="4"/>
  <c r="BB427" i="3" s="1"/>
  <c r="BK69" i="4"/>
  <c r="BK427" i="3" s="1"/>
  <c r="AM69" i="4"/>
  <c r="AW69" i="4"/>
  <c r="AW427" i="3" s="1"/>
  <c r="BI69" i="4"/>
  <c r="BI427" i="3" s="1"/>
  <c r="AX69" i="4"/>
  <c r="AX427" i="3" s="1"/>
  <c r="BL69" i="4"/>
  <c r="BL427" i="3" s="1"/>
  <c r="AY69" i="4"/>
  <c r="AY427" i="3" s="1"/>
  <c r="BM69" i="4"/>
  <c r="BM427" i="3" s="1"/>
  <c r="AU69" i="4"/>
  <c r="AU427" i="3" s="1"/>
  <c r="BF69" i="4"/>
  <c r="BF427" i="3" s="1"/>
  <c r="AP69" i="4"/>
  <c r="BO69" i="4"/>
  <c r="BO427" i="3" s="1"/>
  <c r="AV69" i="4"/>
  <c r="AV427" i="3" s="1"/>
  <c r="BD69" i="4"/>
  <c r="BD427" i="3" s="1"/>
  <c r="BE69" i="4"/>
  <c r="BE427" i="3" s="1"/>
  <c r="AS435" i="3"/>
  <c r="BA435" i="3"/>
  <c r="BI435" i="3"/>
  <c r="BQ435" i="3"/>
  <c r="AW435" i="3"/>
  <c r="BF435" i="3"/>
  <c r="BO435" i="3"/>
  <c r="AQ435" i="3"/>
  <c r="BB435" i="3"/>
  <c r="BL435" i="3"/>
  <c r="AR435" i="3"/>
  <c r="BC435" i="3"/>
  <c r="BM435" i="3"/>
  <c r="BE435" i="3"/>
  <c r="AT435" i="3"/>
  <c r="BG435" i="3"/>
  <c r="AU435" i="3"/>
  <c r="BH435" i="3"/>
  <c r="AZ435" i="3"/>
  <c r="BP435" i="3"/>
  <c r="BK435" i="3"/>
  <c r="AX435" i="3"/>
  <c r="AY435" i="3"/>
  <c r="AN85" i="4"/>
  <c r="AV85" i="4"/>
  <c r="AV443" i="3" s="1"/>
  <c r="BD85" i="4"/>
  <c r="BD443" i="3" s="1"/>
  <c r="BL85" i="4"/>
  <c r="BL443" i="3" s="1"/>
  <c r="AW85" i="4"/>
  <c r="AW443" i="3" s="1"/>
  <c r="BF85" i="4"/>
  <c r="BF443" i="3" s="1"/>
  <c r="BO85" i="4"/>
  <c r="BO443" i="3" s="1"/>
  <c r="AM85" i="4"/>
  <c r="AP85" i="4"/>
  <c r="AZ85" i="4"/>
  <c r="AZ443" i="3" s="1"/>
  <c r="BJ85" i="4"/>
  <c r="BJ443" i="3" s="1"/>
  <c r="AQ85" i="4"/>
  <c r="AQ443" i="3" s="1"/>
  <c r="BA85" i="4"/>
  <c r="BA443" i="3" s="1"/>
  <c r="BK85" i="4"/>
  <c r="BK443" i="3" s="1"/>
  <c r="AR85" i="4"/>
  <c r="AR443" i="3" s="1"/>
  <c r="BB85" i="4"/>
  <c r="BB443" i="3" s="1"/>
  <c r="BM85" i="4"/>
  <c r="BM443" i="3" s="1"/>
  <c r="AS85" i="4"/>
  <c r="AS443" i="3" s="1"/>
  <c r="BC85" i="4"/>
  <c r="BC443" i="3" s="1"/>
  <c r="BN85" i="4"/>
  <c r="BN443" i="3" s="1"/>
  <c r="BE85" i="4"/>
  <c r="BE443" i="3" s="1"/>
  <c r="BG85" i="4"/>
  <c r="BG443" i="3" s="1"/>
  <c r="BH85" i="4"/>
  <c r="BH443" i="3" s="1"/>
  <c r="AX85" i="4"/>
  <c r="AX443" i="3" s="1"/>
  <c r="AY85" i="4"/>
  <c r="AY443" i="3" s="1"/>
  <c r="AO85" i="4"/>
  <c r="AU85" i="4"/>
  <c r="AU443" i="3" s="1"/>
  <c r="BI85" i="4"/>
  <c r="BI443" i="3" s="1"/>
  <c r="BP85" i="4"/>
  <c r="BP443" i="3" s="1"/>
  <c r="BQ443" i="3"/>
  <c r="AX451" i="3"/>
  <c r="BF451" i="3"/>
  <c r="BN451" i="3"/>
  <c r="AR451" i="3"/>
  <c r="BA451" i="3"/>
  <c r="BJ451" i="3"/>
  <c r="AU451" i="3"/>
  <c r="BE451" i="3"/>
  <c r="BP451" i="3"/>
  <c r="AV451" i="3"/>
  <c r="BG451" i="3"/>
  <c r="BQ451" i="3"/>
  <c r="BB451" i="3"/>
  <c r="BO451" i="3"/>
  <c r="BC451" i="3"/>
  <c r="AQ451" i="3"/>
  <c r="BD451" i="3"/>
  <c r="AT451" i="3"/>
  <c r="BI451" i="3"/>
  <c r="AS451" i="3"/>
  <c r="AW451" i="3"/>
  <c r="AY451" i="3"/>
  <c r="AZ451" i="3"/>
  <c r="BL451" i="3"/>
  <c r="BM451" i="3"/>
  <c r="BH451" i="3"/>
  <c r="BK451" i="3"/>
  <c r="AW459" i="3"/>
  <c r="BE459" i="3"/>
  <c r="BM459" i="3"/>
  <c r="AX459" i="3"/>
  <c r="BG459" i="3"/>
  <c r="BP459" i="3"/>
  <c r="AY459" i="3"/>
  <c r="BH459" i="3"/>
  <c r="BQ459" i="3"/>
  <c r="AV459" i="3"/>
  <c r="BJ459" i="3"/>
  <c r="AZ459" i="3"/>
  <c r="BK459" i="3"/>
  <c r="BA459" i="3"/>
  <c r="BL459" i="3"/>
  <c r="AR459" i="3"/>
  <c r="BC459" i="3"/>
  <c r="BO459" i="3"/>
  <c r="BB459" i="3"/>
  <c r="BD459" i="3"/>
  <c r="BF459" i="3"/>
  <c r="BI459" i="3"/>
  <c r="AQ459" i="3"/>
  <c r="AS459" i="3"/>
  <c r="AT459" i="3"/>
  <c r="AU459" i="3"/>
  <c r="AW467" i="3"/>
  <c r="BE467" i="3"/>
  <c r="BM467" i="3"/>
  <c r="AU467" i="3"/>
  <c r="BD467" i="3"/>
  <c r="BN467" i="3"/>
  <c r="AV467" i="3"/>
  <c r="BF467" i="3"/>
  <c r="BO467" i="3"/>
  <c r="BA467" i="3"/>
  <c r="BL467" i="3"/>
  <c r="AQ467" i="3"/>
  <c r="BB467" i="3"/>
  <c r="BP467" i="3"/>
  <c r="AR467" i="3"/>
  <c r="BC467" i="3"/>
  <c r="BQ467" i="3"/>
  <c r="AZ467" i="3"/>
  <c r="BG467" i="3"/>
  <c r="BH467" i="3"/>
  <c r="BI467" i="3"/>
  <c r="AS467" i="3"/>
  <c r="AT467" i="3"/>
  <c r="AX467" i="3"/>
  <c r="BJ467" i="3"/>
  <c r="AW475" i="3"/>
  <c r="BE475" i="3"/>
  <c r="BM475" i="3"/>
  <c r="AS475" i="3"/>
  <c r="BB475" i="3"/>
  <c r="BK475" i="3"/>
  <c r="AT475" i="3"/>
  <c r="BC475" i="3"/>
  <c r="AR475" i="3"/>
  <c r="BF475" i="3"/>
  <c r="BP475" i="3"/>
  <c r="AQ475" i="3"/>
  <c r="BG475" i="3"/>
  <c r="AU475" i="3"/>
  <c r="BH475" i="3"/>
  <c r="AV475" i="3"/>
  <c r="BI475" i="3"/>
  <c r="AX475" i="3"/>
  <c r="BJ475" i="3"/>
  <c r="AY475" i="3"/>
  <c r="AZ475" i="3"/>
  <c r="BA475" i="3"/>
  <c r="BO475" i="3"/>
  <c r="BQ475" i="3"/>
  <c r="BL475" i="3"/>
  <c r="AN125" i="4"/>
  <c r="AV125" i="4"/>
  <c r="AV483" i="3" s="1"/>
  <c r="BD125" i="4"/>
  <c r="BD483" i="3" s="1"/>
  <c r="BL125" i="4"/>
  <c r="BL483" i="3" s="1"/>
  <c r="AU125" i="4"/>
  <c r="AU483" i="3" s="1"/>
  <c r="BE125" i="4"/>
  <c r="BE483" i="3" s="1"/>
  <c r="BN125" i="4"/>
  <c r="BN483" i="3" s="1"/>
  <c r="AP125" i="4"/>
  <c r="AZ125" i="4"/>
  <c r="AZ483" i="3" s="1"/>
  <c r="BJ125" i="4"/>
  <c r="BJ483" i="3" s="1"/>
  <c r="AQ125" i="4"/>
  <c r="AQ483" i="3" s="1"/>
  <c r="BA125" i="4"/>
  <c r="BA483" i="3" s="1"/>
  <c r="BK125" i="4"/>
  <c r="BK483" i="3" s="1"/>
  <c r="AR125" i="4"/>
  <c r="AR483" i="3" s="1"/>
  <c r="BB125" i="4"/>
  <c r="BB483" i="3" s="1"/>
  <c r="BM125" i="4"/>
  <c r="BM483" i="3" s="1"/>
  <c r="AT125" i="4"/>
  <c r="AT483" i="3" s="1"/>
  <c r="BF125" i="4"/>
  <c r="BF483" i="3" s="1"/>
  <c r="BP125" i="4"/>
  <c r="BP483" i="3" s="1"/>
  <c r="BC125" i="4"/>
  <c r="BC483" i="3" s="1"/>
  <c r="BG125" i="4"/>
  <c r="BG483" i="3" s="1"/>
  <c r="BH125" i="4"/>
  <c r="BH483" i="3" s="1"/>
  <c r="AM125" i="4"/>
  <c r="AS125" i="4"/>
  <c r="AS483" i="3" s="1"/>
  <c r="BO125" i="4"/>
  <c r="BO483" i="3" s="1"/>
  <c r="AO125" i="4"/>
  <c r="AW125" i="4"/>
  <c r="AW483" i="3" s="1"/>
  <c r="AX125" i="4"/>
  <c r="AX483" i="3" s="1"/>
  <c r="AY125" i="4"/>
  <c r="AY483" i="3" s="1"/>
  <c r="BQ483" i="3"/>
  <c r="BK492" i="3"/>
  <c r="BC492" i="3"/>
  <c r="AU492" i="3"/>
  <c r="BP492" i="3"/>
  <c r="BG492" i="3"/>
  <c r="AX492" i="3"/>
  <c r="BO492" i="3"/>
  <c r="BF492" i="3"/>
  <c r="AW492" i="3"/>
  <c r="BI492" i="3"/>
  <c r="AV492" i="3"/>
  <c r="BH492" i="3"/>
  <c r="AT492" i="3"/>
  <c r="BE492" i="3"/>
  <c r="AS492" i="3"/>
  <c r="BN492" i="3"/>
  <c r="BB492" i="3"/>
  <c r="AQ492" i="3"/>
  <c r="BQ492" i="3"/>
  <c r="AR492" i="3"/>
  <c r="BM492" i="3"/>
  <c r="BL492" i="3"/>
  <c r="BD492" i="3"/>
  <c r="AZ492" i="3"/>
  <c r="AY492" i="3"/>
  <c r="BJ492" i="3"/>
  <c r="BA492" i="3"/>
  <c r="AU142" i="4"/>
  <c r="AU500" i="3" s="1"/>
  <c r="BC142" i="4"/>
  <c r="BC500" i="3" s="1"/>
  <c r="BK142" i="4"/>
  <c r="BK500" i="3" s="1"/>
  <c r="AV142" i="4"/>
  <c r="AV500" i="3" s="1"/>
  <c r="BE142" i="4"/>
  <c r="BE500" i="3" s="1"/>
  <c r="BN142" i="4"/>
  <c r="BN500" i="3" s="1"/>
  <c r="AQ142" i="4"/>
  <c r="AQ500" i="3" s="1"/>
  <c r="BA142" i="4"/>
  <c r="BA500" i="3" s="1"/>
  <c r="BL142" i="4"/>
  <c r="BL500" i="3" s="1"/>
  <c r="AM142" i="4"/>
  <c r="AR142" i="4"/>
  <c r="AR500" i="3" s="1"/>
  <c r="BB142" i="4"/>
  <c r="BB500" i="3" s="1"/>
  <c r="BM142" i="4"/>
  <c r="BM500" i="3" s="1"/>
  <c r="AT142" i="4"/>
  <c r="AT500" i="3" s="1"/>
  <c r="BH142" i="4"/>
  <c r="BH500" i="3" s="1"/>
  <c r="AW142" i="4"/>
  <c r="AW500" i="3" s="1"/>
  <c r="BI142" i="4"/>
  <c r="BI500" i="3" s="1"/>
  <c r="AX142" i="4"/>
  <c r="AX500" i="3" s="1"/>
  <c r="BJ142" i="4"/>
  <c r="BJ500" i="3" s="1"/>
  <c r="BF142" i="4"/>
  <c r="BF500" i="3" s="1"/>
  <c r="AN142" i="4"/>
  <c r="BG142" i="4"/>
  <c r="BG500" i="3" s="1"/>
  <c r="AO142" i="4"/>
  <c r="BO142" i="4"/>
  <c r="BO500" i="3" s="1"/>
  <c r="AS142" i="4"/>
  <c r="AS500" i="3" s="1"/>
  <c r="BQ500" i="3"/>
  <c r="BP142" i="4"/>
  <c r="BP500" i="3" s="1"/>
  <c r="AP142" i="4"/>
  <c r="AZ142" i="4"/>
  <c r="AZ500" i="3" s="1"/>
  <c r="BD142" i="4"/>
  <c r="BD500" i="3" s="1"/>
  <c r="AY142" i="4"/>
  <c r="AY500" i="3" s="1"/>
  <c r="AQ508" i="3"/>
  <c r="AY508" i="3"/>
  <c r="BG508" i="3"/>
  <c r="BO508" i="3"/>
  <c r="AU508" i="3"/>
  <c r="BD508" i="3"/>
  <c r="BM508" i="3"/>
  <c r="AV508" i="3"/>
  <c r="BE508" i="3"/>
  <c r="BN508" i="3"/>
  <c r="AW508" i="3"/>
  <c r="BF508" i="3"/>
  <c r="BP508" i="3"/>
  <c r="BA508" i="3"/>
  <c r="BQ508" i="3"/>
  <c r="BB508" i="3"/>
  <c r="BC508" i="3"/>
  <c r="AS508" i="3"/>
  <c r="BI508" i="3"/>
  <c r="AR508" i="3"/>
  <c r="AT508" i="3"/>
  <c r="AX508" i="3"/>
  <c r="BH508" i="3"/>
  <c r="AZ508" i="3"/>
  <c r="BJ508" i="3"/>
  <c r="BK508" i="3"/>
  <c r="BL508" i="3"/>
  <c r="AQ516" i="3"/>
  <c r="AY516" i="3"/>
  <c r="BG516" i="3"/>
  <c r="BO516" i="3"/>
  <c r="AX516" i="3"/>
  <c r="BH516" i="3"/>
  <c r="BQ516" i="3"/>
  <c r="AT516" i="3"/>
  <c r="BD516" i="3"/>
  <c r="BN516" i="3"/>
  <c r="AU516" i="3"/>
  <c r="BE516" i="3"/>
  <c r="BP516" i="3"/>
  <c r="AW516" i="3"/>
  <c r="BK516" i="3"/>
  <c r="AZ516" i="3"/>
  <c r="BL516" i="3"/>
  <c r="BA516" i="3"/>
  <c r="BM516" i="3"/>
  <c r="BB516" i="3"/>
  <c r="BJ516" i="3"/>
  <c r="AR516" i="3"/>
  <c r="AV516" i="3"/>
  <c r="AS516" i="3"/>
  <c r="BC516" i="3"/>
  <c r="BF516" i="3"/>
  <c r="BI516" i="3"/>
  <c r="AQ524" i="3"/>
  <c r="AY524" i="3"/>
  <c r="BG524" i="3"/>
  <c r="BO524" i="3"/>
  <c r="AV524" i="3"/>
  <c r="BE524" i="3"/>
  <c r="BN524" i="3"/>
  <c r="AT524" i="3"/>
  <c r="BD524" i="3"/>
  <c r="BP524" i="3"/>
  <c r="AU524" i="3"/>
  <c r="BF524" i="3"/>
  <c r="BQ524" i="3"/>
  <c r="AS524" i="3"/>
  <c r="BI524" i="3"/>
  <c r="AW524" i="3"/>
  <c r="BJ524" i="3"/>
  <c r="AX524" i="3"/>
  <c r="BK524" i="3"/>
  <c r="AZ524" i="3"/>
  <c r="BL524" i="3"/>
  <c r="AR524" i="3"/>
  <c r="BA524" i="3"/>
  <c r="BB524" i="3"/>
  <c r="BH524" i="3"/>
  <c r="BC524" i="3"/>
  <c r="BM524" i="3"/>
  <c r="BP394" i="3"/>
  <c r="BF394" i="3"/>
  <c r="AU394" i="3"/>
  <c r="BQ397" i="3"/>
  <c r="BG397" i="3"/>
  <c r="AV397" i="3"/>
  <c r="BP396" i="3"/>
  <c r="BF396" i="3"/>
  <c r="AU396" i="3"/>
  <c r="BO37" i="4"/>
  <c r="BO395" i="3" s="1"/>
  <c r="BD37" i="4"/>
  <c r="BD395" i="3" s="1"/>
  <c r="AS37" i="4"/>
  <c r="AS395" i="3" s="1"/>
  <c r="BO41" i="4"/>
  <c r="BO399" i="3" s="1"/>
  <c r="BE41" i="4"/>
  <c r="BE399" i="3" s="1"/>
  <c r="AU41" i="4"/>
  <c r="AU399" i="3" s="1"/>
  <c r="BN40" i="4"/>
  <c r="BN398" i="3" s="1"/>
  <c r="BD40" i="4"/>
  <c r="BD398" i="3" s="1"/>
  <c r="BP403" i="3"/>
  <c r="BF403" i="3"/>
  <c r="AV403" i="3"/>
  <c r="BO402" i="3"/>
  <c r="BE402" i="3"/>
  <c r="AU402" i="3"/>
  <c r="BM401" i="3"/>
  <c r="BC401" i="3"/>
  <c r="AS401" i="3"/>
  <c r="BK400" i="3"/>
  <c r="AX400" i="3"/>
  <c r="BP46" i="4"/>
  <c r="BP404" i="3" s="1"/>
  <c r="AZ46" i="4"/>
  <c r="AZ404" i="3" s="1"/>
  <c r="BN405" i="3"/>
  <c r="AW405" i="3"/>
  <c r="BL50" i="4"/>
  <c r="BL408" i="3" s="1"/>
  <c r="AQ50" i="4"/>
  <c r="AQ408" i="3" s="1"/>
  <c r="BA49" i="4"/>
  <c r="BA407" i="3" s="1"/>
  <c r="BK48" i="4"/>
  <c r="BK406" i="3" s="1"/>
  <c r="BH419" i="3"/>
  <c r="BO418" i="3"/>
  <c r="AU417" i="3"/>
  <c r="BB416" i="3"/>
  <c r="BG57" i="4"/>
  <c r="BG415" i="3" s="1"/>
  <c r="BL56" i="4"/>
  <c r="BL414" i="3" s="1"/>
  <c r="BQ412" i="3"/>
  <c r="AN54" i="4"/>
  <c r="AP53" i="4"/>
  <c r="AQ410" i="3"/>
  <c r="AR409" i="3"/>
  <c r="BQ425" i="3"/>
  <c r="BN424" i="3"/>
  <c r="AZ423" i="3"/>
  <c r="AT74" i="4"/>
  <c r="AT432" i="3" s="1"/>
  <c r="AX71" i="4"/>
  <c r="AX429" i="3" s="1"/>
  <c r="BN69" i="4"/>
  <c r="BN427" i="3" s="1"/>
  <c r="AZ440" i="3"/>
  <c r="BH436" i="3"/>
  <c r="BM434" i="3"/>
  <c r="BI87" i="4"/>
  <c r="BI445" i="3" s="1"/>
  <c r="BN475" i="3"/>
  <c r="AX458" i="3"/>
  <c r="BI125" i="4"/>
  <c r="BI483" i="3" s="1"/>
  <c r="AR40" i="4"/>
  <c r="AR398" i="3" s="1"/>
  <c r="AZ40" i="4"/>
  <c r="AZ398" i="3" s="1"/>
  <c r="BH40" i="4"/>
  <c r="BH398" i="3" s="1"/>
  <c r="BP40" i="4"/>
  <c r="BP398" i="3" s="1"/>
  <c r="AT40" i="4"/>
  <c r="AT398" i="3" s="1"/>
  <c r="BC40" i="4"/>
  <c r="BC398" i="3" s="1"/>
  <c r="BL40" i="4"/>
  <c r="BL398" i="3" s="1"/>
  <c r="AN48" i="4"/>
  <c r="AV48" i="4"/>
  <c r="AV406" i="3" s="1"/>
  <c r="BD48" i="4"/>
  <c r="BD406" i="3" s="1"/>
  <c r="BL48" i="4"/>
  <c r="BL406" i="3" s="1"/>
  <c r="AU48" i="4"/>
  <c r="AU406" i="3" s="1"/>
  <c r="BE48" i="4"/>
  <c r="BE406" i="3" s="1"/>
  <c r="BN48" i="4"/>
  <c r="BN406" i="3" s="1"/>
  <c r="AO48" i="4"/>
  <c r="AX48" i="4"/>
  <c r="AX406" i="3" s="1"/>
  <c r="BG48" i="4"/>
  <c r="BG406" i="3" s="1"/>
  <c r="BP48" i="4"/>
  <c r="BP406" i="3" s="1"/>
  <c r="AM48" i="4"/>
  <c r="AS48" i="4"/>
  <c r="AS406" i="3" s="1"/>
  <c r="BF48" i="4"/>
  <c r="BF406" i="3" s="1"/>
  <c r="AW48" i="4"/>
  <c r="AW406" i="3" s="1"/>
  <c r="BI48" i="4"/>
  <c r="BI406" i="3" s="1"/>
  <c r="AP48" i="4"/>
  <c r="BA48" i="4"/>
  <c r="BA406" i="3" s="1"/>
  <c r="BM48" i="4"/>
  <c r="BM406" i="3" s="1"/>
  <c r="AU56" i="4"/>
  <c r="AU414" i="3" s="1"/>
  <c r="BC56" i="4"/>
  <c r="BC414" i="3" s="1"/>
  <c r="BK56" i="4"/>
  <c r="BK414" i="3" s="1"/>
  <c r="AT56" i="4"/>
  <c r="AT414" i="3" s="1"/>
  <c r="BD56" i="4"/>
  <c r="BD414" i="3" s="1"/>
  <c r="BM56" i="4"/>
  <c r="BM414" i="3" s="1"/>
  <c r="AN56" i="4"/>
  <c r="AW56" i="4"/>
  <c r="AW414" i="3" s="1"/>
  <c r="BF56" i="4"/>
  <c r="BF414" i="3" s="1"/>
  <c r="BO56" i="4"/>
  <c r="BO414" i="3" s="1"/>
  <c r="AP56" i="4"/>
  <c r="BA56" i="4"/>
  <c r="BA414" i="3" s="1"/>
  <c r="BN56" i="4"/>
  <c r="BN414" i="3" s="1"/>
  <c r="AR56" i="4"/>
  <c r="AR414" i="3" s="1"/>
  <c r="BE56" i="4"/>
  <c r="BE414" i="3" s="1"/>
  <c r="BQ414" i="3"/>
  <c r="AV56" i="4"/>
  <c r="AV414" i="3" s="1"/>
  <c r="BH56" i="4"/>
  <c r="BH414" i="3" s="1"/>
  <c r="AX56" i="4"/>
  <c r="AX414" i="3" s="1"/>
  <c r="BI56" i="4"/>
  <c r="BI414" i="3" s="1"/>
  <c r="AT422" i="3"/>
  <c r="BB422" i="3"/>
  <c r="BJ422" i="3"/>
  <c r="AU422" i="3"/>
  <c r="AS422" i="3"/>
  <c r="BD422" i="3"/>
  <c r="BM422" i="3"/>
  <c r="AV422" i="3"/>
  <c r="BE422" i="3"/>
  <c r="BN422" i="3"/>
  <c r="AW422" i="3"/>
  <c r="BF422" i="3"/>
  <c r="BO422" i="3"/>
  <c r="AX422" i="3"/>
  <c r="BK422" i="3"/>
  <c r="AZ422" i="3"/>
  <c r="BP422" i="3"/>
  <c r="BC422" i="3"/>
  <c r="BG422" i="3"/>
  <c r="AT72" i="4"/>
  <c r="AT430" i="3" s="1"/>
  <c r="BB72" i="4"/>
  <c r="BB430" i="3" s="1"/>
  <c r="BJ72" i="4"/>
  <c r="BJ430" i="3" s="1"/>
  <c r="AU72" i="4"/>
  <c r="AU430" i="3" s="1"/>
  <c r="BC72" i="4"/>
  <c r="BC430" i="3" s="1"/>
  <c r="BK72" i="4"/>
  <c r="BK430" i="3" s="1"/>
  <c r="AW72" i="4"/>
  <c r="AW430" i="3" s="1"/>
  <c r="BG72" i="4"/>
  <c r="BG430" i="3" s="1"/>
  <c r="BQ430" i="3"/>
  <c r="AN72" i="4"/>
  <c r="AX72" i="4"/>
  <c r="AX430" i="3" s="1"/>
  <c r="BH72" i="4"/>
  <c r="BH430" i="3" s="1"/>
  <c r="AO72" i="4"/>
  <c r="AY72" i="4"/>
  <c r="AY430" i="3" s="1"/>
  <c r="BI72" i="4"/>
  <c r="BI430" i="3" s="1"/>
  <c r="AS72" i="4"/>
  <c r="AS430" i="3" s="1"/>
  <c r="BE72" i="4"/>
  <c r="BE430" i="3" s="1"/>
  <c r="BO72" i="4"/>
  <c r="BO430" i="3" s="1"/>
  <c r="AQ72" i="4"/>
  <c r="AQ430" i="3" s="1"/>
  <c r="BM72" i="4"/>
  <c r="BM430" i="3" s="1"/>
  <c r="AV72" i="4"/>
  <c r="AV430" i="3" s="1"/>
  <c r="BP72" i="4"/>
  <c r="BP430" i="3" s="1"/>
  <c r="AM72" i="4"/>
  <c r="BA72" i="4"/>
  <c r="BA430" i="3" s="1"/>
  <c r="BD72" i="4"/>
  <c r="BD430" i="3" s="1"/>
  <c r="AQ438" i="3"/>
  <c r="AY438" i="3"/>
  <c r="BG438" i="3"/>
  <c r="BO438" i="3"/>
  <c r="AX438" i="3"/>
  <c r="BH438" i="3"/>
  <c r="BQ438" i="3"/>
  <c r="AU438" i="3"/>
  <c r="BE438" i="3"/>
  <c r="BP438" i="3"/>
  <c r="AV438" i="3"/>
  <c r="BF438" i="3"/>
  <c r="AZ438" i="3"/>
  <c r="BL438" i="3"/>
  <c r="BA438" i="3"/>
  <c r="BM438" i="3"/>
  <c r="BB438" i="3"/>
  <c r="BN438" i="3"/>
  <c r="AT438" i="3"/>
  <c r="BJ438" i="3"/>
  <c r="BD438" i="3"/>
  <c r="BK438" i="3"/>
  <c r="AR438" i="3"/>
  <c r="AS438" i="3"/>
  <c r="AV446" i="3"/>
  <c r="BD446" i="3"/>
  <c r="BL446" i="3"/>
  <c r="AU446" i="3"/>
  <c r="BE446" i="3"/>
  <c r="BN446" i="3"/>
  <c r="AY446" i="3"/>
  <c r="BI446" i="3"/>
  <c r="AZ446" i="3"/>
  <c r="BJ446" i="3"/>
  <c r="AQ446" i="3"/>
  <c r="BA446" i="3"/>
  <c r="BK446" i="3"/>
  <c r="AS446" i="3"/>
  <c r="BC446" i="3"/>
  <c r="BO446" i="3"/>
  <c r="BB446" i="3"/>
  <c r="BF446" i="3"/>
  <c r="BG446" i="3"/>
  <c r="AR446" i="3"/>
  <c r="BM446" i="3"/>
  <c r="BH446" i="3"/>
  <c r="BP446" i="3"/>
  <c r="BQ446" i="3"/>
  <c r="AT446" i="3"/>
  <c r="AW446" i="3"/>
  <c r="AX446" i="3"/>
  <c r="AU454" i="3"/>
  <c r="BC454" i="3"/>
  <c r="BK454" i="3"/>
  <c r="AR454" i="3"/>
  <c r="BA454" i="3"/>
  <c r="BJ454" i="3"/>
  <c r="AS454" i="3"/>
  <c r="BB454" i="3"/>
  <c r="BL454" i="3"/>
  <c r="AZ454" i="3"/>
  <c r="BN454" i="3"/>
  <c r="BD454" i="3"/>
  <c r="BO454" i="3"/>
  <c r="AQ454" i="3"/>
  <c r="BE454" i="3"/>
  <c r="BP454" i="3"/>
  <c r="AV454" i="3"/>
  <c r="BG454" i="3"/>
  <c r="BF454" i="3"/>
  <c r="BH454" i="3"/>
  <c r="BI454" i="3"/>
  <c r="BM454" i="3"/>
  <c r="AT454" i="3"/>
  <c r="AW454" i="3"/>
  <c r="AX454" i="3"/>
  <c r="BQ454" i="3"/>
  <c r="AU104" i="4"/>
  <c r="AU462" i="3" s="1"/>
  <c r="BC104" i="4"/>
  <c r="BC462" i="3" s="1"/>
  <c r="BK104" i="4"/>
  <c r="BK462" i="3" s="1"/>
  <c r="AP104" i="4"/>
  <c r="AY104" i="4"/>
  <c r="AY462" i="3" s="1"/>
  <c r="BH104" i="4"/>
  <c r="BH462" i="3" s="1"/>
  <c r="BQ462" i="3"/>
  <c r="AQ104" i="4"/>
  <c r="AQ462" i="3" s="1"/>
  <c r="AZ104" i="4"/>
  <c r="AZ462" i="3" s="1"/>
  <c r="BI104" i="4"/>
  <c r="BI462" i="3" s="1"/>
  <c r="AS104" i="4"/>
  <c r="AS462" i="3" s="1"/>
  <c r="BE104" i="4"/>
  <c r="BE462" i="3" s="1"/>
  <c r="BP104" i="4"/>
  <c r="BP462" i="3" s="1"/>
  <c r="AM104" i="4"/>
  <c r="AT104" i="4"/>
  <c r="AT462" i="3" s="1"/>
  <c r="BF104" i="4"/>
  <c r="BF462" i="3" s="1"/>
  <c r="AV104" i="4"/>
  <c r="AV462" i="3" s="1"/>
  <c r="BG104" i="4"/>
  <c r="BG462" i="3" s="1"/>
  <c r="AX104" i="4"/>
  <c r="AX462" i="3" s="1"/>
  <c r="BL104" i="4"/>
  <c r="BL462" i="3" s="1"/>
  <c r="BJ104" i="4"/>
  <c r="BJ462" i="3" s="1"/>
  <c r="AN104" i="4"/>
  <c r="BM104" i="4"/>
  <c r="BM462" i="3" s="1"/>
  <c r="AO104" i="4"/>
  <c r="BN104" i="4"/>
  <c r="BN462" i="3" s="1"/>
  <c r="AR104" i="4"/>
  <c r="AR462" i="3" s="1"/>
  <c r="BO104" i="4"/>
  <c r="BO462" i="3" s="1"/>
  <c r="AW104" i="4"/>
  <c r="AW462" i="3" s="1"/>
  <c r="BA104" i="4"/>
  <c r="BA462" i="3" s="1"/>
  <c r="BB104" i="4"/>
  <c r="BB462" i="3" s="1"/>
  <c r="AU470" i="3"/>
  <c r="BC470" i="3"/>
  <c r="BK470" i="3"/>
  <c r="AW470" i="3"/>
  <c r="BF470" i="3"/>
  <c r="BO470" i="3"/>
  <c r="AX470" i="3"/>
  <c r="BG470" i="3"/>
  <c r="BP470" i="3"/>
  <c r="AV470" i="3"/>
  <c r="BI470" i="3"/>
  <c r="AY470" i="3"/>
  <c r="BJ470" i="3"/>
  <c r="AT470" i="3"/>
  <c r="BM470" i="3"/>
  <c r="AZ470" i="3"/>
  <c r="BN470" i="3"/>
  <c r="BA470" i="3"/>
  <c r="BQ470" i="3"/>
  <c r="BB470" i="3"/>
  <c r="BD470" i="3"/>
  <c r="BE470" i="3"/>
  <c r="BH470" i="3"/>
  <c r="AR470" i="3"/>
  <c r="AS470" i="3"/>
  <c r="BL470" i="3"/>
  <c r="AU478" i="3"/>
  <c r="BC478" i="3"/>
  <c r="BK478" i="3"/>
  <c r="AT478" i="3"/>
  <c r="BD478" i="3"/>
  <c r="BM478" i="3"/>
  <c r="AY478" i="3"/>
  <c r="BI478" i="3"/>
  <c r="AZ478" i="3"/>
  <c r="BL478" i="3"/>
  <c r="BA478" i="3"/>
  <c r="BN478" i="3"/>
  <c r="AQ478" i="3"/>
  <c r="BB478" i="3"/>
  <c r="BO478" i="3"/>
  <c r="AR478" i="3"/>
  <c r="BE478" i="3"/>
  <c r="BP478" i="3"/>
  <c r="BF478" i="3"/>
  <c r="BG478" i="3"/>
  <c r="BH478" i="3"/>
  <c r="AW478" i="3"/>
  <c r="AX478" i="3"/>
  <c r="AV478" i="3"/>
  <c r="BJ478" i="3"/>
  <c r="BQ478" i="3"/>
  <c r="BQ495" i="3"/>
  <c r="BI495" i="3"/>
  <c r="BA495" i="3"/>
  <c r="AS495" i="3"/>
  <c r="BH495" i="3"/>
  <c r="AY495" i="3"/>
  <c r="BP495" i="3"/>
  <c r="BG495" i="3"/>
  <c r="AX495" i="3"/>
  <c r="BO495" i="3"/>
  <c r="BF495" i="3"/>
  <c r="AW495" i="3"/>
  <c r="BE495" i="3"/>
  <c r="AR495" i="3"/>
  <c r="BD495" i="3"/>
  <c r="AQ495" i="3"/>
  <c r="BC495" i="3"/>
  <c r="BM495" i="3"/>
  <c r="AZ495" i="3"/>
  <c r="BB495" i="3"/>
  <c r="AV495" i="3"/>
  <c r="AU495" i="3"/>
  <c r="BN495" i="3"/>
  <c r="AT495" i="3"/>
  <c r="BK495" i="3"/>
  <c r="BJ495" i="3"/>
  <c r="BL495" i="3"/>
  <c r="AR503" i="3"/>
  <c r="AZ503" i="3"/>
  <c r="BH503" i="3"/>
  <c r="BP503" i="3"/>
  <c r="AY503" i="3"/>
  <c r="BI503" i="3"/>
  <c r="AQ503" i="3"/>
  <c r="BA503" i="3"/>
  <c r="BJ503" i="3"/>
  <c r="AV503" i="3"/>
  <c r="BG503" i="3"/>
  <c r="AW503" i="3"/>
  <c r="BK503" i="3"/>
  <c r="AX503" i="3"/>
  <c r="BL503" i="3"/>
  <c r="BB503" i="3"/>
  <c r="BQ503" i="3"/>
  <c r="BC503" i="3"/>
  <c r="BD503" i="3"/>
  <c r="BF503" i="3"/>
  <c r="BE503" i="3"/>
  <c r="BM503" i="3"/>
  <c r="BN503" i="3"/>
  <c r="BO503" i="3"/>
  <c r="AS503" i="3"/>
  <c r="AT503" i="3"/>
  <c r="AU503" i="3"/>
  <c r="AW519" i="3"/>
  <c r="BE519" i="3"/>
  <c r="BM519" i="3"/>
  <c r="AQ519" i="3"/>
  <c r="AZ519" i="3"/>
  <c r="BI519" i="3"/>
  <c r="AX519" i="3"/>
  <c r="BH519" i="3"/>
  <c r="AY519" i="3"/>
  <c r="BJ519" i="3"/>
  <c r="AR519" i="3"/>
  <c r="BD519" i="3"/>
  <c r="BQ519" i="3"/>
  <c r="AS519" i="3"/>
  <c r="BF519" i="3"/>
  <c r="AT519" i="3"/>
  <c r="BG519" i="3"/>
  <c r="AU519" i="3"/>
  <c r="BK519" i="3"/>
  <c r="BC519" i="3"/>
  <c r="BL519" i="3"/>
  <c r="BN519" i="3"/>
  <c r="BP519" i="3"/>
  <c r="BO519" i="3"/>
  <c r="AV519" i="3"/>
  <c r="BA519" i="3"/>
  <c r="BB519" i="3"/>
  <c r="AW527" i="3"/>
  <c r="BE527" i="3"/>
  <c r="BM527" i="3"/>
  <c r="AX527" i="3"/>
  <c r="BG527" i="3"/>
  <c r="BP527" i="3"/>
  <c r="AY527" i="3"/>
  <c r="BI527" i="3"/>
  <c r="AZ527" i="3"/>
  <c r="BJ527" i="3"/>
  <c r="BB527" i="3"/>
  <c r="BO527" i="3"/>
  <c r="AQ527" i="3"/>
  <c r="BC527" i="3"/>
  <c r="BQ527" i="3"/>
  <c r="AR527" i="3"/>
  <c r="BD527" i="3"/>
  <c r="AS527" i="3"/>
  <c r="BF527" i="3"/>
  <c r="BN527" i="3"/>
  <c r="AT527" i="3"/>
  <c r="AU527" i="3"/>
  <c r="BA527" i="3"/>
  <c r="AV527" i="3"/>
  <c r="BH527" i="3"/>
  <c r="BK527" i="3"/>
  <c r="BL527" i="3"/>
  <c r="BO394" i="3"/>
  <c r="BD394" i="3"/>
  <c r="AS394" i="3"/>
  <c r="BP397" i="3"/>
  <c r="BE397" i="3"/>
  <c r="AU397" i="3"/>
  <c r="BO396" i="3"/>
  <c r="BE396" i="3"/>
  <c r="AT396" i="3"/>
  <c r="BM37" i="4"/>
  <c r="BM395" i="3" s="1"/>
  <c r="BC37" i="4"/>
  <c r="BC395" i="3" s="1"/>
  <c r="AR37" i="4"/>
  <c r="AR395" i="3" s="1"/>
  <c r="BN41" i="4"/>
  <c r="BN399" i="3" s="1"/>
  <c r="BD41" i="4"/>
  <c r="BD399" i="3" s="1"/>
  <c r="AS41" i="4"/>
  <c r="AS399" i="3" s="1"/>
  <c r="BM40" i="4"/>
  <c r="BM398" i="3" s="1"/>
  <c r="BB40" i="4"/>
  <c r="BB398" i="3" s="1"/>
  <c r="AQ40" i="4"/>
  <c r="AQ398" i="3" s="1"/>
  <c r="BO403" i="3"/>
  <c r="BE403" i="3"/>
  <c r="AU403" i="3"/>
  <c r="BN402" i="3"/>
  <c r="BD402" i="3"/>
  <c r="AS402" i="3"/>
  <c r="BL401" i="3"/>
  <c r="BB401" i="3"/>
  <c r="BI400" i="3"/>
  <c r="AW400" i="3"/>
  <c r="BO46" i="4"/>
  <c r="BO404" i="3" s="1"/>
  <c r="AX46" i="4"/>
  <c r="AX404" i="3" s="1"/>
  <c r="BM405" i="3"/>
  <c r="AU405" i="3"/>
  <c r="BG50" i="4"/>
  <c r="BG408" i="3" s="1"/>
  <c r="AN50" i="4"/>
  <c r="AY49" i="4"/>
  <c r="AY407" i="3" s="1"/>
  <c r="BJ48" i="4"/>
  <c r="BJ406" i="3" s="1"/>
  <c r="AQ48" i="4"/>
  <c r="AQ406" i="3" s="1"/>
  <c r="BG419" i="3"/>
  <c r="BM418" i="3"/>
  <c r="AZ416" i="3"/>
  <c r="BF57" i="4"/>
  <c r="BF415" i="3" s="1"/>
  <c r="BJ56" i="4"/>
  <c r="BJ414" i="3" s="1"/>
  <c r="BN55" i="4"/>
  <c r="BN413" i="3" s="1"/>
  <c r="BP54" i="4"/>
  <c r="BP412" i="3" s="1"/>
  <c r="BQ411" i="3"/>
  <c r="AN53" i="4"/>
  <c r="AQ422" i="3"/>
  <c r="BH424" i="3"/>
  <c r="AV423" i="3"/>
  <c r="AN74" i="4"/>
  <c r="BF72" i="4"/>
  <c r="BF430" i="3" s="1"/>
  <c r="AT71" i="4"/>
  <c r="AT429" i="3" s="1"/>
  <c r="BG69" i="4"/>
  <c r="BG427" i="3" s="1"/>
  <c r="AR440" i="3"/>
  <c r="AW438" i="3"/>
  <c r="AZ436" i="3"/>
  <c r="BE434" i="3"/>
  <c r="BD475" i="3"/>
  <c r="BK467" i="3"/>
  <c r="AX401" i="3"/>
  <c r="BF401" i="3"/>
  <c r="BN401" i="3"/>
  <c r="AV401" i="3"/>
  <c r="BE401" i="3"/>
  <c r="BO401" i="3"/>
  <c r="AS409" i="3"/>
  <c r="BA409" i="3"/>
  <c r="BI409" i="3"/>
  <c r="BQ409" i="3"/>
  <c r="AX409" i="3"/>
  <c r="BG409" i="3"/>
  <c r="BP409" i="3"/>
  <c r="AY409" i="3"/>
  <c r="BH409" i="3"/>
  <c r="AQ409" i="3"/>
  <c r="AZ409" i="3"/>
  <c r="BJ409" i="3"/>
  <c r="AT409" i="3"/>
  <c r="BF409" i="3"/>
  <c r="AV409" i="3"/>
  <c r="BL409" i="3"/>
  <c r="BB409" i="3"/>
  <c r="BN409" i="3"/>
  <c r="BC409" i="3"/>
  <c r="BO409" i="3"/>
  <c r="AS417" i="3"/>
  <c r="BA417" i="3"/>
  <c r="BI417" i="3"/>
  <c r="BQ417" i="3"/>
  <c r="AV417" i="3"/>
  <c r="BE417" i="3"/>
  <c r="BN417" i="3"/>
  <c r="AX417" i="3"/>
  <c r="BG417" i="3"/>
  <c r="BP417" i="3"/>
  <c r="AW417" i="3"/>
  <c r="BJ417" i="3"/>
  <c r="AZ417" i="3"/>
  <c r="BL417" i="3"/>
  <c r="AQ417" i="3"/>
  <c r="BC417" i="3"/>
  <c r="BO417" i="3"/>
  <c r="AR417" i="3"/>
  <c r="BD417" i="3"/>
  <c r="AX425" i="3"/>
  <c r="BF425" i="3"/>
  <c r="BN425" i="3"/>
  <c r="AQ425" i="3"/>
  <c r="AY425" i="3"/>
  <c r="BG425" i="3"/>
  <c r="BO425" i="3"/>
  <c r="BA425" i="3"/>
  <c r="BK425" i="3"/>
  <c r="AR425" i="3"/>
  <c r="BB425" i="3"/>
  <c r="BL425" i="3"/>
  <c r="AS425" i="3"/>
  <c r="BC425" i="3"/>
  <c r="BM425" i="3"/>
  <c r="AZ425" i="3"/>
  <c r="BE425" i="3"/>
  <c r="AT425" i="3"/>
  <c r="BI425" i="3"/>
  <c r="AU425" i="3"/>
  <c r="BJ425" i="3"/>
  <c r="AW433" i="3"/>
  <c r="BE433" i="3"/>
  <c r="BM433" i="3"/>
  <c r="AS433" i="3"/>
  <c r="BB433" i="3"/>
  <c r="BK433" i="3"/>
  <c r="AY433" i="3"/>
  <c r="BI433" i="3"/>
  <c r="AZ433" i="3"/>
  <c r="BJ433" i="3"/>
  <c r="AU433" i="3"/>
  <c r="BH433" i="3"/>
  <c r="AV433" i="3"/>
  <c r="BL433" i="3"/>
  <c r="AX433" i="3"/>
  <c r="BN433" i="3"/>
  <c r="AR433" i="3"/>
  <c r="BF433" i="3"/>
  <c r="BP433" i="3"/>
  <c r="AT433" i="3"/>
  <c r="BA433" i="3"/>
  <c r="BC433" i="3"/>
  <c r="BD433" i="3"/>
  <c r="AP83" i="4"/>
  <c r="AX83" i="4"/>
  <c r="AX441" i="3" s="1"/>
  <c r="BF83" i="4"/>
  <c r="BF441" i="3" s="1"/>
  <c r="BN83" i="4"/>
  <c r="BN441" i="3" s="1"/>
  <c r="AN83" i="4"/>
  <c r="AW83" i="4"/>
  <c r="AW441" i="3" s="1"/>
  <c r="BG83" i="4"/>
  <c r="BG441" i="3" s="1"/>
  <c r="BP83" i="4"/>
  <c r="BP441" i="3" s="1"/>
  <c r="AO83" i="4"/>
  <c r="AZ83" i="4"/>
  <c r="AZ441" i="3" s="1"/>
  <c r="BJ83" i="4"/>
  <c r="BJ441" i="3" s="1"/>
  <c r="AT83" i="4"/>
  <c r="AT441" i="3" s="1"/>
  <c r="BE83" i="4"/>
  <c r="BE441" i="3" s="1"/>
  <c r="AU83" i="4"/>
  <c r="AU441" i="3" s="1"/>
  <c r="BH83" i="4"/>
  <c r="BH441" i="3" s="1"/>
  <c r="AV83" i="4"/>
  <c r="AV441" i="3" s="1"/>
  <c r="BI83" i="4"/>
  <c r="BI441" i="3" s="1"/>
  <c r="AY83" i="4"/>
  <c r="AY441" i="3" s="1"/>
  <c r="BK83" i="4"/>
  <c r="BK441" i="3" s="1"/>
  <c r="BA83" i="4"/>
  <c r="BA441" i="3" s="1"/>
  <c r="BB83" i="4"/>
  <c r="BB441" i="3" s="1"/>
  <c r="BC83" i="4"/>
  <c r="BC441" i="3" s="1"/>
  <c r="AR83" i="4"/>
  <c r="AR441" i="3" s="1"/>
  <c r="BO83" i="4"/>
  <c r="BO441" i="3" s="1"/>
  <c r="AS83" i="4"/>
  <c r="AS441" i="3" s="1"/>
  <c r="BQ441" i="3"/>
  <c r="AM83" i="4"/>
  <c r="BD83" i="4"/>
  <c r="BD441" i="3" s="1"/>
  <c r="BL83" i="4"/>
  <c r="BL441" i="3" s="1"/>
  <c r="BM83" i="4"/>
  <c r="BM441" i="3" s="1"/>
  <c r="AT449" i="3"/>
  <c r="BB449" i="3"/>
  <c r="BJ449" i="3"/>
  <c r="AW449" i="3"/>
  <c r="BF449" i="3"/>
  <c r="BO449" i="3"/>
  <c r="AR449" i="3"/>
  <c r="BC449" i="3"/>
  <c r="BM449" i="3"/>
  <c r="AS449" i="3"/>
  <c r="BD449" i="3"/>
  <c r="BN449" i="3"/>
  <c r="AU449" i="3"/>
  <c r="BG449" i="3"/>
  <c r="AQ449" i="3"/>
  <c r="BH449" i="3"/>
  <c r="AV449" i="3"/>
  <c r="BI449" i="3"/>
  <c r="AY449" i="3"/>
  <c r="BL449" i="3"/>
  <c r="AX449" i="3"/>
  <c r="AZ449" i="3"/>
  <c r="BA449" i="3"/>
  <c r="BE449" i="3"/>
  <c r="BQ449" i="3"/>
  <c r="BP449" i="3"/>
  <c r="AS457" i="3"/>
  <c r="BA457" i="3"/>
  <c r="BI457" i="3"/>
  <c r="BQ457" i="3"/>
  <c r="AT457" i="3"/>
  <c r="BC457" i="3"/>
  <c r="BL457" i="3"/>
  <c r="AU457" i="3"/>
  <c r="BD457" i="3"/>
  <c r="BM457" i="3"/>
  <c r="AW457" i="3"/>
  <c r="BH457" i="3"/>
  <c r="AX457" i="3"/>
  <c r="BJ457" i="3"/>
  <c r="AY457" i="3"/>
  <c r="BK457" i="3"/>
  <c r="BB457" i="3"/>
  <c r="BO457" i="3"/>
  <c r="BN457" i="3"/>
  <c r="AQ457" i="3"/>
  <c r="BP457" i="3"/>
  <c r="AR457" i="3"/>
  <c r="AV457" i="3"/>
  <c r="AZ457" i="3"/>
  <c r="BE457" i="3"/>
  <c r="BF457" i="3"/>
  <c r="BG457" i="3"/>
  <c r="AS465" i="3"/>
  <c r="BA465" i="3"/>
  <c r="BI465" i="3"/>
  <c r="BQ465" i="3"/>
  <c r="AQ465" i="3"/>
  <c r="AZ465" i="3"/>
  <c r="BJ465" i="3"/>
  <c r="AR465" i="3"/>
  <c r="BB465" i="3"/>
  <c r="BK465" i="3"/>
  <c r="AY465" i="3"/>
  <c r="BM465" i="3"/>
  <c r="BC465" i="3"/>
  <c r="BN465" i="3"/>
  <c r="BD465" i="3"/>
  <c r="BO465" i="3"/>
  <c r="AU465" i="3"/>
  <c r="BF465" i="3"/>
  <c r="AT465" i="3"/>
  <c r="BP465" i="3"/>
  <c r="AV465" i="3"/>
  <c r="AW465" i="3"/>
  <c r="AX465" i="3"/>
  <c r="BE465" i="3"/>
  <c r="BG465" i="3"/>
  <c r="BH465" i="3"/>
  <c r="BL465" i="3"/>
  <c r="AS473" i="3"/>
  <c r="BA473" i="3"/>
  <c r="BI473" i="3"/>
  <c r="BQ473" i="3"/>
  <c r="AX473" i="3"/>
  <c r="BG473" i="3"/>
  <c r="BP473" i="3"/>
  <c r="AY473" i="3"/>
  <c r="BH473" i="3"/>
  <c r="AR473" i="3"/>
  <c r="BD473" i="3"/>
  <c r="BO473" i="3"/>
  <c r="AV473" i="3"/>
  <c r="BK473" i="3"/>
  <c r="AW473" i="3"/>
  <c r="BL473" i="3"/>
  <c r="AZ473" i="3"/>
  <c r="BM473" i="3"/>
  <c r="BB473" i="3"/>
  <c r="BN473" i="3"/>
  <c r="BC473" i="3"/>
  <c r="BE473" i="3"/>
  <c r="BF473" i="3"/>
  <c r="AT473" i="3"/>
  <c r="AU473" i="3"/>
  <c r="AQ473" i="3"/>
  <c r="AR123" i="4"/>
  <c r="AR481" i="3" s="1"/>
  <c r="AZ123" i="4"/>
  <c r="AZ481" i="3" s="1"/>
  <c r="BH123" i="4"/>
  <c r="BH481" i="3" s="1"/>
  <c r="BP123" i="4"/>
  <c r="BP481" i="3" s="1"/>
  <c r="AQ123" i="4"/>
  <c r="AQ481" i="3" s="1"/>
  <c r="BA123" i="4"/>
  <c r="BA481" i="3" s="1"/>
  <c r="BJ123" i="4"/>
  <c r="BJ481" i="3" s="1"/>
  <c r="AW123" i="4"/>
  <c r="AW481" i="3" s="1"/>
  <c r="BG123" i="4"/>
  <c r="BG481" i="3" s="1"/>
  <c r="AN123" i="4"/>
  <c r="AX123" i="4"/>
  <c r="AX481" i="3" s="1"/>
  <c r="BI123" i="4"/>
  <c r="BI481" i="3" s="1"/>
  <c r="AO123" i="4"/>
  <c r="AY123" i="4"/>
  <c r="AY481" i="3" s="1"/>
  <c r="BK123" i="4"/>
  <c r="BK481" i="3" s="1"/>
  <c r="AS123" i="4"/>
  <c r="AS481" i="3" s="1"/>
  <c r="BC123" i="4"/>
  <c r="BC481" i="3" s="1"/>
  <c r="BM123" i="4"/>
  <c r="BM481" i="3" s="1"/>
  <c r="BB123" i="4"/>
  <c r="BB481" i="3" s="1"/>
  <c r="BD123" i="4"/>
  <c r="BD481" i="3" s="1"/>
  <c r="BE123" i="4"/>
  <c r="BE481" i="3" s="1"/>
  <c r="AP123" i="4"/>
  <c r="BL123" i="4"/>
  <c r="BL481" i="3" s="1"/>
  <c r="BF123" i="4"/>
  <c r="BF481" i="3" s="1"/>
  <c r="BN123" i="4"/>
  <c r="BN481" i="3" s="1"/>
  <c r="BO123" i="4"/>
  <c r="BO481" i="3" s="1"/>
  <c r="BQ481" i="3"/>
  <c r="AM123" i="4"/>
  <c r="AU123" i="4"/>
  <c r="AU481" i="3" s="1"/>
  <c r="AV123" i="4"/>
  <c r="AV481" i="3" s="1"/>
  <c r="AQ140" i="4"/>
  <c r="AQ498" i="3" s="1"/>
  <c r="AY140" i="4"/>
  <c r="AY498" i="3" s="1"/>
  <c r="BG140" i="4"/>
  <c r="BG498" i="3" s="1"/>
  <c r="BO140" i="4"/>
  <c r="BO498" i="3" s="1"/>
  <c r="AR140" i="4"/>
  <c r="AR498" i="3" s="1"/>
  <c r="BA140" i="4"/>
  <c r="BA498" i="3" s="1"/>
  <c r="BJ140" i="4"/>
  <c r="BJ498" i="3" s="1"/>
  <c r="AN140" i="4"/>
  <c r="AX140" i="4"/>
  <c r="AX498" i="3" s="1"/>
  <c r="BI140" i="4"/>
  <c r="BI498" i="3" s="1"/>
  <c r="AO140" i="4"/>
  <c r="AZ140" i="4"/>
  <c r="AZ498" i="3" s="1"/>
  <c r="BK140" i="4"/>
  <c r="BK498" i="3" s="1"/>
  <c r="AW140" i="4"/>
  <c r="AW498" i="3" s="1"/>
  <c r="BM140" i="4"/>
  <c r="BM498" i="3" s="1"/>
  <c r="BB140" i="4"/>
  <c r="BB498" i="3" s="1"/>
  <c r="BN140" i="4"/>
  <c r="BN498" i="3" s="1"/>
  <c r="BC140" i="4"/>
  <c r="BC498" i="3" s="1"/>
  <c r="BP140" i="4"/>
  <c r="BP498" i="3" s="1"/>
  <c r="AV140" i="4"/>
  <c r="AV498" i="3" s="1"/>
  <c r="AM140" i="4"/>
  <c r="BD140" i="4"/>
  <c r="BD498" i="3" s="1"/>
  <c r="BE140" i="4"/>
  <c r="BE498" i="3" s="1"/>
  <c r="AP140" i="4"/>
  <c r="BH140" i="4"/>
  <c r="BH498" i="3" s="1"/>
  <c r="AS140" i="4"/>
  <c r="AS498" i="3" s="1"/>
  <c r="AT140" i="4"/>
  <c r="AT498" i="3" s="1"/>
  <c r="BF140" i="4"/>
  <c r="BF498" i="3" s="1"/>
  <c r="AU140" i="4"/>
  <c r="AU498" i="3" s="1"/>
  <c r="BL140" i="4"/>
  <c r="BL498" i="3" s="1"/>
  <c r="BQ498" i="3"/>
  <c r="AU506" i="3"/>
  <c r="BC506" i="3"/>
  <c r="BK506" i="3"/>
  <c r="AV506" i="3"/>
  <c r="BD506" i="3"/>
  <c r="BL506" i="3"/>
  <c r="AX506" i="3"/>
  <c r="BH506" i="3"/>
  <c r="AY506" i="3"/>
  <c r="BI506" i="3"/>
  <c r="AZ506" i="3"/>
  <c r="BJ506" i="3"/>
  <c r="BA506" i="3"/>
  <c r="BP506" i="3"/>
  <c r="BB506" i="3"/>
  <c r="BQ506" i="3"/>
  <c r="BE506" i="3"/>
  <c r="AR506" i="3"/>
  <c r="BG506" i="3"/>
  <c r="AQ506" i="3"/>
  <c r="AS506" i="3"/>
  <c r="AT506" i="3"/>
  <c r="BF506" i="3"/>
  <c r="AW506" i="3"/>
  <c r="BM506" i="3"/>
  <c r="BN506" i="3"/>
  <c r="BO506" i="3"/>
  <c r="AQ156" i="4"/>
  <c r="AQ514" i="3" s="1"/>
  <c r="AY156" i="4"/>
  <c r="AY514" i="3" s="1"/>
  <c r="BG156" i="4"/>
  <c r="BG514" i="3" s="1"/>
  <c r="BO156" i="4"/>
  <c r="BO514" i="3" s="1"/>
  <c r="AV156" i="4"/>
  <c r="AV514" i="3" s="1"/>
  <c r="BE156" i="4"/>
  <c r="BE514" i="3" s="1"/>
  <c r="BN156" i="4"/>
  <c r="BN514" i="3" s="1"/>
  <c r="AO156" i="4"/>
  <c r="AZ156" i="4"/>
  <c r="AZ514" i="3" s="1"/>
  <c r="BJ156" i="4"/>
  <c r="BJ514" i="3" s="1"/>
  <c r="AP156" i="4"/>
  <c r="BA156" i="4"/>
  <c r="BA514" i="3" s="1"/>
  <c r="BK156" i="4"/>
  <c r="BK514" i="3" s="1"/>
  <c r="AN156" i="4"/>
  <c r="BC156" i="4"/>
  <c r="BC514" i="3" s="1"/>
  <c r="BQ514" i="3"/>
  <c r="AR156" i="4"/>
  <c r="AR514" i="3" s="1"/>
  <c r="BD156" i="4"/>
  <c r="BD514" i="3" s="1"/>
  <c r="AS156" i="4"/>
  <c r="AS514" i="3" s="1"/>
  <c r="BF156" i="4"/>
  <c r="BF514" i="3" s="1"/>
  <c r="AM156" i="4"/>
  <c r="BI156" i="4"/>
  <c r="BI514" i="3" s="1"/>
  <c r="BL156" i="4"/>
  <c r="BL514" i="3" s="1"/>
  <c r="AT156" i="4"/>
  <c r="AT514" i="3" s="1"/>
  <c r="BM156" i="4"/>
  <c r="BM514" i="3" s="1"/>
  <c r="AW156" i="4"/>
  <c r="AW514" i="3" s="1"/>
  <c r="BP156" i="4"/>
  <c r="BP514" i="3" s="1"/>
  <c r="AU156" i="4"/>
  <c r="AU514" i="3" s="1"/>
  <c r="AX156" i="4"/>
  <c r="AX514" i="3" s="1"/>
  <c r="BB156" i="4"/>
  <c r="BB514" i="3" s="1"/>
  <c r="AU522" i="3"/>
  <c r="BC522" i="3"/>
  <c r="BK522" i="3"/>
  <c r="AR522" i="3"/>
  <c r="BA522" i="3"/>
  <c r="BJ522" i="3"/>
  <c r="AQ522" i="3"/>
  <c r="BB522" i="3"/>
  <c r="BM522" i="3"/>
  <c r="AS522" i="3"/>
  <c r="BD522" i="3"/>
  <c r="BN522" i="3"/>
  <c r="AX522" i="3"/>
  <c r="BL522" i="3"/>
  <c r="AY522" i="3"/>
  <c r="BO522" i="3"/>
  <c r="AZ522" i="3"/>
  <c r="BP522" i="3"/>
  <c r="BE522" i="3"/>
  <c r="BQ522" i="3"/>
  <c r="AW522" i="3"/>
  <c r="BF522" i="3"/>
  <c r="BG522" i="3"/>
  <c r="BI522" i="3"/>
  <c r="AT522" i="3"/>
  <c r="BH522" i="3"/>
  <c r="AV522" i="3"/>
  <c r="BN394" i="3"/>
  <c r="BB394" i="3"/>
  <c r="AR394" i="3"/>
  <c r="BO397" i="3"/>
  <c r="BD397" i="3"/>
  <c r="AT397" i="3"/>
  <c r="BN396" i="3"/>
  <c r="BC396" i="3"/>
  <c r="BL37" i="4"/>
  <c r="BL395" i="3" s="1"/>
  <c r="BA37" i="4"/>
  <c r="BA395" i="3" s="1"/>
  <c r="AQ37" i="4"/>
  <c r="AQ395" i="3" s="1"/>
  <c r="BM41" i="4"/>
  <c r="BM399" i="3" s="1"/>
  <c r="BC41" i="4"/>
  <c r="BC399" i="3" s="1"/>
  <c r="AR41" i="4"/>
  <c r="AR399" i="3" s="1"/>
  <c r="BK40" i="4"/>
  <c r="BK398" i="3" s="1"/>
  <c r="BA40" i="4"/>
  <c r="BA398" i="3" s="1"/>
  <c r="AP40" i="4"/>
  <c r="BN403" i="3"/>
  <c r="BD403" i="3"/>
  <c r="AS403" i="3"/>
  <c r="BM402" i="3"/>
  <c r="BB402" i="3"/>
  <c r="AQ402" i="3"/>
  <c r="BK401" i="3"/>
  <c r="BA401" i="3"/>
  <c r="AQ401" i="3"/>
  <c r="BG400" i="3"/>
  <c r="AU400" i="3"/>
  <c r="BN46" i="4"/>
  <c r="BN404" i="3" s="1"/>
  <c r="BI405" i="3"/>
  <c r="AR405" i="3"/>
  <c r="BE50" i="4"/>
  <c r="BE408" i="3" s="1"/>
  <c r="BQ407" i="3"/>
  <c r="AW49" i="4"/>
  <c r="AW407" i="3" s="1"/>
  <c r="BH48" i="4"/>
  <c r="BH406" i="3" s="1"/>
  <c r="BC419" i="3"/>
  <c r="BH418" i="3"/>
  <c r="BM417" i="3"/>
  <c r="AU416" i="3"/>
  <c r="AZ57" i="4"/>
  <c r="AZ415" i="3" s="1"/>
  <c r="BG56" i="4"/>
  <c r="BG414" i="3" s="1"/>
  <c r="BK55" i="4"/>
  <c r="BK413" i="3" s="1"/>
  <c r="BJ53" i="4"/>
  <c r="BJ411" i="3" s="1"/>
  <c r="BL410" i="3"/>
  <c r="BM409" i="3"/>
  <c r="BQ422" i="3"/>
  <c r="BK426" i="3"/>
  <c r="BH425" i="3"/>
  <c r="BB424" i="3"/>
  <c r="BN73" i="4"/>
  <c r="BN431" i="3" s="1"/>
  <c r="AZ72" i="4"/>
  <c r="AZ430" i="3" s="1"/>
  <c r="AN71" i="4"/>
  <c r="BC69" i="4"/>
  <c r="BC427" i="3" s="1"/>
  <c r="BO439" i="3"/>
  <c r="AW480" i="3"/>
  <c r="AY467" i="3"/>
  <c r="AV396" i="3"/>
  <c r="BD396" i="3"/>
  <c r="BL396" i="3"/>
  <c r="AS396" i="3"/>
  <c r="BB396" i="3"/>
  <c r="BK396" i="3"/>
  <c r="AU46" i="4"/>
  <c r="AU404" i="3" s="1"/>
  <c r="BC46" i="4"/>
  <c r="BC404" i="3" s="1"/>
  <c r="BK46" i="4"/>
  <c r="BK404" i="3" s="1"/>
  <c r="AO46" i="4"/>
  <c r="AW46" i="4"/>
  <c r="AW404" i="3" s="1"/>
  <c r="BE46" i="4"/>
  <c r="BE404" i="3" s="1"/>
  <c r="BM46" i="4"/>
  <c r="BM404" i="3" s="1"/>
  <c r="AN46" i="4"/>
  <c r="AY46" i="4"/>
  <c r="AY404" i="3" s="1"/>
  <c r="BI46" i="4"/>
  <c r="BI404" i="3" s="1"/>
  <c r="AQ46" i="4"/>
  <c r="AQ404" i="3" s="1"/>
  <c r="BA46" i="4"/>
  <c r="BA404" i="3" s="1"/>
  <c r="BL46" i="4"/>
  <c r="BL404" i="3" s="1"/>
  <c r="AT46" i="4"/>
  <c r="AT404" i="3" s="1"/>
  <c r="BF46" i="4"/>
  <c r="BF404" i="3" s="1"/>
  <c r="AQ54" i="4"/>
  <c r="AQ412" i="3" s="1"/>
  <c r="AY54" i="4"/>
  <c r="AY412" i="3" s="1"/>
  <c r="BG54" i="4"/>
  <c r="BG412" i="3" s="1"/>
  <c r="BO54" i="4"/>
  <c r="BO412" i="3" s="1"/>
  <c r="AP54" i="4"/>
  <c r="AZ54" i="4"/>
  <c r="AZ412" i="3" s="1"/>
  <c r="BI54" i="4"/>
  <c r="BI412" i="3" s="1"/>
  <c r="AR54" i="4"/>
  <c r="AR412" i="3" s="1"/>
  <c r="BA54" i="4"/>
  <c r="BA412" i="3" s="1"/>
  <c r="BJ54" i="4"/>
  <c r="BJ412" i="3" s="1"/>
  <c r="AS54" i="4"/>
  <c r="AS412" i="3" s="1"/>
  <c r="BB54" i="4"/>
  <c r="BB412" i="3" s="1"/>
  <c r="BK54" i="4"/>
  <c r="BK412" i="3" s="1"/>
  <c r="AM54" i="4"/>
  <c r="AO54" i="4"/>
  <c r="BE54" i="4"/>
  <c r="BE412" i="3" s="1"/>
  <c r="AU54" i="4"/>
  <c r="AU412" i="3" s="1"/>
  <c r="BH54" i="4"/>
  <c r="BH412" i="3" s="1"/>
  <c r="AW54" i="4"/>
  <c r="AW412" i="3" s="1"/>
  <c r="BM54" i="4"/>
  <c r="BM412" i="3" s="1"/>
  <c r="AX54" i="4"/>
  <c r="AX412" i="3" s="1"/>
  <c r="BN54" i="4"/>
  <c r="BN412" i="3" s="1"/>
  <c r="AX420" i="3"/>
  <c r="BF420" i="3"/>
  <c r="BN420" i="3"/>
  <c r="AQ420" i="3"/>
  <c r="AY420" i="3"/>
  <c r="BG420" i="3"/>
  <c r="BO420" i="3"/>
  <c r="BA420" i="3"/>
  <c r="BK420" i="3"/>
  <c r="AR420" i="3"/>
  <c r="BB420" i="3"/>
  <c r="BL420" i="3"/>
  <c r="AS420" i="3"/>
  <c r="BC420" i="3"/>
  <c r="BM420" i="3"/>
  <c r="BE420" i="3"/>
  <c r="AT420" i="3"/>
  <c r="BI420" i="3"/>
  <c r="AV420" i="3"/>
  <c r="BP420" i="3"/>
  <c r="AW420" i="3"/>
  <c r="BQ420" i="3"/>
  <c r="AT70" i="4"/>
  <c r="AT428" i="3" s="1"/>
  <c r="AO70" i="4"/>
  <c r="AX70" i="4"/>
  <c r="AX428" i="3" s="1"/>
  <c r="BF70" i="4"/>
  <c r="BF428" i="3" s="1"/>
  <c r="BN70" i="4"/>
  <c r="BN428" i="3" s="1"/>
  <c r="AP70" i="4"/>
  <c r="AY70" i="4"/>
  <c r="AY428" i="3" s="1"/>
  <c r="BG70" i="4"/>
  <c r="BG428" i="3" s="1"/>
  <c r="BO70" i="4"/>
  <c r="BO428" i="3" s="1"/>
  <c r="AR70" i="4"/>
  <c r="AR428" i="3" s="1"/>
  <c r="BC70" i="4"/>
  <c r="BC428" i="3" s="1"/>
  <c r="BM70" i="4"/>
  <c r="BM428" i="3" s="1"/>
  <c r="AS70" i="4"/>
  <c r="AS428" i="3" s="1"/>
  <c r="BD70" i="4"/>
  <c r="BD428" i="3" s="1"/>
  <c r="BP70" i="4"/>
  <c r="BP428" i="3" s="1"/>
  <c r="AU70" i="4"/>
  <c r="AU428" i="3" s="1"/>
  <c r="BE70" i="4"/>
  <c r="BE428" i="3" s="1"/>
  <c r="BQ428" i="3"/>
  <c r="AN70" i="4"/>
  <c r="BA70" i="4"/>
  <c r="BA428" i="3" s="1"/>
  <c r="BK70" i="4"/>
  <c r="BK428" i="3" s="1"/>
  <c r="BI70" i="4"/>
  <c r="BI428" i="3" s="1"/>
  <c r="AQ70" i="4"/>
  <c r="AQ428" i="3" s="1"/>
  <c r="BL70" i="4"/>
  <c r="BL428" i="3" s="1"/>
  <c r="AW70" i="4"/>
  <c r="AW428" i="3" s="1"/>
  <c r="AZ70" i="4"/>
  <c r="AZ428" i="3" s="1"/>
  <c r="AU436" i="3"/>
  <c r="BC436" i="3"/>
  <c r="BK436" i="3"/>
  <c r="AT436" i="3"/>
  <c r="BD436" i="3"/>
  <c r="BM436" i="3"/>
  <c r="AR436" i="3"/>
  <c r="BB436" i="3"/>
  <c r="BN436" i="3"/>
  <c r="AS436" i="3"/>
  <c r="BE436" i="3"/>
  <c r="BO436" i="3"/>
  <c r="BA436" i="3"/>
  <c r="BQ436" i="3"/>
  <c r="BF436" i="3"/>
  <c r="AQ436" i="3"/>
  <c r="BG436" i="3"/>
  <c r="AY436" i="3"/>
  <c r="BL436" i="3"/>
  <c r="BI436" i="3"/>
  <c r="BP436" i="3"/>
  <c r="AW436" i="3"/>
  <c r="AX436" i="3"/>
  <c r="AP86" i="4"/>
  <c r="AX86" i="4"/>
  <c r="AX444" i="3" s="1"/>
  <c r="BF86" i="4"/>
  <c r="BF444" i="3" s="1"/>
  <c r="BN86" i="4"/>
  <c r="BN444" i="3" s="1"/>
  <c r="AT86" i="4"/>
  <c r="AT444" i="3" s="1"/>
  <c r="BC86" i="4"/>
  <c r="BC444" i="3" s="1"/>
  <c r="BL86" i="4"/>
  <c r="BL444" i="3" s="1"/>
  <c r="AQ86" i="4"/>
  <c r="AQ444" i="3" s="1"/>
  <c r="BA86" i="4"/>
  <c r="BA444" i="3" s="1"/>
  <c r="BK86" i="4"/>
  <c r="BK444" i="3" s="1"/>
  <c r="AR86" i="4"/>
  <c r="AR444" i="3" s="1"/>
  <c r="BB86" i="4"/>
  <c r="BB444" i="3" s="1"/>
  <c r="BM86" i="4"/>
  <c r="BM444" i="3" s="1"/>
  <c r="AS86" i="4"/>
  <c r="AS444" i="3" s="1"/>
  <c r="BD86" i="4"/>
  <c r="BD444" i="3" s="1"/>
  <c r="BO86" i="4"/>
  <c r="BO444" i="3" s="1"/>
  <c r="AU86" i="4"/>
  <c r="AU444" i="3" s="1"/>
  <c r="AV86" i="4"/>
  <c r="AV444" i="3" s="1"/>
  <c r="BJ86" i="4"/>
  <c r="BJ444" i="3" s="1"/>
  <c r="AW86" i="4"/>
  <c r="AW444" i="3" s="1"/>
  <c r="BP86" i="4"/>
  <c r="BP444" i="3" s="1"/>
  <c r="AY86" i="4"/>
  <c r="AY444" i="3" s="1"/>
  <c r="BQ444" i="3"/>
  <c r="AM86" i="4"/>
  <c r="AN86" i="4"/>
  <c r="BH86" i="4"/>
  <c r="BH444" i="3" s="1"/>
  <c r="AO86" i="4"/>
  <c r="BI86" i="4"/>
  <c r="BI444" i="3" s="1"/>
  <c r="BG86" i="4"/>
  <c r="BG444" i="3" s="1"/>
  <c r="AR452" i="3"/>
  <c r="AZ452" i="3"/>
  <c r="AX452" i="3"/>
  <c r="BG452" i="3"/>
  <c r="BO452" i="3"/>
  <c r="AV452" i="3"/>
  <c r="BF452" i="3"/>
  <c r="BP452" i="3"/>
  <c r="AW452" i="3"/>
  <c r="BH452" i="3"/>
  <c r="BQ452" i="3"/>
  <c r="BA452" i="3"/>
  <c r="BL452" i="3"/>
  <c r="BB452" i="3"/>
  <c r="BM452" i="3"/>
  <c r="BC452" i="3"/>
  <c r="BN452" i="3"/>
  <c r="AS452" i="3"/>
  <c r="BE452" i="3"/>
  <c r="AQ452" i="3"/>
  <c r="AT452" i="3"/>
  <c r="AU452" i="3"/>
  <c r="AY452" i="3"/>
  <c r="BD452" i="3"/>
  <c r="BI452" i="3"/>
  <c r="BJ452" i="3"/>
  <c r="BK452" i="3"/>
  <c r="AQ460" i="3"/>
  <c r="AY460" i="3"/>
  <c r="BG460" i="3"/>
  <c r="BO460" i="3"/>
  <c r="AU460" i="3"/>
  <c r="BD460" i="3"/>
  <c r="BM460" i="3"/>
  <c r="AV460" i="3"/>
  <c r="BE460" i="3"/>
  <c r="BN460" i="3"/>
  <c r="AR460" i="3"/>
  <c r="BC460" i="3"/>
  <c r="BQ460" i="3"/>
  <c r="AS460" i="3"/>
  <c r="BF460" i="3"/>
  <c r="AT460" i="3"/>
  <c r="BH460" i="3"/>
  <c r="AX460" i="3"/>
  <c r="BJ460" i="3"/>
  <c r="AW460" i="3"/>
  <c r="AZ460" i="3"/>
  <c r="BA460" i="3"/>
  <c r="BB460" i="3"/>
  <c r="BI460" i="3"/>
  <c r="BK460" i="3"/>
  <c r="BL460" i="3"/>
  <c r="BP460" i="3"/>
  <c r="AQ468" i="3"/>
  <c r="AY468" i="3"/>
  <c r="BG468" i="3"/>
  <c r="BO468" i="3"/>
  <c r="AS468" i="3"/>
  <c r="BB468" i="3"/>
  <c r="BK468" i="3"/>
  <c r="AT468" i="3"/>
  <c r="BC468" i="3"/>
  <c r="BL468" i="3"/>
  <c r="AV468" i="3"/>
  <c r="BH468" i="3"/>
  <c r="AW468" i="3"/>
  <c r="BI468" i="3"/>
  <c r="BF468" i="3"/>
  <c r="AR468" i="3"/>
  <c r="BJ468" i="3"/>
  <c r="AU468" i="3"/>
  <c r="BM468" i="3"/>
  <c r="AX468" i="3"/>
  <c r="BN468" i="3"/>
  <c r="AZ468" i="3"/>
  <c r="BA468" i="3"/>
  <c r="BD468" i="3"/>
  <c r="BE468" i="3"/>
  <c r="BP468" i="3"/>
  <c r="BQ468" i="3"/>
  <c r="AQ476" i="3"/>
  <c r="AY476" i="3"/>
  <c r="BG476" i="3"/>
  <c r="BO476" i="3"/>
  <c r="AZ476" i="3"/>
  <c r="BI476" i="3"/>
  <c r="AV476" i="3"/>
  <c r="BF476" i="3"/>
  <c r="BQ476" i="3"/>
  <c r="BA476" i="3"/>
  <c r="BL476" i="3"/>
  <c r="BB476" i="3"/>
  <c r="BM476" i="3"/>
  <c r="AR476" i="3"/>
  <c r="BC476" i="3"/>
  <c r="BN476" i="3"/>
  <c r="AS476" i="3"/>
  <c r="BD476" i="3"/>
  <c r="BP476" i="3"/>
  <c r="AT476" i="3"/>
  <c r="AU476" i="3"/>
  <c r="AW476" i="3"/>
  <c r="BJ476" i="3"/>
  <c r="BK476" i="3"/>
  <c r="AX476" i="3"/>
  <c r="BE476" i="3"/>
  <c r="BH476" i="3"/>
  <c r="AP126" i="4"/>
  <c r="AX126" i="4"/>
  <c r="AX484" i="3" s="1"/>
  <c r="BF126" i="4"/>
  <c r="BF484" i="3" s="1"/>
  <c r="BN126" i="4"/>
  <c r="BN484" i="3" s="1"/>
  <c r="AS126" i="4"/>
  <c r="AS484" i="3" s="1"/>
  <c r="BB126" i="4"/>
  <c r="BB484" i="3" s="1"/>
  <c r="BK126" i="4"/>
  <c r="BK484" i="3" s="1"/>
  <c r="AM126" i="4"/>
  <c r="AQ126" i="4"/>
  <c r="AQ484" i="3" s="1"/>
  <c r="BA126" i="4"/>
  <c r="BA484" i="3" s="1"/>
  <c r="BL126" i="4"/>
  <c r="BL484" i="3" s="1"/>
  <c r="AR126" i="4"/>
  <c r="AR484" i="3" s="1"/>
  <c r="BC126" i="4"/>
  <c r="BC484" i="3" s="1"/>
  <c r="BM126" i="4"/>
  <c r="BM484" i="3" s="1"/>
  <c r="AT126" i="4"/>
  <c r="AT484" i="3" s="1"/>
  <c r="BD126" i="4"/>
  <c r="BD484" i="3" s="1"/>
  <c r="BO126" i="4"/>
  <c r="BO484" i="3" s="1"/>
  <c r="AV126" i="4"/>
  <c r="AV484" i="3" s="1"/>
  <c r="BG126" i="4"/>
  <c r="BG484" i="3" s="1"/>
  <c r="BQ484" i="3"/>
  <c r="AU126" i="4"/>
  <c r="AU484" i="3" s="1"/>
  <c r="BP126" i="4"/>
  <c r="BP484" i="3" s="1"/>
  <c r="AW126" i="4"/>
  <c r="AW484" i="3" s="1"/>
  <c r="AY126" i="4"/>
  <c r="AY484" i="3" s="1"/>
  <c r="BE126" i="4"/>
  <c r="BE484" i="3" s="1"/>
  <c r="AZ126" i="4"/>
  <c r="AZ484" i="3" s="1"/>
  <c r="BH126" i="4"/>
  <c r="BH484" i="3" s="1"/>
  <c r="BI126" i="4"/>
  <c r="BI484" i="3" s="1"/>
  <c r="BJ126" i="4"/>
  <c r="BJ484" i="3" s="1"/>
  <c r="AN126" i="4"/>
  <c r="AO126" i="4"/>
  <c r="BM493" i="3"/>
  <c r="BE493" i="3"/>
  <c r="AW493" i="3"/>
  <c r="BN493" i="3"/>
  <c r="BD493" i="3"/>
  <c r="AU493" i="3"/>
  <c r="BL493" i="3"/>
  <c r="BC493" i="3"/>
  <c r="AT493" i="3"/>
  <c r="BP493" i="3"/>
  <c r="BB493" i="3"/>
  <c r="AQ493" i="3"/>
  <c r="BO493" i="3"/>
  <c r="BA493" i="3"/>
  <c r="BK493" i="3"/>
  <c r="AZ493" i="3"/>
  <c r="BI493" i="3"/>
  <c r="AX493" i="3"/>
  <c r="BJ493" i="3"/>
  <c r="BH493" i="3"/>
  <c r="BG493" i="3"/>
  <c r="AY493" i="3"/>
  <c r="BF493" i="3"/>
  <c r="AV493" i="3"/>
  <c r="AS493" i="3"/>
  <c r="AR493" i="3"/>
  <c r="BQ493" i="3"/>
  <c r="AW501" i="3"/>
  <c r="BE501" i="3"/>
  <c r="BM501" i="3"/>
  <c r="AS501" i="3"/>
  <c r="BB501" i="3"/>
  <c r="BK501" i="3"/>
  <c r="AR501" i="3"/>
  <c r="BC501" i="3"/>
  <c r="BN501" i="3"/>
  <c r="AT501" i="3"/>
  <c r="BD501" i="3"/>
  <c r="BO501" i="3"/>
  <c r="AQ501" i="3"/>
  <c r="BG501" i="3"/>
  <c r="AU501" i="3"/>
  <c r="BH501" i="3"/>
  <c r="AV501" i="3"/>
  <c r="BI501" i="3"/>
  <c r="AY501" i="3"/>
  <c r="AZ501" i="3"/>
  <c r="BA501" i="3"/>
  <c r="BJ501" i="3"/>
  <c r="BF501" i="3"/>
  <c r="AX501" i="3"/>
  <c r="BL501" i="3"/>
  <c r="BP501" i="3"/>
  <c r="BQ501" i="3"/>
  <c r="AS517" i="3"/>
  <c r="BA517" i="3"/>
  <c r="BI517" i="3"/>
  <c r="BQ517" i="3"/>
  <c r="AV517" i="3"/>
  <c r="BE517" i="3"/>
  <c r="BN517" i="3"/>
  <c r="AU517" i="3"/>
  <c r="BF517" i="3"/>
  <c r="BP517" i="3"/>
  <c r="AW517" i="3"/>
  <c r="BG517" i="3"/>
  <c r="AT517" i="3"/>
  <c r="BJ517" i="3"/>
  <c r="AX517" i="3"/>
  <c r="BK517" i="3"/>
  <c r="AY517" i="3"/>
  <c r="BL517" i="3"/>
  <c r="AZ517" i="3"/>
  <c r="BM517" i="3"/>
  <c r="BH517" i="3"/>
  <c r="BO517" i="3"/>
  <c r="AR517" i="3"/>
  <c r="AQ517" i="3"/>
  <c r="BB517" i="3"/>
  <c r="BC517" i="3"/>
  <c r="BD517" i="3"/>
  <c r="AS525" i="3"/>
  <c r="BA525" i="3"/>
  <c r="BI525" i="3"/>
  <c r="BQ525" i="3"/>
  <c r="AT525" i="3"/>
  <c r="BC525" i="3"/>
  <c r="BL525" i="3"/>
  <c r="AV525" i="3"/>
  <c r="BF525" i="3"/>
  <c r="BP525" i="3"/>
  <c r="AW525" i="3"/>
  <c r="BG525" i="3"/>
  <c r="AQ525" i="3"/>
  <c r="BE525" i="3"/>
  <c r="AR525" i="3"/>
  <c r="BH525" i="3"/>
  <c r="AU525" i="3"/>
  <c r="BJ525" i="3"/>
  <c r="AX525" i="3"/>
  <c r="BK525" i="3"/>
  <c r="AY525" i="3"/>
  <c r="AZ525" i="3"/>
  <c r="BD525" i="3"/>
  <c r="BB525" i="3"/>
  <c r="BM525" i="3"/>
  <c r="BN525" i="3"/>
  <c r="BO525" i="3"/>
  <c r="BK394" i="3"/>
  <c r="BA394" i="3"/>
  <c r="AQ394" i="3"/>
  <c r="BM397" i="3"/>
  <c r="BC397" i="3"/>
  <c r="AS397" i="3"/>
  <c r="BM396" i="3"/>
  <c r="BA396" i="3"/>
  <c r="AQ396" i="3"/>
  <c r="BK37" i="4"/>
  <c r="BK395" i="3" s="1"/>
  <c r="AZ37" i="4"/>
  <c r="AZ395" i="3" s="1"/>
  <c r="AP37" i="4"/>
  <c r="BL41" i="4"/>
  <c r="BL399" i="3" s="1"/>
  <c r="BA41" i="4"/>
  <c r="BA399" i="3" s="1"/>
  <c r="BJ40" i="4"/>
  <c r="BJ398" i="3" s="1"/>
  <c r="AY40" i="4"/>
  <c r="AY398" i="3" s="1"/>
  <c r="AO40" i="4"/>
  <c r="BM403" i="3"/>
  <c r="BC403" i="3"/>
  <c r="AR403" i="3"/>
  <c r="BK402" i="3"/>
  <c r="BA402" i="3"/>
  <c r="BJ401" i="3"/>
  <c r="AZ401" i="3"/>
  <c r="BF400" i="3"/>
  <c r="AT400" i="3"/>
  <c r="BJ46" i="4"/>
  <c r="BJ404" i="3" s="1"/>
  <c r="AS46" i="4"/>
  <c r="AS404" i="3" s="1"/>
  <c r="BG405" i="3"/>
  <c r="BD50" i="4"/>
  <c r="BD408" i="3" s="1"/>
  <c r="BO49" i="4"/>
  <c r="BO407" i="3" s="1"/>
  <c r="BC48" i="4"/>
  <c r="BC406" i="3" s="1"/>
  <c r="AY419" i="3"/>
  <c r="BF418" i="3"/>
  <c r="BK417" i="3"/>
  <c r="BP416" i="3"/>
  <c r="AS416" i="3"/>
  <c r="BB56" i="4"/>
  <c r="BB414" i="3" s="1"/>
  <c r="BE55" i="4"/>
  <c r="BE413" i="3" s="1"/>
  <c r="BF54" i="4"/>
  <c r="BF412" i="3" s="1"/>
  <c r="BH53" i="4"/>
  <c r="BH411" i="3" s="1"/>
  <c r="BI410" i="3"/>
  <c r="BK409" i="3"/>
  <c r="BL422" i="3"/>
  <c r="BK421" i="3"/>
  <c r="BH420" i="3"/>
  <c r="BG426" i="3"/>
  <c r="BD425" i="3"/>
  <c r="AT424" i="3"/>
  <c r="AM70" i="4"/>
  <c r="AR72" i="4"/>
  <c r="AR430" i="3" s="1"/>
  <c r="BJ70" i="4"/>
  <c r="BJ428" i="3" s="1"/>
  <c r="AT69" i="4"/>
  <c r="AT427" i="3" s="1"/>
  <c r="BI437" i="3"/>
  <c r="BN435" i="3"/>
  <c r="BQ433" i="3"/>
  <c r="AZ86" i="4"/>
  <c r="AZ444" i="3" s="1"/>
  <c r="BJ473" i="3"/>
  <c r="AY454" i="3"/>
  <c r="BG139" i="4"/>
  <c r="BG497" i="3" s="1"/>
  <c r="AT41" i="4"/>
  <c r="AT399" i="3" s="1"/>
  <c r="BB41" i="4"/>
  <c r="BB399" i="3" s="1"/>
  <c r="BJ41" i="4"/>
  <c r="BJ399" i="3" s="1"/>
  <c r="AM41" i="4"/>
  <c r="AQ41" i="4"/>
  <c r="AQ399" i="3" s="1"/>
  <c r="AZ41" i="4"/>
  <c r="AZ399" i="3" s="1"/>
  <c r="BI41" i="4"/>
  <c r="BI399" i="3" s="1"/>
  <c r="AP49" i="4"/>
  <c r="AX49" i="4"/>
  <c r="AX407" i="3" s="1"/>
  <c r="BF49" i="4"/>
  <c r="BF407" i="3" s="1"/>
  <c r="BN49" i="4"/>
  <c r="BN407" i="3" s="1"/>
  <c r="AS49" i="4"/>
  <c r="AS407" i="3" s="1"/>
  <c r="BB49" i="4"/>
  <c r="BB407" i="3" s="1"/>
  <c r="BK49" i="4"/>
  <c r="BK407" i="3" s="1"/>
  <c r="AM49" i="4"/>
  <c r="AU49" i="4"/>
  <c r="AU407" i="3" s="1"/>
  <c r="BD49" i="4"/>
  <c r="BD407" i="3" s="1"/>
  <c r="BM49" i="4"/>
  <c r="BM407" i="3" s="1"/>
  <c r="AN49" i="4"/>
  <c r="AZ49" i="4"/>
  <c r="AZ407" i="3" s="1"/>
  <c r="BL49" i="4"/>
  <c r="BL407" i="3" s="1"/>
  <c r="AQ49" i="4"/>
  <c r="AQ407" i="3" s="1"/>
  <c r="BC49" i="4"/>
  <c r="BC407" i="3" s="1"/>
  <c r="BP49" i="4"/>
  <c r="BP407" i="3" s="1"/>
  <c r="AV49" i="4"/>
  <c r="AV407" i="3" s="1"/>
  <c r="BH49" i="4"/>
  <c r="BH407" i="3" s="1"/>
  <c r="AO57" i="4"/>
  <c r="AW57" i="4"/>
  <c r="AW415" i="3" s="1"/>
  <c r="BE57" i="4"/>
  <c r="BE415" i="3" s="1"/>
  <c r="BM57" i="4"/>
  <c r="BM415" i="3" s="1"/>
  <c r="AR57" i="4"/>
  <c r="AR415" i="3" s="1"/>
  <c r="BA57" i="4"/>
  <c r="BA415" i="3" s="1"/>
  <c r="BJ57" i="4"/>
  <c r="BJ415" i="3" s="1"/>
  <c r="AT57" i="4"/>
  <c r="AT415" i="3" s="1"/>
  <c r="BC57" i="4"/>
  <c r="BC415" i="3" s="1"/>
  <c r="BL57" i="4"/>
  <c r="BL415" i="3" s="1"/>
  <c r="AV57" i="4"/>
  <c r="AV415" i="3" s="1"/>
  <c r="BH57" i="4"/>
  <c r="BH415" i="3" s="1"/>
  <c r="AM57" i="4"/>
  <c r="AY57" i="4"/>
  <c r="AY415" i="3" s="1"/>
  <c r="BK57" i="4"/>
  <c r="BK415" i="3" s="1"/>
  <c r="AP57" i="4"/>
  <c r="BB57" i="4"/>
  <c r="BB415" i="3" s="1"/>
  <c r="BO57" i="4"/>
  <c r="BO415" i="3" s="1"/>
  <c r="AQ57" i="4"/>
  <c r="AQ415" i="3" s="1"/>
  <c r="BD57" i="4"/>
  <c r="BD415" i="3" s="1"/>
  <c r="BP57" i="4"/>
  <c r="BP415" i="3" s="1"/>
  <c r="AT423" i="3"/>
  <c r="BB423" i="3"/>
  <c r="BJ423" i="3"/>
  <c r="AU423" i="3"/>
  <c r="BC423" i="3"/>
  <c r="BK423" i="3"/>
  <c r="AW423" i="3"/>
  <c r="BG423" i="3"/>
  <c r="BQ423" i="3"/>
  <c r="AX423" i="3"/>
  <c r="BH423" i="3"/>
  <c r="AY423" i="3"/>
  <c r="BI423" i="3"/>
  <c r="AS423" i="3"/>
  <c r="BE423" i="3"/>
  <c r="BO423" i="3"/>
  <c r="BA423" i="3"/>
  <c r="BF423" i="3"/>
  <c r="AQ423" i="3"/>
  <c r="BM423" i="3"/>
  <c r="AR423" i="3"/>
  <c r="BN423" i="3"/>
  <c r="AN73" i="4"/>
  <c r="AV73" i="4"/>
  <c r="AV431" i="3" s="1"/>
  <c r="BD73" i="4"/>
  <c r="BD431" i="3" s="1"/>
  <c r="BL73" i="4"/>
  <c r="BL431" i="3" s="1"/>
  <c r="AO73" i="4"/>
  <c r="AW73" i="4"/>
  <c r="AW431" i="3" s="1"/>
  <c r="BE73" i="4"/>
  <c r="BE431" i="3" s="1"/>
  <c r="BM73" i="4"/>
  <c r="BM431" i="3" s="1"/>
  <c r="AY73" i="4"/>
  <c r="AY431" i="3" s="1"/>
  <c r="BI73" i="4"/>
  <c r="BI431" i="3" s="1"/>
  <c r="AM73" i="4"/>
  <c r="AP73" i="4"/>
  <c r="AZ73" i="4"/>
  <c r="AZ431" i="3" s="1"/>
  <c r="BJ73" i="4"/>
  <c r="BJ431" i="3" s="1"/>
  <c r="AQ73" i="4"/>
  <c r="AQ431" i="3" s="1"/>
  <c r="BA73" i="4"/>
  <c r="BA431" i="3" s="1"/>
  <c r="BK73" i="4"/>
  <c r="BK431" i="3" s="1"/>
  <c r="AU73" i="4"/>
  <c r="AU431" i="3" s="1"/>
  <c r="BG73" i="4"/>
  <c r="BG431" i="3" s="1"/>
  <c r="BQ431" i="3"/>
  <c r="BC73" i="4"/>
  <c r="BC431" i="3" s="1"/>
  <c r="BH73" i="4"/>
  <c r="BH431" i="3" s="1"/>
  <c r="AS73" i="4"/>
  <c r="AS431" i="3" s="1"/>
  <c r="BO73" i="4"/>
  <c r="BO431" i="3" s="1"/>
  <c r="AT73" i="4"/>
  <c r="AT431" i="3" s="1"/>
  <c r="BP73" i="4"/>
  <c r="BP431" i="3" s="1"/>
  <c r="AS439" i="3"/>
  <c r="BA439" i="3"/>
  <c r="BI439" i="3"/>
  <c r="BQ439" i="3"/>
  <c r="AV439" i="3"/>
  <c r="BE439" i="3"/>
  <c r="BN439" i="3"/>
  <c r="AW439" i="3"/>
  <c r="BG439" i="3"/>
  <c r="AX439" i="3"/>
  <c r="BH439" i="3"/>
  <c r="AU439" i="3"/>
  <c r="BK439" i="3"/>
  <c r="AY439" i="3"/>
  <c r="BL439" i="3"/>
  <c r="AZ439" i="3"/>
  <c r="BM439" i="3"/>
  <c r="AR439" i="3"/>
  <c r="BF439" i="3"/>
  <c r="BC439" i="3"/>
  <c r="BJ439" i="3"/>
  <c r="BP439" i="3"/>
  <c r="AQ439" i="3"/>
  <c r="AX447" i="3"/>
  <c r="BF447" i="3"/>
  <c r="BN447" i="3"/>
  <c r="AS447" i="3"/>
  <c r="BB447" i="3"/>
  <c r="BK447" i="3"/>
  <c r="AZ447" i="3"/>
  <c r="BJ447" i="3"/>
  <c r="AQ447" i="3"/>
  <c r="BA447" i="3"/>
  <c r="BL447" i="3"/>
  <c r="AR447" i="3"/>
  <c r="BC447" i="3"/>
  <c r="BM447" i="3"/>
  <c r="AU447" i="3"/>
  <c r="BE447" i="3"/>
  <c r="BP447" i="3"/>
  <c r="AT447" i="3"/>
  <c r="BO447" i="3"/>
  <c r="AV447" i="3"/>
  <c r="BQ447" i="3"/>
  <c r="AW447" i="3"/>
  <c r="BD447" i="3"/>
  <c r="BH447" i="3"/>
  <c r="BI447" i="3"/>
  <c r="AY447" i="3"/>
  <c r="BG447" i="3"/>
  <c r="AW455" i="3"/>
  <c r="BE455" i="3"/>
  <c r="BM455" i="3"/>
  <c r="AY455" i="3"/>
  <c r="BH455" i="3"/>
  <c r="BQ455" i="3"/>
  <c r="AQ455" i="3"/>
  <c r="AZ455" i="3"/>
  <c r="BI455" i="3"/>
  <c r="AU455" i="3"/>
  <c r="BG455" i="3"/>
  <c r="AV455" i="3"/>
  <c r="BJ455" i="3"/>
  <c r="AX455" i="3"/>
  <c r="BK455" i="3"/>
  <c r="BB455" i="3"/>
  <c r="BN455" i="3"/>
  <c r="BA455" i="3"/>
  <c r="BC455" i="3"/>
  <c r="BD455" i="3"/>
  <c r="BF455" i="3"/>
  <c r="BL455" i="3"/>
  <c r="BO455" i="3"/>
  <c r="BP455" i="3"/>
  <c r="AS455" i="3"/>
  <c r="AT455" i="3"/>
  <c r="AW463" i="3"/>
  <c r="BE463" i="3"/>
  <c r="BM463" i="3"/>
  <c r="AV463" i="3"/>
  <c r="BF463" i="3"/>
  <c r="BO463" i="3"/>
  <c r="AX463" i="3"/>
  <c r="BG463" i="3"/>
  <c r="BP463" i="3"/>
  <c r="AZ463" i="3"/>
  <c r="BK463" i="3"/>
  <c r="BA463" i="3"/>
  <c r="BL463" i="3"/>
  <c r="AQ463" i="3"/>
  <c r="BB463" i="3"/>
  <c r="BN463" i="3"/>
  <c r="AS463" i="3"/>
  <c r="BD463" i="3"/>
  <c r="BC463" i="3"/>
  <c r="BH463" i="3"/>
  <c r="BI463" i="3"/>
  <c r="BJ463" i="3"/>
  <c r="BQ463" i="3"/>
  <c r="AU463" i="3"/>
  <c r="AY463" i="3"/>
  <c r="AT463" i="3"/>
  <c r="AW471" i="3"/>
  <c r="BE471" i="3"/>
  <c r="BM471" i="3"/>
  <c r="AT471" i="3"/>
  <c r="BC471" i="3"/>
  <c r="BL471" i="3"/>
  <c r="AU471" i="3"/>
  <c r="BD471" i="3"/>
  <c r="BN471" i="3"/>
  <c r="AQ471" i="3"/>
  <c r="BB471" i="3"/>
  <c r="BP471" i="3"/>
  <c r="AR471" i="3"/>
  <c r="BF471" i="3"/>
  <c r="AY471" i="3"/>
  <c r="BO471" i="3"/>
  <c r="AZ471" i="3"/>
  <c r="BQ471" i="3"/>
  <c r="BA471" i="3"/>
  <c r="BG471" i="3"/>
  <c r="BH471" i="3"/>
  <c r="BI471" i="3"/>
  <c r="BJ471" i="3"/>
  <c r="AV471" i="3"/>
  <c r="AX471" i="3"/>
  <c r="AS471" i="3"/>
  <c r="BK471" i="3"/>
  <c r="AW479" i="3"/>
  <c r="BE479" i="3"/>
  <c r="BM479" i="3"/>
  <c r="AR479" i="3"/>
  <c r="BA479" i="3"/>
  <c r="BJ479" i="3"/>
  <c r="AZ479" i="3"/>
  <c r="BK479" i="3"/>
  <c r="AT479" i="3"/>
  <c r="BF479" i="3"/>
  <c r="BQ479" i="3"/>
  <c r="AU479" i="3"/>
  <c r="BG479" i="3"/>
  <c r="AV479" i="3"/>
  <c r="BH479" i="3"/>
  <c r="AX479" i="3"/>
  <c r="BI479" i="3"/>
  <c r="AY479" i="3"/>
  <c r="BB479" i="3"/>
  <c r="BC479" i="3"/>
  <c r="AQ479" i="3"/>
  <c r="BO479" i="3"/>
  <c r="AS479" i="3"/>
  <c r="BP479" i="3"/>
  <c r="BN479" i="3"/>
  <c r="BK496" i="3"/>
  <c r="BC496" i="3"/>
  <c r="AU496" i="3"/>
  <c r="BO496" i="3"/>
  <c r="BF496" i="3"/>
  <c r="AW496" i="3"/>
  <c r="BN496" i="3"/>
  <c r="BE496" i="3"/>
  <c r="AV496" i="3"/>
  <c r="BM496" i="3"/>
  <c r="BD496" i="3"/>
  <c r="AT496" i="3"/>
  <c r="BG496" i="3"/>
  <c r="AQ496" i="3"/>
  <c r="BB496" i="3"/>
  <c r="BQ496" i="3"/>
  <c r="BA496" i="3"/>
  <c r="BL496" i="3"/>
  <c r="AY496" i="3"/>
  <c r="AZ496" i="3"/>
  <c r="AX496" i="3"/>
  <c r="AS496" i="3"/>
  <c r="BP496" i="3"/>
  <c r="BJ496" i="3"/>
  <c r="BI496" i="3"/>
  <c r="BH496" i="3"/>
  <c r="AR496" i="3"/>
  <c r="AT504" i="3"/>
  <c r="BB504" i="3"/>
  <c r="BJ504" i="3"/>
  <c r="AW504" i="3"/>
  <c r="BF504" i="3"/>
  <c r="BO504" i="3"/>
  <c r="AX504" i="3"/>
  <c r="BG504" i="3"/>
  <c r="BP504" i="3"/>
  <c r="AQ504" i="3"/>
  <c r="BC504" i="3"/>
  <c r="BN504" i="3"/>
  <c r="AR504" i="3"/>
  <c r="BD504" i="3"/>
  <c r="BQ504" i="3"/>
  <c r="AS504" i="3"/>
  <c r="BE504" i="3"/>
  <c r="BI504" i="3"/>
  <c r="BK504" i="3"/>
  <c r="AU504" i="3"/>
  <c r="BL504" i="3"/>
  <c r="AY504" i="3"/>
  <c r="BM504" i="3"/>
  <c r="AV504" i="3"/>
  <c r="AZ504" i="3"/>
  <c r="BA504" i="3"/>
  <c r="BH504" i="3"/>
  <c r="AS509" i="3"/>
  <c r="BA509" i="3"/>
  <c r="BI509" i="3"/>
  <c r="BQ509" i="3"/>
  <c r="AR509" i="3"/>
  <c r="BB509" i="3"/>
  <c r="BK509" i="3"/>
  <c r="AT509" i="3"/>
  <c r="BC509" i="3"/>
  <c r="BL509" i="3"/>
  <c r="AU509" i="3"/>
  <c r="BD509" i="3"/>
  <c r="BM509" i="3"/>
  <c r="AY509" i="3"/>
  <c r="BO509" i="3"/>
  <c r="AZ509" i="3"/>
  <c r="BP509" i="3"/>
  <c r="BE509" i="3"/>
  <c r="AQ509" i="3"/>
  <c r="BG509" i="3"/>
  <c r="AV509" i="3"/>
  <c r="AW509" i="3"/>
  <c r="BF509" i="3"/>
  <c r="BJ509" i="3"/>
  <c r="BN509" i="3"/>
  <c r="AX509" i="3"/>
  <c r="AU154" i="4"/>
  <c r="AU512" i="3" s="1"/>
  <c r="BC154" i="4"/>
  <c r="BC512" i="3" s="1"/>
  <c r="BK154" i="4"/>
  <c r="BK512" i="3" s="1"/>
  <c r="AR154" i="4"/>
  <c r="AR512" i="3" s="1"/>
  <c r="BA154" i="4"/>
  <c r="BA512" i="3" s="1"/>
  <c r="BJ154" i="4"/>
  <c r="BJ512" i="3" s="1"/>
  <c r="AW154" i="4"/>
  <c r="AW512" i="3" s="1"/>
  <c r="BG154" i="4"/>
  <c r="BG512" i="3" s="1"/>
  <c r="BQ154" i="4"/>
  <c r="BQ512" i="3" s="1"/>
  <c r="AN154" i="4"/>
  <c r="AX154" i="4"/>
  <c r="AX512" i="3" s="1"/>
  <c r="BH154" i="4"/>
  <c r="BH512" i="3" s="1"/>
  <c r="AS154" i="4"/>
  <c r="AS512" i="3" s="1"/>
  <c r="BF154" i="4"/>
  <c r="BF512" i="3" s="1"/>
  <c r="AT154" i="4"/>
  <c r="AT512" i="3" s="1"/>
  <c r="BI154" i="4"/>
  <c r="BI512" i="3" s="1"/>
  <c r="AV154" i="4"/>
  <c r="AV512" i="3" s="1"/>
  <c r="BL154" i="4"/>
  <c r="BL512" i="3" s="1"/>
  <c r="BB154" i="4"/>
  <c r="BB512" i="3" s="1"/>
  <c r="BD154" i="4"/>
  <c r="BD512" i="3" s="1"/>
  <c r="BE154" i="4"/>
  <c r="BE512" i="3" s="1"/>
  <c r="AP154" i="4"/>
  <c r="BN154" i="4"/>
  <c r="BN512" i="3" s="1"/>
  <c r="AO154" i="4"/>
  <c r="AQ154" i="4"/>
  <c r="AQ512" i="3" s="1"/>
  <c r="AY154" i="4"/>
  <c r="AY512" i="3" s="1"/>
  <c r="BM154" i="4"/>
  <c r="BM512" i="3" s="1"/>
  <c r="AZ154" i="4"/>
  <c r="AZ512" i="3" s="1"/>
  <c r="BO154" i="4"/>
  <c r="BO512" i="3" s="1"/>
  <c r="BP154" i="4"/>
  <c r="BP512" i="3" s="1"/>
  <c r="AQ520" i="3"/>
  <c r="AY520" i="3"/>
  <c r="BG520" i="3"/>
  <c r="BO520" i="3"/>
  <c r="AW520" i="3"/>
  <c r="BF520" i="3"/>
  <c r="BP520" i="3"/>
  <c r="AZ520" i="3"/>
  <c r="BJ520" i="3"/>
  <c r="BA520" i="3"/>
  <c r="BK520" i="3"/>
  <c r="BC520" i="3"/>
  <c r="BQ520" i="3"/>
  <c r="AR520" i="3"/>
  <c r="BD520" i="3"/>
  <c r="AS520" i="3"/>
  <c r="BE520" i="3"/>
  <c r="AT520" i="3"/>
  <c r="BH520" i="3"/>
  <c r="BB520" i="3"/>
  <c r="BI520" i="3"/>
  <c r="BL520" i="3"/>
  <c r="BN520" i="3"/>
  <c r="AU520" i="3"/>
  <c r="AV520" i="3"/>
  <c r="BM520" i="3"/>
  <c r="AX520" i="3"/>
  <c r="AQ528" i="3"/>
  <c r="AY528" i="3"/>
  <c r="BG528" i="3"/>
  <c r="BO528" i="3"/>
  <c r="AU528" i="3"/>
  <c r="BD528" i="3"/>
  <c r="BM528" i="3"/>
  <c r="AZ528" i="3"/>
  <c r="BJ528" i="3"/>
  <c r="BA528" i="3"/>
  <c r="BK528" i="3"/>
  <c r="AX528" i="3"/>
  <c r="BN528" i="3"/>
  <c r="BB528" i="3"/>
  <c r="BP528" i="3"/>
  <c r="BC528" i="3"/>
  <c r="BQ528" i="3"/>
  <c r="AR528" i="3"/>
  <c r="BI528" i="3"/>
  <c r="AS528" i="3"/>
  <c r="BL528" i="3"/>
  <c r="AT528" i="3"/>
  <c r="AW528" i="3"/>
  <c r="AV528" i="3"/>
  <c r="BE528" i="3"/>
  <c r="BF528" i="3"/>
  <c r="BH528" i="3"/>
  <c r="BJ394" i="3"/>
  <c r="AZ394" i="3"/>
  <c r="BL397" i="3"/>
  <c r="BB397" i="3"/>
  <c r="AR397" i="3"/>
  <c r="BJ396" i="3"/>
  <c r="AZ396" i="3"/>
  <c r="BI37" i="4"/>
  <c r="BI395" i="3" s="1"/>
  <c r="AY37" i="4"/>
  <c r="AY395" i="3" s="1"/>
  <c r="AO37" i="4"/>
  <c r="BK41" i="4"/>
  <c r="BK399" i="3" s="1"/>
  <c r="AY41" i="4"/>
  <c r="AY399" i="3" s="1"/>
  <c r="AO41" i="4"/>
  <c r="BI40" i="4"/>
  <c r="BI398" i="3" s="1"/>
  <c r="AX40" i="4"/>
  <c r="AX398" i="3" s="1"/>
  <c r="AN40" i="4"/>
  <c r="BL403" i="3"/>
  <c r="BA403" i="3"/>
  <c r="BJ402" i="3"/>
  <c r="AY402" i="3"/>
  <c r="BI401" i="3"/>
  <c r="AY401" i="3"/>
  <c r="BP400" i="3"/>
  <c r="BE400" i="3"/>
  <c r="AS400" i="3"/>
  <c r="BH46" i="4"/>
  <c r="BH404" i="3" s="1"/>
  <c r="AR46" i="4"/>
  <c r="AR404" i="3" s="1"/>
  <c r="BF405" i="3"/>
  <c r="BA50" i="4"/>
  <c r="BA408" i="3" s="1"/>
  <c r="BJ49" i="4"/>
  <c r="BJ407" i="3" s="1"/>
  <c r="AR49" i="4"/>
  <c r="AR407" i="3" s="1"/>
  <c r="BB48" i="4"/>
  <c r="BB406" i="3" s="1"/>
  <c r="AM56" i="4"/>
  <c r="AV419" i="3"/>
  <c r="BH417" i="3"/>
  <c r="BM416" i="3"/>
  <c r="AU57" i="4"/>
  <c r="AU415" i="3" s="1"/>
  <c r="AZ56" i="4"/>
  <c r="AZ414" i="3" s="1"/>
  <c r="BC55" i="4"/>
  <c r="BC413" i="3" s="1"/>
  <c r="BD54" i="4"/>
  <c r="BD412" i="3" s="1"/>
  <c r="BF53" i="4"/>
  <c r="BF411" i="3" s="1"/>
  <c r="BE409" i="3"/>
  <c r="BI422" i="3"/>
  <c r="BG421" i="3"/>
  <c r="BD420" i="3"/>
  <c r="AW425" i="3"/>
  <c r="AR424" i="3"/>
  <c r="BP74" i="4"/>
  <c r="BP432" i="3" s="1"/>
  <c r="BB73" i="4"/>
  <c r="BB431" i="3" s="1"/>
  <c r="AP72" i="4"/>
  <c r="BH70" i="4"/>
  <c r="BH428" i="3" s="1"/>
  <c r="AN69" i="4"/>
  <c r="BB439" i="3"/>
  <c r="BG437" i="3"/>
  <c r="BJ435" i="3"/>
  <c r="BO433" i="3"/>
  <c r="AT85" i="4"/>
  <c r="AT443" i="3" s="1"/>
  <c r="BD479" i="3"/>
  <c r="AR464" i="3"/>
  <c r="BH509" i="3"/>
  <c r="AW394" i="3"/>
  <c r="BE394" i="3"/>
  <c r="BM394" i="3"/>
  <c r="AT394" i="3"/>
  <c r="BC394" i="3"/>
  <c r="BL394" i="3"/>
  <c r="AR402" i="3"/>
  <c r="AZ402" i="3"/>
  <c r="BH402" i="3"/>
  <c r="BP402" i="3"/>
  <c r="AT402" i="3"/>
  <c r="BC402" i="3"/>
  <c r="BL402" i="3"/>
  <c r="AU410" i="3"/>
  <c r="BC410" i="3"/>
  <c r="BK410" i="3"/>
  <c r="AV410" i="3"/>
  <c r="BE410" i="3"/>
  <c r="BN410" i="3"/>
  <c r="AW410" i="3"/>
  <c r="BF410" i="3"/>
  <c r="BO410" i="3"/>
  <c r="AX410" i="3"/>
  <c r="BG410" i="3"/>
  <c r="BP410" i="3"/>
  <c r="AR410" i="3"/>
  <c r="BH410" i="3"/>
  <c r="AT410" i="3"/>
  <c r="BJ410" i="3"/>
  <c r="AZ410" i="3"/>
  <c r="BM410" i="3"/>
  <c r="BA410" i="3"/>
  <c r="BQ410" i="3"/>
  <c r="AU418" i="3"/>
  <c r="BC418" i="3"/>
  <c r="BK418" i="3"/>
  <c r="AS418" i="3"/>
  <c r="BB418" i="3"/>
  <c r="BL418" i="3"/>
  <c r="AV418" i="3"/>
  <c r="BE418" i="3"/>
  <c r="BN418" i="3"/>
  <c r="AQ418" i="3"/>
  <c r="BD418" i="3"/>
  <c r="BP418" i="3"/>
  <c r="AT418" i="3"/>
  <c r="BG418" i="3"/>
  <c r="AX418" i="3"/>
  <c r="BI418" i="3"/>
  <c r="AY418" i="3"/>
  <c r="BJ418" i="3"/>
  <c r="AR426" i="3"/>
  <c r="AZ426" i="3"/>
  <c r="BH426" i="3"/>
  <c r="BP426" i="3"/>
  <c r="AS426" i="3"/>
  <c r="BA426" i="3"/>
  <c r="BI426" i="3"/>
  <c r="BQ426" i="3"/>
  <c r="AQ426" i="3"/>
  <c r="BC426" i="3"/>
  <c r="BM426" i="3"/>
  <c r="AT426" i="3"/>
  <c r="BD426" i="3"/>
  <c r="BN426" i="3"/>
  <c r="AU426" i="3"/>
  <c r="BE426" i="3"/>
  <c r="BO426" i="3"/>
  <c r="BF426" i="3"/>
  <c r="BJ426" i="3"/>
  <c r="AW426" i="3"/>
  <c r="BL426" i="3"/>
  <c r="AX426" i="3"/>
  <c r="AQ434" i="3"/>
  <c r="AY434" i="3"/>
  <c r="BG434" i="3"/>
  <c r="BO434" i="3"/>
  <c r="AZ434" i="3"/>
  <c r="BI434" i="3"/>
  <c r="BA434" i="3"/>
  <c r="BK434" i="3"/>
  <c r="AR434" i="3"/>
  <c r="BB434" i="3"/>
  <c r="BL434" i="3"/>
  <c r="AT434" i="3"/>
  <c r="BF434" i="3"/>
  <c r="AU434" i="3"/>
  <c r="BH434" i="3"/>
  <c r="AV434" i="3"/>
  <c r="BJ434" i="3"/>
  <c r="BD434" i="3"/>
  <c r="BQ434" i="3"/>
  <c r="BN434" i="3"/>
  <c r="AS434" i="3"/>
  <c r="AX434" i="3"/>
  <c r="BC434" i="3"/>
  <c r="AT84" i="4"/>
  <c r="AT442" i="3" s="1"/>
  <c r="BB84" i="4"/>
  <c r="BB442" i="3" s="1"/>
  <c r="BJ84" i="4"/>
  <c r="BJ442" i="3" s="1"/>
  <c r="AP84" i="4"/>
  <c r="AY84" i="4"/>
  <c r="AY442" i="3" s="1"/>
  <c r="BH84" i="4"/>
  <c r="BH442" i="3" s="1"/>
  <c r="BQ442" i="3"/>
  <c r="AN84" i="4"/>
  <c r="AX84" i="4"/>
  <c r="AX442" i="3" s="1"/>
  <c r="BI84" i="4"/>
  <c r="BI442" i="3" s="1"/>
  <c r="AO84" i="4"/>
  <c r="AZ84" i="4"/>
  <c r="AZ442" i="3" s="1"/>
  <c r="BK84" i="4"/>
  <c r="BK442" i="3" s="1"/>
  <c r="AQ84" i="4"/>
  <c r="AQ442" i="3" s="1"/>
  <c r="BA84" i="4"/>
  <c r="BA442" i="3" s="1"/>
  <c r="BL84" i="4"/>
  <c r="BL442" i="3" s="1"/>
  <c r="AR84" i="4"/>
  <c r="AR442" i="3" s="1"/>
  <c r="BC84" i="4"/>
  <c r="BC442" i="3" s="1"/>
  <c r="BM84" i="4"/>
  <c r="BM442" i="3" s="1"/>
  <c r="AS84" i="4"/>
  <c r="AS442" i="3" s="1"/>
  <c r="BN84" i="4"/>
  <c r="BN442" i="3" s="1"/>
  <c r="AU84" i="4"/>
  <c r="AU442" i="3" s="1"/>
  <c r="BO84" i="4"/>
  <c r="BO442" i="3" s="1"/>
  <c r="AM84" i="4"/>
  <c r="AV84" i="4"/>
  <c r="AV442" i="3" s="1"/>
  <c r="BP84" i="4"/>
  <c r="BP442" i="3" s="1"/>
  <c r="BF84" i="4"/>
  <c r="BF442" i="3" s="1"/>
  <c r="BG84" i="4"/>
  <c r="BG442" i="3" s="1"/>
  <c r="AW84" i="4"/>
  <c r="AW442" i="3" s="1"/>
  <c r="AV450" i="3"/>
  <c r="BD450" i="3"/>
  <c r="BL450" i="3"/>
  <c r="AT450" i="3"/>
  <c r="BC450" i="3"/>
  <c r="BM450" i="3"/>
  <c r="AS450" i="3"/>
  <c r="BE450" i="3"/>
  <c r="BO450" i="3"/>
  <c r="AU450" i="3"/>
  <c r="BF450" i="3"/>
  <c r="BP450" i="3"/>
  <c r="BB450" i="3"/>
  <c r="AQ450" i="3"/>
  <c r="BG450" i="3"/>
  <c r="AR450" i="3"/>
  <c r="BH450" i="3"/>
  <c r="AX450" i="3"/>
  <c r="BJ450" i="3"/>
  <c r="AW450" i="3"/>
  <c r="AY450" i="3"/>
  <c r="AZ450" i="3"/>
  <c r="BA450" i="3"/>
  <c r="BI450" i="3"/>
  <c r="BK450" i="3"/>
  <c r="BN450" i="3"/>
  <c r="AU458" i="3"/>
  <c r="BC458" i="3"/>
  <c r="BK458" i="3"/>
  <c r="AQ458" i="3"/>
  <c r="AZ458" i="3"/>
  <c r="BI458" i="3"/>
  <c r="AR458" i="3"/>
  <c r="BA458" i="3"/>
  <c r="BJ458" i="3"/>
  <c r="BD458" i="3"/>
  <c r="BO458" i="3"/>
  <c r="AS458" i="3"/>
  <c r="BE458" i="3"/>
  <c r="BP458" i="3"/>
  <c r="AT458" i="3"/>
  <c r="BF458" i="3"/>
  <c r="BQ458" i="3"/>
  <c r="AW458" i="3"/>
  <c r="BH458" i="3"/>
  <c r="BG458" i="3"/>
  <c r="BL458" i="3"/>
  <c r="BM458" i="3"/>
  <c r="BN458" i="3"/>
  <c r="AY458" i="3"/>
  <c r="BB458" i="3"/>
  <c r="AU466" i="3"/>
  <c r="BC466" i="3"/>
  <c r="BK466" i="3"/>
  <c r="AX466" i="3"/>
  <c r="BG466" i="3"/>
  <c r="BP466" i="3"/>
  <c r="AY466" i="3"/>
  <c r="BH466" i="3"/>
  <c r="BQ466" i="3"/>
  <c r="AT466" i="3"/>
  <c r="BF466" i="3"/>
  <c r="AV466" i="3"/>
  <c r="BI466" i="3"/>
  <c r="AW466" i="3"/>
  <c r="BJ466" i="3"/>
  <c r="BA466" i="3"/>
  <c r="BM466" i="3"/>
  <c r="BL466" i="3"/>
  <c r="AQ466" i="3"/>
  <c r="BN466" i="3"/>
  <c r="AR466" i="3"/>
  <c r="BO466" i="3"/>
  <c r="AS466" i="3"/>
  <c r="BD466" i="3"/>
  <c r="BE466" i="3"/>
  <c r="AZ466" i="3"/>
  <c r="AU474" i="3"/>
  <c r="BC474" i="3"/>
  <c r="BK474" i="3"/>
  <c r="AV474" i="3"/>
  <c r="BE474" i="3"/>
  <c r="BN474" i="3"/>
  <c r="AW474" i="3"/>
  <c r="BF474" i="3"/>
  <c r="BO474" i="3"/>
  <c r="AY474" i="3"/>
  <c r="BJ474" i="3"/>
  <c r="AS474" i="3"/>
  <c r="BH474" i="3"/>
  <c r="AT474" i="3"/>
  <c r="BI474" i="3"/>
  <c r="AX474" i="3"/>
  <c r="BL474" i="3"/>
  <c r="AZ474" i="3"/>
  <c r="BM474" i="3"/>
  <c r="BA474" i="3"/>
  <c r="BB474" i="3"/>
  <c r="BD474" i="3"/>
  <c r="AQ474" i="3"/>
  <c r="AR474" i="3"/>
  <c r="BG474" i="3"/>
  <c r="BP474" i="3"/>
  <c r="AT124" i="4"/>
  <c r="AT482" i="3" s="1"/>
  <c r="BB124" i="4"/>
  <c r="BB482" i="3" s="1"/>
  <c r="BJ124" i="4"/>
  <c r="BJ482" i="3" s="1"/>
  <c r="AO124" i="4"/>
  <c r="AX124" i="4"/>
  <c r="AX482" i="3" s="1"/>
  <c r="BG124" i="4"/>
  <c r="BG482" i="3" s="1"/>
  <c r="BP124" i="4"/>
  <c r="BP482" i="3" s="1"/>
  <c r="AN124" i="4"/>
  <c r="AY124" i="4"/>
  <c r="AY482" i="3" s="1"/>
  <c r="BI124" i="4"/>
  <c r="BI482" i="3" s="1"/>
  <c r="AP124" i="4"/>
  <c r="AZ124" i="4"/>
  <c r="AZ482" i="3" s="1"/>
  <c r="BK124" i="4"/>
  <c r="BK482" i="3" s="1"/>
  <c r="AQ124" i="4"/>
  <c r="AQ482" i="3" s="1"/>
  <c r="BA124" i="4"/>
  <c r="BA482" i="3" s="1"/>
  <c r="BL124" i="4"/>
  <c r="BL482" i="3" s="1"/>
  <c r="AS124" i="4"/>
  <c r="AS482" i="3" s="1"/>
  <c r="BD124" i="4"/>
  <c r="BD482" i="3" s="1"/>
  <c r="BN124" i="4"/>
  <c r="BN482" i="3" s="1"/>
  <c r="AR124" i="4"/>
  <c r="AR482" i="3" s="1"/>
  <c r="BM124" i="4"/>
  <c r="BM482" i="3" s="1"/>
  <c r="AU124" i="4"/>
  <c r="AU482" i="3" s="1"/>
  <c r="BO124" i="4"/>
  <c r="BO482" i="3" s="1"/>
  <c r="AM124" i="4"/>
  <c r="AV124" i="4"/>
  <c r="AV482" i="3" s="1"/>
  <c r="BQ482" i="3"/>
  <c r="BC124" i="4"/>
  <c r="BC482" i="3" s="1"/>
  <c r="AW124" i="4"/>
  <c r="AW482" i="3" s="1"/>
  <c r="BE124" i="4"/>
  <c r="BE482" i="3" s="1"/>
  <c r="BF124" i="4"/>
  <c r="BF482" i="3" s="1"/>
  <c r="BH124" i="4"/>
  <c r="BH482" i="3" s="1"/>
  <c r="BQ491" i="3"/>
  <c r="BI491" i="3"/>
  <c r="BA491" i="3"/>
  <c r="AS491" i="3"/>
  <c r="BJ491" i="3"/>
  <c r="AZ491" i="3"/>
  <c r="AQ491" i="3"/>
  <c r="BH491" i="3"/>
  <c r="BN491" i="3"/>
  <c r="BC491" i="3"/>
  <c r="AR491" i="3"/>
  <c r="BM491" i="3"/>
  <c r="BB491" i="3"/>
  <c r="BL491" i="3"/>
  <c r="AY491" i="3"/>
  <c r="BG491" i="3"/>
  <c r="AW491" i="3"/>
  <c r="AX491" i="3"/>
  <c r="AV491" i="3"/>
  <c r="BP491" i="3"/>
  <c r="AU491" i="3"/>
  <c r="BK491" i="3"/>
  <c r="BO491" i="3"/>
  <c r="BF491" i="3"/>
  <c r="BE491" i="3"/>
  <c r="BD491" i="3"/>
  <c r="AT491" i="3"/>
  <c r="AS141" i="4"/>
  <c r="AS499" i="3" s="1"/>
  <c r="BA141" i="4"/>
  <c r="BA499" i="3" s="1"/>
  <c r="BI141" i="4"/>
  <c r="BI499" i="3" s="1"/>
  <c r="BQ499" i="3"/>
  <c r="AO141" i="4"/>
  <c r="AX141" i="4"/>
  <c r="AX499" i="3" s="1"/>
  <c r="BG141" i="4"/>
  <c r="BG499" i="3" s="1"/>
  <c r="BP141" i="4"/>
  <c r="BP499" i="3" s="1"/>
  <c r="AP141" i="4"/>
  <c r="AZ141" i="4"/>
  <c r="AZ499" i="3" s="1"/>
  <c r="BK141" i="4"/>
  <c r="BK499" i="3" s="1"/>
  <c r="AQ141" i="4"/>
  <c r="AQ499" i="3" s="1"/>
  <c r="BB141" i="4"/>
  <c r="BB499" i="3" s="1"/>
  <c r="BL141" i="4"/>
  <c r="BL499" i="3" s="1"/>
  <c r="AV141" i="4"/>
  <c r="AV499" i="3" s="1"/>
  <c r="BJ141" i="4"/>
  <c r="BJ499" i="3" s="1"/>
  <c r="AW141" i="4"/>
  <c r="AW499" i="3" s="1"/>
  <c r="BM141" i="4"/>
  <c r="BM499" i="3" s="1"/>
  <c r="AM141" i="4"/>
  <c r="AY141" i="4"/>
  <c r="AY499" i="3" s="1"/>
  <c r="BN141" i="4"/>
  <c r="BN499" i="3" s="1"/>
  <c r="AR141" i="4"/>
  <c r="AR499" i="3" s="1"/>
  <c r="BO141" i="4"/>
  <c r="BO499" i="3" s="1"/>
  <c r="AT141" i="4"/>
  <c r="AT499" i="3" s="1"/>
  <c r="AU141" i="4"/>
  <c r="AU499" i="3" s="1"/>
  <c r="BD141" i="4"/>
  <c r="BD499" i="3" s="1"/>
  <c r="BC141" i="4"/>
  <c r="BC499" i="3" s="1"/>
  <c r="BE141" i="4"/>
  <c r="BE499" i="3" s="1"/>
  <c r="BF141" i="4"/>
  <c r="BF499" i="3" s="1"/>
  <c r="AN141" i="4"/>
  <c r="AW507" i="3"/>
  <c r="BE507" i="3"/>
  <c r="BM507" i="3"/>
  <c r="AX507" i="3"/>
  <c r="BG507" i="3"/>
  <c r="BP507" i="3"/>
  <c r="AY507" i="3"/>
  <c r="BH507" i="3"/>
  <c r="BQ507" i="3"/>
  <c r="AQ507" i="3"/>
  <c r="AZ507" i="3"/>
  <c r="BI507" i="3"/>
  <c r="BB507" i="3"/>
  <c r="BO507" i="3"/>
  <c r="BC507" i="3"/>
  <c r="AR507" i="3"/>
  <c r="BD507" i="3"/>
  <c r="AT507" i="3"/>
  <c r="BJ507" i="3"/>
  <c r="AS507" i="3"/>
  <c r="AU507" i="3"/>
  <c r="AV507" i="3"/>
  <c r="BF507" i="3"/>
  <c r="BA507" i="3"/>
  <c r="BK507" i="3"/>
  <c r="BL507" i="3"/>
  <c r="BN507" i="3"/>
  <c r="AW515" i="3"/>
  <c r="BE515" i="3"/>
  <c r="BM515" i="3"/>
  <c r="AQ515" i="3"/>
  <c r="AR515" i="3"/>
  <c r="BA515" i="3"/>
  <c r="BJ515" i="3"/>
  <c r="AS515" i="3"/>
  <c r="BC515" i="3"/>
  <c r="BN515" i="3"/>
  <c r="AT515" i="3"/>
  <c r="BD515" i="3"/>
  <c r="BO515" i="3"/>
  <c r="AU515" i="3"/>
  <c r="AX515" i="3"/>
  <c r="BH515" i="3"/>
  <c r="AV515" i="3"/>
  <c r="BL515" i="3"/>
  <c r="AY515" i="3"/>
  <c r="BP515" i="3"/>
  <c r="AZ515" i="3"/>
  <c r="BQ515" i="3"/>
  <c r="BB515" i="3"/>
  <c r="BF515" i="3"/>
  <c r="BG515" i="3"/>
  <c r="BI515" i="3"/>
  <c r="BK515" i="3"/>
  <c r="AW523" i="3"/>
  <c r="BE523" i="3"/>
  <c r="BM523" i="3"/>
  <c r="AY523" i="3"/>
  <c r="BH523" i="3"/>
  <c r="BQ523" i="3"/>
  <c r="AS523" i="3"/>
  <c r="BC523" i="3"/>
  <c r="BN523" i="3"/>
  <c r="AT523" i="3"/>
  <c r="BD523" i="3"/>
  <c r="BO523" i="3"/>
  <c r="AV523" i="3"/>
  <c r="BJ523" i="3"/>
  <c r="AX523" i="3"/>
  <c r="BK523" i="3"/>
  <c r="AZ523" i="3"/>
  <c r="BL523" i="3"/>
  <c r="BA523" i="3"/>
  <c r="BP523" i="3"/>
  <c r="AU523" i="3"/>
  <c r="BB523" i="3"/>
  <c r="BF523" i="3"/>
  <c r="BI523" i="3"/>
  <c r="BG523" i="3"/>
  <c r="AQ523" i="3"/>
  <c r="AR523" i="3"/>
  <c r="BI394" i="3"/>
  <c r="AY394" i="3"/>
  <c r="BK397" i="3"/>
  <c r="BA397" i="3"/>
  <c r="BI396" i="3"/>
  <c r="AY396" i="3"/>
  <c r="BH37" i="4"/>
  <c r="BH395" i="3" s="1"/>
  <c r="AX37" i="4"/>
  <c r="AX395" i="3" s="1"/>
  <c r="AN37" i="4"/>
  <c r="BH41" i="4"/>
  <c r="BH399" i="3" s="1"/>
  <c r="AX41" i="4"/>
  <c r="AX399" i="3" s="1"/>
  <c r="AN41" i="4"/>
  <c r="BG40" i="4"/>
  <c r="BG398" i="3" s="1"/>
  <c r="AW40" i="4"/>
  <c r="AW398" i="3" s="1"/>
  <c r="BK403" i="3"/>
  <c r="AY403" i="3"/>
  <c r="BI402" i="3"/>
  <c r="AX402" i="3"/>
  <c r="BH401" i="3"/>
  <c r="AW401" i="3"/>
  <c r="BO400" i="3"/>
  <c r="BC400" i="3"/>
  <c r="AQ400" i="3"/>
  <c r="BG46" i="4"/>
  <c r="BG404" i="3" s="1"/>
  <c r="AP46" i="4"/>
  <c r="BQ408" i="3"/>
  <c r="AX50" i="4"/>
  <c r="AX408" i="3" s="1"/>
  <c r="BI49" i="4"/>
  <c r="BI407" i="3" s="1"/>
  <c r="AO49" i="4"/>
  <c r="AZ48" i="4"/>
  <c r="AZ406" i="3" s="1"/>
  <c r="AM53" i="4"/>
  <c r="AU419" i="3"/>
  <c r="AZ418" i="3"/>
  <c r="BF417" i="3"/>
  <c r="BL416" i="3"/>
  <c r="BQ415" i="3"/>
  <c r="AS57" i="4"/>
  <c r="AS415" i="3" s="1"/>
  <c r="AY56" i="4"/>
  <c r="AY414" i="3" s="1"/>
  <c r="BC54" i="4"/>
  <c r="BC412" i="3" s="1"/>
  <c r="BA53" i="4"/>
  <c r="BA411" i="3" s="1"/>
  <c r="BB410" i="3"/>
  <c r="BD409" i="3"/>
  <c r="BH422" i="3"/>
  <c r="AZ420" i="3"/>
  <c r="AY426" i="3"/>
  <c r="AV425" i="3"/>
  <c r="BP423" i="3"/>
  <c r="BJ74" i="4"/>
  <c r="BJ432" i="3" s="1"/>
  <c r="AX73" i="4"/>
  <c r="AX431" i="3" s="1"/>
  <c r="BB70" i="4"/>
  <c r="BB428" i="3" s="1"/>
  <c r="AT439" i="3"/>
  <c r="BD435" i="3"/>
  <c r="BG433" i="3"/>
  <c r="BE84" i="4"/>
  <c r="BE442" i="3" s="1"/>
  <c r="AS478" i="3"/>
  <c r="BL472" i="3"/>
  <c r="AR463" i="3"/>
  <c r="BQ450" i="3"/>
  <c r="BH141" i="4"/>
  <c r="BH499" i="3" s="1"/>
  <c r="AX397" i="3"/>
  <c r="BF397" i="3"/>
  <c r="BN397" i="3"/>
  <c r="AQ397" i="3"/>
  <c r="AZ397" i="3"/>
  <c r="BI397" i="3"/>
  <c r="AQ405" i="3"/>
  <c r="AT405" i="3"/>
  <c r="BB405" i="3"/>
  <c r="BJ405" i="3"/>
  <c r="AV405" i="3"/>
  <c r="BD405" i="3"/>
  <c r="BL405" i="3"/>
  <c r="AX405" i="3"/>
  <c r="BH405" i="3"/>
  <c r="AZ405" i="3"/>
  <c r="BK405" i="3"/>
  <c r="AS405" i="3"/>
  <c r="BE405" i="3"/>
  <c r="BO405" i="3"/>
  <c r="AS55" i="4"/>
  <c r="AS413" i="3" s="1"/>
  <c r="BA55" i="4"/>
  <c r="BA413" i="3" s="1"/>
  <c r="BI55" i="4"/>
  <c r="BI413" i="3" s="1"/>
  <c r="BQ413" i="3"/>
  <c r="AM55" i="4"/>
  <c r="AN55" i="4"/>
  <c r="AW55" i="4"/>
  <c r="AW413" i="3" s="1"/>
  <c r="BF55" i="4"/>
  <c r="BF413" i="3" s="1"/>
  <c r="BO55" i="4"/>
  <c r="BO413" i="3" s="1"/>
  <c r="AO55" i="4"/>
  <c r="AX55" i="4"/>
  <c r="AX413" i="3" s="1"/>
  <c r="BG55" i="4"/>
  <c r="BG413" i="3" s="1"/>
  <c r="BP55" i="4"/>
  <c r="BP413" i="3" s="1"/>
  <c r="AP55" i="4"/>
  <c r="AY55" i="4"/>
  <c r="AY413" i="3" s="1"/>
  <c r="BH55" i="4"/>
  <c r="BH413" i="3" s="1"/>
  <c r="AQ55" i="4"/>
  <c r="AQ413" i="3" s="1"/>
  <c r="BD55" i="4"/>
  <c r="BD413" i="3" s="1"/>
  <c r="AT55" i="4"/>
  <c r="AT413" i="3" s="1"/>
  <c r="BJ55" i="4"/>
  <c r="BJ413" i="3" s="1"/>
  <c r="AV55" i="4"/>
  <c r="AV413" i="3" s="1"/>
  <c r="BL55" i="4"/>
  <c r="BL413" i="3" s="1"/>
  <c r="AZ55" i="4"/>
  <c r="AZ413" i="3" s="1"/>
  <c r="BM55" i="4"/>
  <c r="BM413" i="3" s="1"/>
  <c r="AR421" i="3"/>
  <c r="AZ421" i="3"/>
  <c r="BH421" i="3"/>
  <c r="BP421" i="3"/>
  <c r="AS421" i="3"/>
  <c r="BA421" i="3"/>
  <c r="BI421" i="3"/>
  <c r="BQ421" i="3"/>
  <c r="AQ421" i="3"/>
  <c r="BC421" i="3"/>
  <c r="BM421" i="3"/>
  <c r="AT421" i="3"/>
  <c r="BD421" i="3"/>
  <c r="BN421" i="3"/>
  <c r="AU421" i="3"/>
  <c r="BE421" i="3"/>
  <c r="BO421" i="3"/>
  <c r="BJ421" i="3"/>
  <c r="AW421" i="3"/>
  <c r="BL421" i="3"/>
  <c r="AY421" i="3"/>
  <c r="BB421" i="3"/>
  <c r="AR71" i="4"/>
  <c r="AR429" i="3" s="1"/>
  <c r="AZ71" i="4"/>
  <c r="AZ429" i="3" s="1"/>
  <c r="BH71" i="4"/>
  <c r="BH429" i="3" s="1"/>
  <c r="BP71" i="4"/>
  <c r="BP429" i="3" s="1"/>
  <c r="AS71" i="4"/>
  <c r="AS429" i="3" s="1"/>
  <c r="BA71" i="4"/>
  <c r="BA429" i="3" s="1"/>
  <c r="BI71" i="4"/>
  <c r="BI429" i="3" s="1"/>
  <c r="BQ429" i="3"/>
  <c r="AU71" i="4"/>
  <c r="AU429" i="3" s="1"/>
  <c r="BE71" i="4"/>
  <c r="BE429" i="3" s="1"/>
  <c r="BO71" i="4"/>
  <c r="BO429" i="3" s="1"/>
  <c r="AV71" i="4"/>
  <c r="AV429" i="3" s="1"/>
  <c r="BF71" i="4"/>
  <c r="BF429" i="3" s="1"/>
  <c r="AW71" i="4"/>
  <c r="AW429" i="3" s="1"/>
  <c r="BG71" i="4"/>
  <c r="BG429" i="3" s="1"/>
  <c r="AQ71" i="4"/>
  <c r="AQ429" i="3" s="1"/>
  <c r="BC71" i="4"/>
  <c r="BC429" i="3" s="1"/>
  <c r="BM71" i="4"/>
  <c r="BM429" i="3" s="1"/>
  <c r="AM71" i="4"/>
  <c r="AY71" i="4"/>
  <c r="AY429" i="3" s="1"/>
  <c r="BD71" i="4"/>
  <c r="BD429" i="3" s="1"/>
  <c r="AO71" i="4"/>
  <c r="BK71" i="4"/>
  <c r="BK429" i="3" s="1"/>
  <c r="AP71" i="4"/>
  <c r="BL71" i="4"/>
  <c r="BL429" i="3" s="1"/>
  <c r="AW437" i="3"/>
  <c r="BE437" i="3"/>
  <c r="BM437" i="3"/>
  <c r="AR437" i="3"/>
  <c r="BA437" i="3"/>
  <c r="BJ437" i="3"/>
  <c r="AT437" i="3"/>
  <c r="BD437" i="3"/>
  <c r="BO437" i="3"/>
  <c r="AU437" i="3"/>
  <c r="BF437" i="3"/>
  <c r="BP437" i="3"/>
  <c r="AZ437" i="3"/>
  <c r="BN437" i="3"/>
  <c r="BB437" i="3"/>
  <c r="BQ437" i="3"/>
  <c r="BC437" i="3"/>
  <c r="AX437" i="3"/>
  <c r="BK437" i="3"/>
  <c r="BH437" i="3"/>
  <c r="BL437" i="3"/>
  <c r="AS437" i="3"/>
  <c r="AV437" i="3"/>
  <c r="AR87" i="4"/>
  <c r="AR445" i="3" s="1"/>
  <c r="AZ87" i="4"/>
  <c r="AZ445" i="3" s="1"/>
  <c r="BH87" i="4"/>
  <c r="BH445" i="3" s="1"/>
  <c r="BP87" i="4"/>
  <c r="BP445" i="3" s="1"/>
  <c r="AQ87" i="4"/>
  <c r="AQ445" i="3" s="1"/>
  <c r="BA87" i="4"/>
  <c r="BA445" i="3" s="1"/>
  <c r="BJ87" i="4"/>
  <c r="BJ445" i="3" s="1"/>
  <c r="AS87" i="4"/>
  <c r="AS445" i="3" s="1"/>
  <c r="BC87" i="4"/>
  <c r="BC445" i="3" s="1"/>
  <c r="BM87" i="4"/>
  <c r="BM445" i="3" s="1"/>
  <c r="AT87" i="4"/>
  <c r="AT445" i="3" s="1"/>
  <c r="BD87" i="4"/>
  <c r="BD445" i="3" s="1"/>
  <c r="BN87" i="4"/>
  <c r="BN445" i="3" s="1"/>
  <c r="AU87" i="4"/>
  <c r="AU445" i="3" s="1"/>
  <c r="BE87" i="4"/>
  <c r="BE445" i="3" s="1"/>
  <c r="BO87" i="4"/>
  <c r="BO445" i="3" s="1"/>
  <c r="AX87" i="4"/>
  <c r="AX445" i="3" s="1"/>
  <c r="BQ445" i="3"/>
  <c r="AY87" i="4"/>
  <c r="AY445" i="3" s="1"/>
  <c r="BB87" i="4"/>
  <c r="BB445" i="3" s="1"/>
  <c r="AV87" i="4"/>
  <c r="AV445" i="3" s="1"/>
  <c r="BK87" i="4"/>
  <c r="BK445" i="3" s="1"/>
  <c r="AW87" i="4"/>
  <c r="AW445" i="3" s="1"/>
  <c r="BL87" i="4"/>
  <c r="BL445" i="3" s="1"/>
  <c r="AO87" i="4"/>
  <c r="AP87" i="4"/>
  <c r="BF87" i="4"/>
  <c r="BF445" i="3" s="1"/>
  <c r="BG87" i="4"/>
  <c r="BG445" i="3" s="1"/>
  <c r="AS453" i="3"/>
  <c r="BA453" i="3"/>
  <c r="BI453" i="3"/>
  <c r="BQ453" i="3"/>
  <c r="AU453" i="3"/>
  <c r="BD453" i="3"/>
  <c r="BM453" i="3"/>
  <c r="AV453" i="3"/>
  <c r="BE453" i="3"/>
  <c r="BN453" i="3"/>
  <c r="AT453" i="3"/>
  <c r="BG453" i="3"/>
  <c r="AW453" i="3"/>
  <c r="BH453" i="3"/>
  <c r="AX453" i="3"/>
  <c r="BJ453" i="3"/>
  <c r="AZ453" i="3"/>
  <c r="BL453" i="3"/>
  <c r="BK453" i="3"/>
  <c r="BO453" i="3"/>
  <c r="AQ453" i="3"/>
  <c r="BP453" i="3"/>
  <c r="AR453" i="3"/>
  <c r="BC453" i="3"/>
  <c r="BF453" i="3"/>
  <c r="AY453" i="3"/>
  <c r="AS461" i="3"/>
  <c r="BA461" i="3"/>
  <c r="BI461" i="3"/>
  <c r="BQ461" i="3"/>
  <c r="AR461" i="3"/>
  <c r="BB461" i="3"/>
  <c r="BK461" i="3"/>
  <c r="AT461" i="3"/>
  <c r="BC461" i="3"/>
  <c r="BL461" i="3"/>
  <c r="AX461" i="3"/>
  <c r="BJ461" i="3"/>
  <c r="AY461" i="3"/>
  <c r="BM461" i="3"/>
  <c r="AZ461" i="3"/>
  <c r="BN461" i="3"/>
  <c r="AQ461" i="3"/>
  <c r="BE461" i="3"/>
  <c r="BP461" i="3"/>
  <c r="BO461" i="3"/>
  <c r="AU461" i="3"/>
  <c r="AV461" i="3"/>
  <c r="AW461" i="3"/>
  <c r="BG461" i="3"/>
  <c r="BH461" i="3"/>
  <c r="BD461" i="3"/>
  <c r="BF461" i="3"/>
  <c r="AS469" i="3"/>
  <c r="BA469" i="3"/>
  <c r="BI469" i="3"/>
  <c r="BQ469" i="3"/>
  <c r="AY469" i="3"/>
  <c r="BH469" i="3"/>
  <c r="AQ469" i="3"/>
  <c r="AZ469" i="3"/>
  <c r="BJ469" i="3"/>
  <c r="BC469" i="3"/>
  <c r="BN469" i="3"/>
  <c r="AR469" i="3"/>
  <c r="BD469" i="3"/>
  <c r="BO469" i="3"/>
  <c r="AU469" i="3"/>
  <c r="BK469" i="3"/>
  <c r="AV469" i="3"/>
  <c r="BL469" i="3"/>
  <c r="AW469" i="3"/>
  <c r="BM469" i="3"/>
  <c r="AX469" i="3"/>
  <c r="BP469" i="3"/>
  <c r="BB469" i="3"/>
  <c r="BE469" i="3"/>
  <c r="BF469" i="3"/>
  <c r="AT469" i="3"/>
  <c r="BG469" i="3"/>
  <c r="AS477" i="3"/>
  <c r="BA477" i="3"/>
  <c r="BI477" i="3"/>
  <c r="BQ477" i="3"/>
  <c r="AW477" i="3"/>
  <c r="BF477" i="3"/>
  <c r="BO477" i="3"/>
  <c r="AX477" i="3"/>
  <c r="BH477" i="3"/>
  <c r="AT477" i="3"/>
  <c r="BE477" i="3"/>
  <c r="AU477" i="3"/>
  <c r="BG477" i="3"/>
  <c r="AV477" i="3"/>
  <c r="BJ477" i="3"/>
  <c r="AY477" i="3"/>
  <c r="BK477" i="3"/>
  <c r="BL477" i="3"/>
  <c r="BM477" i="3"/>
  <c r="AQ477" i="3"/>
  <c r="BN477" i="3"/>
  <c r="BC477" i="3"/>
  <c r="BD477" i="3"/>
  <c r="BP477" i="3"/>
  <c r="AR477" i="3"/>
  <c r="BO127" i="4"/>
  <c r="BO485" i="3" s="1"/>
  <c r="BG127" i="4"/>
  <c r="BG485" i="3" s="1"/>
  <c r="AY127" i="4"/>
  <c r="AY485" i="3" s="1"/>
  <c r="AQ127" i="4"/>
  <c r="AQ485" i="3" s="1"/>
  <c r="BL127" i="4"/>
  <c r="BL485" i="3" s="1"/>
  <c r="BC127" i="4"/>
  <c r="BC485" i="3" s="1"/>
  <c r="AT127" i="4"/>
  <c r="AT485" i="3" s="1"/>
  <c r="BK127" i="4"/>
  <c r="BK485" i="3" s="1"/>
  <c r="BA127" i="4"/>
  <c r="BA485" i="3" s="1"/>
  <c r="AP127" i="4"/>
  <c r="BJ127" i="4"/>
  <c r="BJ485" i="3" s="1"/>
  <c r="AZ127" i="4"/>
  <c r="AZ485" i="3" s="1"/>
  <c r="AO127" i="4"/>
  <c r="BI127" i="4"/>
  <c r="BI485" i="3" s="1"/>
  <c r="AX127" i="4"/>
  <c r="AX485" i="3" s="1"/>
  <c r="AN127" i="4"/>
  <c r="BQ127" i="4"/>
  <c r="BQ485" i="3" s="1"/>
  <c r="BF127" i="4"/>
  <c r="BF485" i="3" s="1"/>
  <c r="AV127" i="4"/>
  <c r="AV485" i="3" s="1"/>
  <c r="BH127" i="4"/>
  <c r="BH485" i="3" s="1"/>
  <c r="BE127" i="4"/>
  <c r="BE485" i="3" s="1"/>
  <c r="BD127" i="4"/>
  <c r="BD485" i="3" s="1"/>
  <c r="AW127" i="4"/>
  <c r="AW485" i="3" s="1"/>
  <c r="BB127" i="4"/>
  <c r="BB485" i="3" s="1"/>
  <c r="AU127" i="4"/>
  <c r="AU485" i="3" s="1"/>
  <c r="AS127" i="4"/>
  <c r="AS485" i="3" s="1"/>
  <c r="AR127" i="4"/>
  <c r="AR485" i="3" s="1"/>
  <c r="BP127" i="4"/>
  <c r="BP485" i="3" s="1"/>
  <c r="BN127" i="4"/>
  <c r="BN485" i="3" s="1"/>
  <c r="BM127" i="4"/>
  <c r="BM485" i="3" s="1"/>
  <c r="BO494" i="3"/>
  <c r="BG494" i="3"/>
  <c r="AY494" i="3"/>
  <c r="AQ494" i="3"/>
  <c r="BK494" i="3"/>
  <c r="BB494" i="3"/>
  <c r="AS494" i="3"/>
  <c r="BJ494" i="3"/>
  <c r="BA494" i="3"/>
  <c r="AR494" i="3"/>
  <c r="BI494" i="3"/>
  <c r="AW494" i="3"/>
  <c r="BH494" i="3"/>
  <c r="AV494" i="3"/>
  <c r="BF494" i="3"/>
  <c r="AU494" i="3"/>
  <c r="BP494" i="3"/>
  <c r="BD494" i="3"/>
  <c r="BE494" i="3"/>
  <c r="BC494" i="3"/>
  <c r="AZ494" i="3"/>
  <c r="BQ494" i="3"/>
  <c r="AT494" i="3"/>
  <c r="BN494" i="3"/>
  <c r="BM494" i="3"/>
  <c r="BL494" i="3"/>
  <c r="AX494" i="3"/>
  <c r="AX502" i="3"/>
  <c r="BF502" i="3"/>
  <c r="BN502" i="3"/>
  <c r="AS502" i="3"/>
  <c r="BB502" i="3"/>
  <c r="BK502" i="3"/>
  <c r="AT502" i="3"/>
  <c r="BC502" i="3"/>
  <c r="BL502" i="3"/>
  <c r="BA502" i="3"/>
  <c r="BO502" i="3"/>
  <c r="AQ502" i="3"/>
  <c r="BD502" i="3"/>
  <c r="BP502" i="3"/>
  <c r="AR502" i="3"/>
  <c r="BE502" i="3"/>
  <c r="BQ502" i="3"/>
  <c r="BI502" i="3"/>
  <c r="AU502" i="3"/>
  <c r="BJ502" i="3"/>
  <c r="AV502" i="3"/>
  <c r="BM502" i="3"/>
  <c r="AY502" i="3"/>
  <c r="AW502" i="3"/>
  <c r="AZ502" i="3"/>
  <c r="BG502" i="3"/>
  <c r="BH502" i="3"/>
  <c r="AU518" i="3"/>
  <c r="BC518" i="3"/>
  <c r="BK518" i="3"/>
  <c r="AS518" i="3"/>
  <c r="BB518" i="3"/>
  <c r="BL518" i="3"/>
  <c r="AW518" i="3"/>
  <c r="BG518" i="3"/>
  <c r="BQ518" i="3"/>
  <c r="AX518" i="3"/>
  <c r="BH518" i="3"/>
  <c r="AR518" i="3"/>
  <c r="BF518" i="3"/>
  <c r="AT518" i="3"/>
  <c r="BI518" i="3"/>
  <c r="AV518" i="3"/>
  <c r="BJ518" i="3"/>
  <c r="AY518" i="3"/>
  <c r="BM518" i="3"/>
  <c r="BE518" i="3"/>
  <c r="BN518" i="3"/>
  <c r="BO518" i="3"/>
  <c r="AQ518" i="3"/>
  <c r="AZ518" i="3"/>
  <c r="BA518" i="3"/>
  <c r="BP518" i="3"/>
  <c r="BD518" i="3"/>
  <c r="AU526" i="3"/>
  <c r="BC526" i="3"/>
  <c r="BK526" i="3"/>
  <c r="AQ526" i="3"/>
  <c r="AZ526" i="3"/>
  <c r="BI526" i="3"/>
  <c r="AW526" i="3"/>
  <c r="BG526" i="3"/>
  <c r="BQ526" i="3"/>
  <c r="AX526" i="3"/>
  <c r="BH526" i="3"/>
  <c r="BD526" i="3"/>
  <c r="BP526" i="3"/>
  <c r="AR526" i="3"/>
  <c r="BE526" i="3"/>
  <c r="AS526" i="3"/>
  <c r="BF526" i="3"/>
  <c r="AT526" i="3"/>
  <c r="BJ526" i="3"/>
  <c r="BO526" i="3"/>
  <c r="AV526" i="3"/>
  <c r="AY526" i="3"/>
  <c r="BB526" i="3"/>
  <c r="BA526" i="3"/>
  <c r="BL526" i="3"/>
  <c r="BM526" i="3"/>
  <c r="BN526" i="3"/>
  <c r="BH394" i="3"/>
  <c r="AX394" i="3"/>
  <c r="BJ397" i="3"/>
  <c r="AY397" i="3"/>
  <c r="BH396" i="3"/>
  <c r="AX396" i="3"/>
  <c r="BQ395" i="3"/>
  <c r="BG37" i="4"/>
  <c r="BG395" i="3" s="1"/>
  <c r="AW37" i="4"/>
  <c r="AW395" i="3" s="1"/>
  <c r="BQ399" i="3"/>
  <c r="BG41" i="4"/>
  <c r="BG399" i="3" s="1"/>
  <c r="AW41" i="4"/>
  <c r="AW399" i="3" s="1"/>
  <c r="BQ398" i="3"/>
  <c r="BF40" i="4"/>
  <c r="BF398" i="3" s="1"/>
  <c r="AV40" i="4"/>
  <c r="AV398" i="3" s="1"/>
  <c r="BH403" i="3"/>
  <c r="AX403" i="3"/>
  <c r="BG402" i="3"/>
  <c r="AW402" i="3"/>
  <c r="BQ401" i="3"/>
  <c r="BG401" i="3"/>
  <c r="AU401" i="3"/>
  <c r="BN400" i="3"/>
  <c r="BB400" i="3"/>
  <c r="AM46" i="4"/>
  <c r="BD46" i="4"/>
  <c r="BD404" i="3" s="1"/>
  <c r="BQ405" i="3"/>
  <c r="BA405" i="3"/>
  <c r="BO50" i="4"/>
  <c r="BO408" i="3" s="1"/>
  <c r="AV50" i="4"/>
  <c r="AV408" i="3" s="1"/>
  <c r="BG49" i="4"/>
  <c r="BG407" i="3" s="1"/>
  <c r="BQ406" i="3"/>
  <c r="AY48" i="4"/>
  <c r="AY406" i="3" s="1"/>
  <c r="BO419" i="3"/>
  <c r="AW418" i="3"/>
  <c r="BB417" i="3"/>
  <c r="BF416" i="3"/>
  <c r="BN57" i="4"/>
  <c r="BN415" i="3" s="1"/>
  <c r="AN57" i="4"/>
  <c r="AS56" i="4"/>
  <c r="AS414" i="3" s="1"/>
  <c r="AU55" i="4"/>
  <c r="AU413" i="3" s="1"/>
  <c r="AV54" i="4"/>
  <c r="AV412" i="3" s="1"/>
  <c r="AX53" i="4"/>
  <c r="AX411" i="3" s="1"/>
  <c r="AY410" i="3"/>
  <c r="AW409" i="3"/>
  <c r="BA422" i="3"/>
  <c r="AX421" i="3"/>
  <c r="AU420" i="3"/>
  <c r="AV426" i="3"/>
  <c r="BL423" i="3"/>
  <c r="BD74" i="4"/>
  <c r="BD432" i="3" s="1"/>
  <c r="AR73" i="4"/>
  <c r="AR431" i="3" s="1"/>
  <c r="BJ71" i="4"/>
  <c r="BJ429" i="3" s="1"/>
  <c r="AV70" i="4"/>
  <c r="AV428" i="3" s="1"/>
  <c r="BN440" i="3"/>
  <c r="AQ437" i="3"/>
  <c r="AV435" i="3"/>
  <c r="AQ433" i="3"/>
  <c r="BD84" i="4"/>
  <c r="BD442" i="3" s="1"/>
  <c r="BB477" i="3"/>
  <c r="BD104" i="4"/>
  <c r="BD462" i="3" s="1"/>
  <c r="BK449" i="3"/>
  <c r="BH156" i="4"/>
  <c r="BH514" i="3" s="1"/>
  <c r="BO366" i="3"/>
  <c r="BG366" i="3"/>
  <c r="AY366" i="3"/>
  <c r="AQ366" i="3"/>
  <c r="BM365" i="3"/>
  <c r="BE365" i="3"/>
  <c r="AW365" i="3"/>
  <c r="BK364" i="3"/>
  <c r="BC364" i="3"/>
  <c r="AU364" i="3"/>
  <c r="BN366" i="3"/>
  <c r="BF366" i="3"/>
  <c r="AX366" i="3"/>
  <c r="BL365" i="3"/>
  <c r="BD365" i="3"/>
  <c r="AV365" i="3"/>
  <c r="BJ364" i="3"/>
  <c r="BB364" i="3"/>
  <c r="AT364" i="3"/>
  <c r="BM366" i="3"/>
  <c r="BE366" i="3"/>
  <c r="AW366" i="3"/>
  <c r="BK365" i="3"/>
  <c r="BC365" i="3"/>
  <c r="AU365" i="3"/>
  <c r="BQ364" i="3"/>
  <c r="BI364" i="3"/>
  <c r="BA364" i="3"/>
  <c r="AS364" i="3"/>
  <c r="BL366" i="3"/>
  <c r="BD366" i="3"/>
  <c r="AV366" i="3"/>
  <c r="BJ365" i="3"/>
  <c r="BB365" i="3"/>
  <c r="AT365" i="3"/>
  <c r="BP364" i="3"/>
  <c r="BH364" i="3"/>
  <c r="AZ364" i="3"/>
  <c r="AR364" i="3"/>
  <c r="BK366" i="3"/>
  <c r="BC366" i="3"/>
  <c r="AU366" i="3"/>
  <c r="BQ365" i="3"/>
  <c r="BI365" i="3"/>
  <c r="BA365" i="3"/>
  <c r="AS365" i="3"/>
  <c r="BO364" i="3"/>
  <c r="BG364" i="3"/>
  <c r="AY364" i="3"/>
  <c r="BJ366" i="3"/>
  <c r="BB366" i="3"/>
  <c r="AT366" i="3"/>
  <c r="BP365" i="3"/>
  <c r="BH365" i="3"/>
  <c r="AZ365" i="3"/>
  <c r="AR365" i="3"/>
  <c r="BN364" i="3"/>
  <c r="BF364" i="3"/>
  <c r="AX364" i="3"/>
  <c r="BQ366" i="3"/>
  <c r="BI366" i="3"/>
  <c r="BA366" i="3"/>
  <c r="AS366" i="3"/>
  <c r="BO365" i="3"/>
  <c r="BG365" i="3"/>
  <c r="AY365" i="3"/>
  <c r="AQ365" i="3"/>
  <c r="BM364" i="3"/>
  <c r="BE364" i="3"/>
  <c r="AW364" i="3"/>
  <c r="BP366" i="3"/>
  <c r="BH366" i="3"/>
  <c r="AZ366" i="3"/>
  <c r="AR366" i="3"/>
  <c r="BN365" i="3"/>
  <c r="BF365" i="3"/>
  <c r="AX365" i="3"/>
  <c r="BL364" i="3"/>
  <c r="BD364" i="3"/>
  <c r="AV364" i="3"/>
  <c r="AH2" i="4"/>
  <c r="AM278" i="4"/>
  <c r="AU278" i="4"/>
  <c r="BC278" i="4"/>
  <c r="BK278" i="4"/>
  <c r="AQ279" i="4"/>
  <c r="AY279" i="4"/>
  <c r="AM281" i="4"/>
  <c r="AM280" i="4"/>
  <c r="AP281" i="4"/>
  <c r="BF281" i="4"/>
  <c r="AX281" i="4"/>
  <c r="AR278" i="4"/>
  <c r="AZ278" i="4"/>
  <c r="BH278" i="4"/>
  <c r="AN279" i="4"/>
  <c r="AV279" i="4"/>
  <c r="BN281" i="4"/>
  <c r="AS278" i="4"/>
  <c r="BA278" i="4"/>
  <c r="BI278" i="4"/>
  <c r="BQ278" i="4"/>
  <c r="AO279" i="4"/>
  <c r="AW279" i="4"/>
  <c r="AP279" i="4"/>
  <c r="AX279" i="4"/>
  <c r="AU281" i="4"/>
  <c r="BC281" i="4"/>
  <c r="BK281" i="4"/>
  <c r="BP278" i="4"/>
  <c r="AT278" i="4"/>
  <c r="BB278" i="4"/>
  <c r="BJ278" i="4"/>
  <c r="AQ281" i="4"/>
  <c r="BG281" i="4"/>
  <c r="BO281" i="4"/>
  <c r="AY281" i="4"/>
  <c r="AR281" i="4"/>
  <c r="AZ281" i="4"/>
  <c r="BH281" i="4"/>
  <c r="BP281" i="4"/>
  <c r="AS281" i="4"/>
  <c r="BA281" i="4"/>
  <c r="BI281" i="4"/>
  <c r="BQ281" i="4"/>
  <c r="AP278" i="4"/>
  <c r="AX278" i="4"/>
  <c r="BF278" i="4"/>
  <c r="BN278" i="4"/>
  <c r="AT281" i="4"/>
  <c r="BB281" i="4"/>
  <c r="BJ281" i="4"/>
  <c r="AQ278" i="4"/>
  <c r="AY278" i="4"/>
  <c r="BG278" i="4"/>
  <c r="BO278" i="4"/>
  <c r="AP280" i="4"/>
  <c r="AX280" i="4"/>
  <c r="BF280" i="4"/>
  <c r="BN280" i="4"/>
  <c r="AR280" i="4"/>
  <c r="AZ280" i="4"/>
  <c r="BH280" i="4"/>
  <c r="BP280" i="4"/>
  <c r="AS280" i="4"/>
  <c r="BA280" i="4"/>
  <c r="BI280" i="4"/>
  <c r="BQ280" i="4"/>
  <c r="AT280" i="4"/>
  <c r="BB280" i="4"/>
  <c r="BJ280" i="4"/>
  <c r="AU280" i="4"/>
  <c r="BC280" i="4"/>
  <c r="BK280" i="4"/>
  <c r="AN281" i="4"/>
  <c r="AV281" i="4"/>
  <c r="BD281" i="4"/>
  <c r="BL281" i="4"/>
  <c r="AN278" i="4"/>
  <c r="AV278" i="4"/>
  <c r="BD278" i="4"/>
  <c r="BL278" i="4"/>
  <c r="AN280" i="4"/>
  <c r="AV280" i="4"/>
  <c r="BD280" i="4"/>
  <c r="AO281" i="4"/>
  <c r="AW281" i="4"/>
  <c r="BE281" i="4"/>
  <c r="BM281" i="4"/>
  <c r="AO278" i="4"/>
  <c r="AW278" i="4"/>
  <c r="BE278" i="4"/>
  <c r="BM278" i="4"/>
  <c r="AQ280" i="4"/>
  <c r="AY280" i="4"/>
  <c r="BG280" i="4"/>
  <c r="BO280" i="4"/>
  <c r="AM279" i="4"/>
  <c r="AU279" i="4"/>
  <c r="BC279" i="4"/>
  <c r="BK279" i="4"/>
  <c r="BD279" i="4"/>
  <c r="BL279" i="4"/>
  <c r="BE279" i="4"/>
  <c r="BM279" i="4"/>
  <c r="BF279" i="4"/>
  <c r="BN279" i="4"/>
  <c r="BG279" i="4"/>
  <c r="BO279" i="4"/>
  <c r="BL280" i="4"/>
  <c r="AR279" i="4"/>
  <c r="AZ279" i="4"/>
  <c r="BH279" i="4"/>
  <c r="BP279" i="4"/>
  <c r="AO280" i="4"/>
  <c r="AW280" i="4"/>
  <c r="BE280" i="4"/>
  <c r="BM280" i="4"/>
  <c r="AS279" i="4"/>
  <c r="BA279" i="4"/>
  <c r="BI279" i="4"/>
  <c r="BQ279" i="4"/>
  <c r="AT279" i="4"/>
  <c r="BB279" i="4"/>
  <c r="BJ279" i="4"/>
  <c r="AH2" i="2"/>
  <c r="AH233" i="1"/>
  <c r="AH263" i="1"/>
  <c r="AH134" i="1"/>
  <c r="AH97" i="1"/>
  <c r="AH309" i="1"/>
  <c r="AH284" i="1"/>
  <c r="AH268" i="1"/>
  <c r="AH261" i="1"/>
  <c r="AH157" i="1"/>
  <c r="AH151" i="1"/>
  <c r="AH87" i="1"/>
  <c r="AH52" i="1"/>
  <c r="AH248" i="1"/>
  <c r="AH283" i="1"/>
  <c r="AH267" i="1"/>
  <c r="AH251" i="1"/>
  <c r="AH235" i="1"/>
  <c r="AH184" i="1"/>
  <c r="AH180" i="1"/>
  <c r="AH181" i="1"/>
  <c r="AH94" i="1"/>
  <c r="AH232" i="1"/>
  <c r="AH47" i="1"/>
  <c r="AH287" i="1"/>
  <c r="AH123" i="1"/>
  <c r="AH33" i="1"/>
  <c r="AH300" i="1"/>
  <c r="AH152" i="1"/>
  <c r="AH51" i="1"/>
  <c r="AH225" i="1"/>
  <c r="AH125" i="1"/>
  <c r="AH77" i="1"/>
  <c r="AH274" i="1"/>
  <c r="AH242" i="1"/>
  <c r="AH216" i="1"/>
  <c r="AH255" i="1"/>
  <c r="AH289" i="1"/>
  <c r="AH276" i="1"/>
  <c r="AH171" i="1"/>
  <c r="AH143" i="1"/>
  <c r="AH72" i="1"/>
  <c r="AH49" i="1"/>
  <c r="AH26" i="1"/>
  <c r="AH322" i="1"/>
  <c r="AH307" i="1"/>
  <c r="AH31" i="1"/>
  <c r="AH277" i="1"/>
  <c r="AH76" i="1"/>
  <c r="AH71" i="1"/>
  <c r="AH316" i="1"/>
  <c r="AH311" i="1"/>
  <c r="AH240" i="1"/>
  <c r="AH214" i="1"/>
  <c r="AH175" i="1"/>
  <c r="AH270" i="1"/>
  <c r="AH258" i="1"/>
  <c r="AH193" i="1"/>
  <c r="AH179" i="1"/>
  <c r="AH173" i="1"/>
  <c r="AH104" i="1"/>
  <c r="AH36" i="1"/>
  <c r="AH200" i="1"/>
  <c r="AH188" i="1"/>
  <c r="AH212" i="1"/>
  <c r="AH202" i="1"/>
  <c r="AH197" i="1"/>
  <c r="AH195" i="1"/>
  <c r="AH168" i="1"/>
  <c r="AH114" i="1"/>
  <c r="AH106" i="1"/>
  <c r="AH62" i="1"/>
  <c r="AH25" i="1"/>
  <c r="AH244" i="1"/>
  <c r="AH57" i="1"/>
  <c r="AH296" i="1"/>
  <c r="AH254" i="1"/>
  <c r="AH245" i="1"/>
  <c r="AH226" i="1"/>
  <c r="AH116" i="1"/>
  <c r="AH4" i="1"/>
  <c r="AH320" i="1"/>
  <c r="AH308" i="1"/>
  <c r="AH298" i="1"/>
  <c r="AH92" i="1"/>
  <c r="AH293" i="1"/>
  <c r="AH222" i="1"/>
  <c r="AH217" i="1"/>
  <c r="AH191" i="1"/>
  <c r="AH172" i="1"/>
  <c r="AH139" i="1"/>
  <c r="AH118" i="1"/>
  <c r="AH109" i="1"/>
  <c r="AH93" i="1"/>
  <c r="AH88" i="1"/>
  <c r="AH66" i="1"/>
  <c r="AH61" i="1"/>
  <c r="AH8" i="1"/>
  <c r="AH315" i="1"/>
  <c r="AH286" i="1"/>
  <c r="AH304" i="1"/>
  <c r="AH260" i="1"/>
  <c r="AH208" i="1"/>
  <c r="AH201" i="1"/>
  <c r="AH183" i="1"/>
  <c r="AH156" i="1"/>
  <c r="AH126" i="1"/>
  <c r="AH120" i="1"/>
  <c r="AH90" i="1"/>
  <c r="AH74" i="1"/>
  <c r="AH59" i="1"/>
  <c r="AH43" i="1"/>
  <c r="AH27" i="1"/>
  <c r="AH337" i="1"/>
  <c r="AH329" i="1"/>
  <c r="AH323" i="1"/>
  <c r="AH229" i="1"/>
  <c r="AH132" i="1"/>
  <c r="AH107" i="1"/>
  <c r="AH102" i="1"/>
  <c r="AH335" i="1"/>
  <c r="AH331" i="1"/>
  <c r="AH327" i="1"/>
  <c r="AH325" i="1"/>
  <c r="AH292" i="1"/>
  <c r="AH279" i="1"/>
  <c r="AH306" i="1"/>
  <c r="AH280" i="1"/>
  <c r="AH247" i="1"/>
  <c r="AH210" i="1"/>
  <c r="AH189" i="1"/>
  <c r="AH187" i="1"/>
  <c r="AH142" i="1"/>
  <c r="AH19" i="1"/>
  <c r="AH14" i="1"/>
  <c r="AH339" i="1"/>
  <c r="AH333" i="1"/>
  <c r="AH312" i="1"/>
  <c r="AH301" i="1"/>
  <c r="AH299" i="1"/>
  <c r="AH272" i="1"/>
  <c r="AH110" i="1"/>
  <c r="AH78" i="1"/>
  <c r="AH5" i="1"/>
  <c r="AH264" i="1"/>
  <c r="AH159" i="1"/>
  <c r="AH140" i="1"/>
  <c r="AH136" i="1"/>
  <c r="AH98" i="1"/>
  <c r="AH75" i="1"/>
  <c r="AH44" i="1"/>
  <c r="AH17" i="1"/>
  <c r="AH256" i="1"/>
  <c r="AH238" i="1"/>
  <c r="AH48" i="1"/>
  <c r="AH46" i="1"/>
  <c r="AH23" i="1"/>
  <c r="AH206" i="1"/>
  <c r="AH177" i="1"/>
  <c r="AH130" i="1"/>
  <c r="AH100" i="1"/>
  <c r="AH81" i="1"/>
  <c r="AH79" i="1"/>
  <c r="AH55" i="1"/>
  <c r="AH41" i="1"/>
  <c r="AH39" i="1"/>
  <c r="AH30" i="1"/>
  <c r="AH10" i="1"/>
  <c r="AH318" i="1"/>
  <c r="AH294" i="1"/>
  <c r="AH230" i="1"/>
  <c r="AH224" i="1"/>
  <c r="AH167" i="1"/>
  <c r="AH163" i="1"/>
  <c r="AH155" i="1"/>
  <c r="AH141" i="1"/>
  <c r="AH129" i="1"/>
  <c r="AH113" i="1"/>
  <c r="AH86" i="1"/>
  <c r="AH84" i="1"/>
  <c r="AH56" i="1"/>
  <c r="AH40" i="1"/>
  <c r="AH32" i="1"/>
  <c r="AH24" i="1"/>
  <c r="AH271" i="1"/>
  <c r="AH305" i="1"/>
  <c r="AH303" i="1"/>
  <c r="AH290" i="1"/>
  <c r="AH249" i="1"/>
  <c r="AH199" i="1"/>
  <c r="AH70" i="1"/>
  <c r="AH68" i="1"/>
  <c r="AH60" i="1"/>
  <c r="AH54" i="1"/>
  <c r="AH38" i="1"/>
  <c r="AH20" i="1"/>
  <c r="AH314" i="1"/>
  <c r="AH288" i="1"/>
  <c r="AH246" i="1"/>
  <c r="AH228" i="1"/>
  <c r="AH219" i="1"/>
  <c r="AH215" i="1"/>
  <c r="AH209" i="1"/>
  <c r="AH204" i="1"/>
  <c r="AH203" i="1"/>
  <c r="AH135" i="1"/>
  <c r="AH124" i="1"/>
  <c r="AH119" i="1"/>
  <c r="AH108" i="1"/>
  <c r="AH103" i="1"/>
  <c r="AH91" i="1"/>
  <c r="AH65" i="1"/>
  <c r="AH28" i="1"/>
  <c r="AH321" i="1"/>
  <c r="AH295" i="1"/>
  <c r="AH281" i="1"/>
  <c r="AH231" i="1"/>
  <c r="AH220" i="1"/>
  <c r="AH213" i="1"/>
  <c r="AH194" i="1"/>
  <c r="AH190" i="1"/>
  <c r="AH186" i="1"/>
  <c r="AH178" i="1"/>
  <c r="AH176" i="1"/>
  <c r="AH170" i="1"/>
  <c r="AH162" i="1"/>
  <c r="AH158" i="1"/>
  <c r="AH63" i="1"/>
  <c r="AH35" i="1"/>
  <c r="AH319" i="1"/>
  <c r="AH297" i="1"/>
  <c r="AH265" i="1"/>
  <c r="AH317" i="1"/>
  <c r="AH310" i="1"/>
  <c r="AH278" i="1"/>
  <c r="AH262" i="1"/>
  <c r="AH241" i="1"/>
  <c r="AH236" i="1"/>
  <c r="AH198" i="1"/>
  <c r="AH154" i="1"/>
  <c r="AH146" i="1"/>
  <c r="AH45" i="1"/>
  <c r="AH29" i="1"/>
  <c r="AH16" i="1"/>
  <c r="AH164" i="1"/>
  <c r="AH138" i="1"/>
  <c r="AH122" i="1"/>
  <c r="AH12" i="1"/>
  <c r="AH338" i="1"/>
  <c r="AH336" i="1"/>
  <c r="AH334" i="1"/>
  <c r="AH332" i="1"/>
  <c r="AH330" i="1"/>
  <c r="AH328" i="1"/>
  <c r="AH326" i="1"/>
  <c r="AH324" i="1"/>
  <c r="AH313" i="1"/>
  <c r="AH302" i="1"/>
  <c r="AH285" i="1"/>
  <c r="AH273" i="1"/>
  <c r="AH257" i="1"/>
  <c r="AH252" i="1"/>
  <c r="AH160" i="1"/>
  <c r="AH150" i="1"/>
  <c r="AH148" i="1"/>
  <c r="AH82" i="1"/>
  <c r="AH50" i="1"/>
  <c r="AH22" i="1"/>
  <c r="AH9" i="1"/>
  <c r="AH58" i="1"/>
  <c r="AH42" i="1"/>
  <c r="AH34" i="1"/>
  <c r="AH15" i="1"/>
  <c r="AH3" i="1"/>
  <c r="AH291" i="1"/>
  <c r="AH275" i="1"/>
  <c r="AH269" i="1"/>
  <c r="AH259" i="1"/>
  <c r="AH253" i="1"/>
  <c r="AH243" i="1"/>
  <c r="AH237" i="1"/>
  <c r="AH227" i="1"/>
  <c r="AH221" i="1"/>
  <c r="AH211" i="1"/>
  <c r="AH205" i="1"/>
  <c r="AH196" i="1"/>
  <c r="AH169" i="1"/>
  <c r="AH166" i="1"/>
  <c r="AH165" i="1"/>
  <c r="AH282" i="1"/>
  <c r="AH266" i="1"/>
  <c r="AH250" i="1"/>
  <c r="AH234" i="1"/>
  <c r="AH218" i="1"/>
  <c r="AH185" i="1"/>
  <c r="AH182" i="1"/>
  <c r="AH174" i="1"/>
  <c r="AH161" i="1"/>
  <c r="AH192" i="1"/>
  <c r="AH239" i="1"/>
  <c r="AH223" i="1"/>
  <c r="AH207" i="1"/>
  <c r="AH145" i="1"/>
  <c r="AH144" i="1"/>
  <c r="AH149" i="1"/>
  <c r="AH133" i="1"/>
  <c r="AH117" i="1"/>
  <c r="AH101" i="1"/>
  <c r="AH85" i="1"/>
  <c r="AH69" i="1"/>
  <c r="AH53" i="1"/>
  <c r="AH37" i="1"/>
  <c r="AH21" i="1"/>
  <c r="AH11" i="1"/>
  <c r="AH18" i="1"/>
  <c r="AH153" i="1"/>
  <c r="AH137" i="1"/>
  <c r="AH127" i="1"/>
  <c r="AH121" i="1"/>
  <c r="AH111" i="1"/>
  <c r="AH105" i="1"/>
  <c r="AH95" i="1"/>
  <c r="AH89" i="1"/>
  <c r="AH73" i="1"/>
  <c r="AH6" i="1"/>
  <c r="AH147" i="1"/>
  <c r="AH131" i="1"/>
  <c r="AH128" i="1"/>
  <c r="AH115" i="1"/>
  <c r="AH112" i="1"/>
  <c r="AH99" i="1"/>
  <c r="AH96" i="1"/>
  <c r="AH83" i="1"/>
  <c r="AH80" i="1"/>
  <c r="AH67" i="1"/>
  <c r="AH64" i="1"/>
  <c r="AH13" i="1"/>
  <c r="AH7" i="1"/>
  <c r="AO283" i="2" l="1" a="1"/>
  <c r="AO283" i="2" s="1"/>
  <c r="AM274" i="2"/>
  <c r="AN350" i="3"/>
  <c r="AN351" i="3"/>
  <c r="AO352" i="3" a="1"/>
  <c r="AO352" i="3" s="1"/>
  <c r="AO351" i="3"/>
  <c r="AO277" i="2"/>
  <c r="AO306" i="3"/>
  <c r="AO534" i="3" s="1"/>
  <c r="AO284" i="2" a="1"/>
  <c r="AO284" i="2" s="1"/>
  <c r="AM353" i="3" a="1"/>
  <c r="AM353" i="3" s="1"/>
  <c r="AM350" i="3"/>
  <c r="AM352" i="3" a="1"/>
  <c r="AM352" i="3" s="1"/>
  <c r="AM351" i="3"/>
  <c r="AT531" i="3"/>
  <c r="AP531" i="3"/>
  <c r="BN531" i="3"/>
  <c r="BP531" i="3"/>
  <c r="AM531" i="3"/>
  <c r="BJ531" i="3"/>
  <c r="BH531" i="3"/>
  <c r="AM533" i="3" a="1"/>
  <c r="AM533" i="3" s="1"/>
  <c r="AX531" i="3"/>
  <c r="BC531" i="3"/>
  <c r="BK531" i="3"/>
  <c r="BO531" i="3"/>
  <c r="AP129" i="4"/>
  <c r="BM531" i="3"/>
  <c r="BL531" i="3"/>
  <c r="AU531" i="3"/>
  <c r="BE531" i="3"/>
  <c r="AZ531" i="3"/>
  <c r="BG531" i="3"/>
  <c r="AR531" i="3"/>
  <c r="AN272" i="4"/>
  <c r="AW531" i="3"/>
  <c r="AP132" i="4"/>
  <c r="BA531" i="3"/>
  <c r="AS531" i="3"/>
  <c r="BF531" i="3"/>
  <c r="BI531" i="3"/>
  <c r="BD531" i="3"/>
  <c r="AO531" i="3"/>
  <c r="AM530" i="3"/>
  <c r="AY531" i="3"/>
  <c r="AP130" i="4"/>
  <c r="AV531" i="3"/>
  <c r="BB531" i="3"/>
  <c r="AM532" i="3" a="1"/>
  <c r="AM532" i="3" s="1"/>
  <c r="AP131" i="4"/>
  <c r="AO532" i="3" a="1"/>
  <c r="AO532" i="3" s="1"/>
  <c r="BQ531" i="3"/>
  <c r="AQ272" i="4"/>
  <c r="AQ364" i="3"/>
  <c r="AP128" i="4"/>
  <c r="BO272" i="4"/>
  <c r="AV272" i="4"/>
  <c r="AY272" i="4"/>
  <c r="BF272" i="4"/>
  <c r="AN274" i="2"/>
  <c r="AN275" i="2" s="1"/>
  <c r="AO271" i="2"/>
  <c r="AO273" i="2"/>
  <c r="AO274" i="2" s="1"/>
  <c r="AO275" i="2" s="1"/>
  <c r="AP132" i="2"/>
  <c r="AP310" i="3" s="1"/>
  <c r="AP129" i="2"/>
  <c r="AP307" i="3" s="1"/>
  <c r="AN353" i="3" a="1"/>
  <c r="AN353" i="3" s="1"/>
  <c r="AP128" i="2"/>
  <c r="AP131" i="2"/>
  <c r="AP309" i="3" s="1"/>
  <c r="AP130" i="2"/>
  <c r="AP308" i="3" s="1"/>
  <c r="AP272" i="4"/>
  <c r="BJ272" i="4"/>
  <c r="AO272" i="4"/>
  <c r="BL272" i="4"/>
  <c r="AR272" i="4"/>
  <c r="BQ272" i="4"/>
  <c r="BK272" i="4"/>
  <c r="BB272" i="4"/>
  <c r="BM272" i="4"/>
  <c r="BE272" i="4"/>
  <c r="BD272" i="4"/>
  <c r="BI272" i="4"/>
  <c r="BH272" i="4"/>
  <c r="BC272" i="4"/>
  <c r="AT272" i="4"/>
  <c r="AX272" i="4"/>
  <c r="BP272" i="4"/>
  <c r="BG272" i="4"/>
  <c r="BA272" i="4"/>
  <c r="AZ272" i="4"/>
  <c r="AU272" i="4"/>
  <c r="AW272" i="4"/>
  <c r="AS272" i="4"/>
  <c r="AM272" i="4"/>
  <c r="BN272" i="4"/>
  <c r="AP306" i="3" l="1"/>
  <c r="AP283" i="2" a="1"/>
  <c r="AP283" i="2" s="1"/>
  <c r="AP284" i="2" a="1"/>
  <c r="AP284" i="2" s="1"/>
  <c r="AO533" i="3" a="1"/>
  <c r="AO533" i="3" s="1"/>
  <c r="AQ130" i="4"/>
  <c r="AO530" i="3"/>
  <c r="AQ132" i="4"/>
  <c r="AQ128" i="4"/>
  <c r="AQ131" i="4"/>
  <c r="AQ531" i="3"/>
  <c r="AN530" i="3"/>
  <c r="AN531" i="3"/>
  <c r="AN532" i="3" a="1"/>
  <c r="AN532" i="3" s="1"/>
  <c r="AN533" i="3" a="1"/>
  <c r="AN533" i="3" s="1"/>
  <c r="AQ129" i="4"/>
  <c r="AQ128" i="2"/>
  <c r="AQ306" i="3" s="1"/>
  <c r="AP273" i="2"/>
  <c r="AP274" i="2" s="1"/>
  <c r="AP275" i="2" s="1"/>
  <c r="AP271" i="2"/>
  <c r="AP277" i="2"/>
  <c r="AP276" i="2"/>
  <c r="AQ129" i="2"/>
  <c r="AQ307" i="3" s="1"/>
  <c r="AQ130" i="2"/>
  <c r="AQ308" i="3" s="1"/>
  <c r="AQ132" i="2"/>
  <c r="AQ310" i="3" s="1"/>
  <c r="AQ131" i="2"/>
  <c r="AQ309" i="3" s="1"/>
  <c r="AO353" i="3" a="1"/>
  <c r="AO353" i="3" s="1"/>
  <c r="AO350" i="3"/>
  <c r="AO354" i="3"/>
  <c r="AM275" i="2"/>
  <c r="AM271" i="4"/>
  <c r="AN271" i="4"/>
  <c r="AP277" i="4"/>
  <c r="AM273" i="4"/>
  <c r="AM274" i="4" s="1"/>
  <c r="AO271" i="4"/>
  <c r="AO277" i="4"/>
  <c r="AN277" i="4"/>
  <c r="AM277" i="4"/>
  <c r="AM276" i="4"/>
  <c r="AQ352" i="3" l="1" a="1"/>
  <c r="AQ352" i="3" s="1"/>
  <c r="AQ534" i="3"/>
  <c r="AP534" i="3"/>
  <c r="AP352" i="3" a="1"/>
  <c r="AP352" i="3" s="1"/>
  <c r="AQ271" i="4"/>
  <c r="AR131" i="4"/>
  <c r="AQ489" i="3"/>
  <c r="AP530" i="3"/>
  <c r="AP532" i="3" a="1"/>
  <c r="AP532" i="3" s="1"/>
  <c r="AP533" i="3" a="1"/>
  <c r="AP533" i="3" s="1"/>
  <c r="AR128" i="4"/>
  <c r="AQ486" i="3"/>
  <c r="AR132" i="4"/>
  <c r="AQ490" i="3"/>
  <c r="AR129" i="4"/>
  <c r="AQ487" i="3"/>
  <c r="AR130" i="4"/>
  <c r="AR273" i="4" s="1"/>
  <c r="AR274" i="4" s="1"/>
  <c r="AQ488" i="3"/>
  <c r="AR129" i="2"/>
  <c r="AR307" i="3" s="1"/>
  <c r="AR131" i="2"/>
  <c r="AR309" i="3" s="1"/>
  <c r="AR132" i="2"/>
  <c r="AR310" i="3" s="1"/>
  <c r="AP354" i="3"/>
  <c r="AP353" i="3" a="1"/>
  <c r="AP353" i="3" s="1"/>
  <c r="AP350" i="3"/>
  <c r="AR130" i="2"/>
  <c r="AR308" i="3" s="1"/>
  <c r="AR128" i="2"/>
  <c r="AR306" i="3" s="1"/>
  <c r="AQ273" i="2"/>
  <c r="AQ274" i="2" s="1"/>
  <c r="AQ275" i="2" s="1"/>
  <c r="AQ276" i="2"/>
  <c r="AQ277" i="2"/>
  <c r="AQ271" i="2"/>
  <c r="AM275" i="4"/>
  <c r="AP271" i="4"/>
  <c r="AP273" i="4"/>
  <c r="AP274" i="4" s="1"/>
  <c r="AQ273" i="4"/>
  <c r="AQ274" i="4" s="1"/>
  <c r="AP276" i="4"/>
  <c r="AN276" i="4"/>
  <c r="AN273" i="4"/>
  <c r="AN274" i="4" s="1"/>
  <c r="AN275" i="4" s="1"/>
  <c r="AO276" i="4"/>
  <c r="AQ277" i="4"/>
  <c r="AQ276" i="4"/>
  <c r="AO273" i="4"/>
  <c r="AO274" i="4" s="1"/>
  <c r="AO275" i="4" s="1"/>
  <c r="AR352" i="3" l="1" a="1"/>
  <c r="AR352" i="3" s="1"/>
  <c r="AR534" i="3"/>
  <c r="AP275" i="4"/>
  <c r="AQ275" i="4"/>
  <c r="AR277" i="4"/>
  <c r="AR271" i="4"/>
  <c r="AR275" i="4" s="1"/>
  <c r="AS132" i="4"/>
  <c r="AR490" i="3"/>
  <c r="AQ532" i="3" a="1"/>
  <c r="AQ532" i="3" s="1"/>
  <c r="AQ533" i="3" a="1"/>
  <c r="AQ533" i="3" s="1"/>
  <c r="AQ530" i="3"/>
  <c r="AS128" i="4"/>
  <c r="AR486" i="3"/>
  <c r="AR276" i="4"/>
  <c r="AS130" i="4"/>
  <c r="AR488" i="3"/>
  <c r="AS129" i="4"/>
  <c r="AR487" i="3"/>
  <c r="AS131" i="4"/>
  <c r="AR489" i="3"/>
  <c r="AQ353" i="3" a="1"/>
  <c r="AQ353" i="3" s="1"/>
  <c r="AQ354" i="3"/>
  <c r="AQ350" i="3"/>
  <c r="AS128" i="2"/>
  <c r="AS306" i="3" s="1"/>
  <c r="AR273" i="2"/>
  <c r="AR274" i="2" s="1"/>
  <c r="AR276" i="2"/>
  <c r="AR277" i="2"/>
  <c r="AR271" i="2"/>
  <c r="AS132" i="2"/>
  <c r="AS310" i="3" s="1"/>
  <c r="AS130" i="2"/>
  <c r="AS308" i="3" s="1"/>
  <c r="AS131" i="2"/>
  <c r="AS309" i="3" s="1"/>
  <c r="AS129" i="2"/>
  <c r="AS307" i="3" s="1"/>
  <c r="AS534" i="3" l="1"/>
  <c r="AS352" i="3" a="1"/>
  <c r="AS352" i="3" s="1"/>
  <c r="AR530" i="3"/>
  <c r="AR532" i="3" a="1"/>
  <c r="AR532" i="3" s="1"/>
  <c r="AR533" i="3" a="1"/>
  <c r="AR533" i="3" s="1"/>
  <c r="AT131" i="4"/>
  <c r="AS489" i="3"/>
  <c r="AT128" i="4"/>
  <c r="AS486" i="3"/>
  <c r="AS277" i="4"/>
  <c r="AS276" i="4"/>
  <c r="AS273" i="4"/>
  <c r="AS274" i="4" s="1"/>
  <c r="AS271" i="4"/>
  <c r="AT129" i="4"/>
  <c r="AS487" i="3"/>
  <c r="AT130" i="4"/>
  <c r="AS488" i="3"/>
  <c r="AT132" i="4"/>
  <c r="AS490" i="3"/>
  <c r="AT131" i="2"/>
  <c r="AT309" i="3" s="1"/>
  <c r="AR275" i="2"/>
  <c r="AR354" i="3"/>
  <c r="AR353" i="3" a="1"/>
  <c r="AR353" i="3" s="1"/>
  <c r="AR350" i="3"/>
  <c r="AT130" i="2"/>
  <c r="AT308" i="3" s="1"/>
  <c r="AT128" i="2"/>
  <c r="AT306" i="3" s="1"/>
  <c r="AS277" i="2"/>
  <c r="AS271" i="2"/>
  <c r="AS276" i="2"/>
  <c r="AS273" i="2"/>
  <c r="AS274" i="2" s="1"/>
  <c r="AS275" i="2" s="1"/>
  <c r="AT129" i="2"/>
  <c r="AT307" i="3" s="1"/>
  <c r="AT132" i="2"/>
  <c r="AT310" i="3" s="1"/>
  <c r="AT352" i="3" l="1" a="1"/>
  <c r="AT352" i="3" s="1"/>
  <c r="AT534" i="3"/>
  <c r="AS275" i="4"/>
  <c r="AS532" i="3" a="1"/>
  <c r="AS532" i="3" s="1"/>
  <c r="AS530" i="3"/>
  <c r="AS533" i="3" a="1"/>
  <c r="AS533" i="3" s="1"/>
  <c r="AU130" i="4"/>
  <c r="AT488" i="3"/>
  <c r="AU128" i="4"/>
  <c r="AT486" i="3"/>
  <c r="AT276" i="4"/>
  <c r="AT277" i="4"/>
  <c r="AT273" i="4"/>
  <c r="AT274" i="4" s="1"/>
  <c r="AT271" i="4"/>
  <c r="AU132" i="4"/>
  <c r="AT490" i="3"/>
  <c r="AU129" i="4"/>
  <c r="AT487" i="3"/>
  <c r="AU131" i="4"/>
  <c r="AT489" i="3"/>
  <c r="AU129" i="2"/>
  <c r="AU307" i="3" s="1"/>
  <c r="AU130" i="2"/>
  <c r="AU308" i="3" s="1"/>
  <c r="AS354" i="3"/>
  <c r="AS350" i="3"/>
  <c r="AS353" i="3" a="1"/>
  <c r="AS353" i="3" s="1"/>
  <c r="AU132" i="2"/>
  <c r="AU310" i="3" s="1"/>
  <c r="AU128" i="2"/>
  <c r="AU306" i="3" s="1"/>
  <c r="AT277" i="2"/>
  <c r="AT273" i="2"/>
  <c r="AT274" i="2" s="1"/>
  <c r="AT276" i="2"/>
  <c r="AT271" i="2"/>
  <c r="AU131" i="2"/>
  <c r="AU309" i="3" s="1"/>
  <c r="AU352" i="3" l="1" a="1"/>
  <c r="AU352" i="3" s="1"/>
  <c r="AU534" i="3"/>
  <c r="AT275" i="4"/>
  <c r="AV129" i="4"/>
  <c r="AU487" i="3"/>
  <c r="AT530" i="3"/>
  <c r="AT533" i="3" a="1"/>
  <c r="AT533" i="3" s="1"/>
  <c r="AT532" i="3" a="1"/>
  <c r="AT532" i="3" s="1"/>
  <c r="AV128" i="4"/>
  <c r="AU486" i="3"/>
  <c r="AU273" i="4"/>
  <c r="AU274" i="4" s="1"/>
  <c r="AU277" i="4"/>
  <c r="AU276" i="4"/>
  <c r="AU271" i="4"/>
  <c r="AV131" i="4"/>
  <c r="AU489" i="3"/>
  <c r="AV132" i="4"/>
  <c r="AU490" i="3"/>
  <c r="AV130" i="4"/>
  <c r="AU488" i="3"/>
  <c r="AT350" i="3"/>
  <c r="AT354" i="3"/>
  <c r="AT353" i="3" a="1"/>
  <c r="AT353" i="3" s="1"/>
  <c r="AT275" i="2"/>
  <c r="AV128" i="2"/>
  <c r="AV306" i="3" s="1"/>
  <c r="AU273" i="2"/>
  <c r="AU274" i="2" s="1"/>
  <c r="AU276" i="2"/>
  <c r="AU271" i="2"/>
  <c r="AU277" i="2"/>
  <c r="AV130" i="2"/>
  <c r="AV308" i="3" s="1"/>
  <c r="AV131" i="2"/>
  <c r="AV309" i="3" s="1"/>
  <c r="AV132" i="2"/>
  <c r="AV310" i="3" s="1"/>
  <c r="AV129" i="2"/>
  <c r="AV307" i="3" s="1"/>
  <c r="AV352" i="3" l="1" a="1"/>
  <c r="AV352" i="3" s="1"/>
  <c r="AV534" i="3"/>
  <c r="AU275" i="4"/>
  <c r="AW130" i="4"/>
  <c r="AV488" i="3"/>
  <c r="AW131" i="4"/>
  <c r="AV489" i="3"/>
  <c r="AU533" i="3" a="1"/>
  <c r="AU533" i="3" s="1"/>
  <c r="AU530" i="3"/>
  <c r="AU532" i="3" a="1"/>
  <c r="AU532" i="3" s="1"/>
  <c r="AW132" i="4"/>
  <c r="AV490" i="3"/>
  <c r="AW128" i="4"/>
  <c r="AV486" i="3"/>
  <c r="AV271" i="4"/>
  <c r="AV273" i="4"/>
  <c r="AV274" i="4" s="1"/>
  <c r="AV276" i="4"/>
  <c r="AV277" i="4"/>
  <c r="AW129" i="4"/>
  <c r="AV487" i="3"/>
  <c r="AW130" i="2"/>
  <c r="AW308" i="3" s="1"/>
  <c r="AW132" i="2"/>
  <c r="AW310" i="3" s="1"/>
  <c r="AU350" i="3"/>
  <c r="AU353" i="3" a="1"/>
  <c r="AU353" i="3" s="1"/>
  <c r="AU354" i="3"/>
  <c r="AW131" i="2"/>
  <c r="AW309" i="3" s="1"/>
  <c r="AW128" i="2"/>
  <c r="AW306" i="3" s="1"/>
  <c r="AV277" i="2"/>
  <c r="AV271" i="2"/>
  <c r="AV276" i="2"/>
  <c r="AV273" i="2"/>
  <c r="AV274" i="2" s="1"/>
  <c r="AV275" i="2" s="1"/>
  <c r="AW129" i="2"/>
  <c r="AW307" i="3" s="1"/>
  <c r="AU275" i="2"/>
  <c r="AW352" i="3" l="1" a="1"/>
  <c r="AW352" i="3" s="1"/>
  <c r="AW534" i="3"/>
  <c r="AV275" i="4"/>
  <c r="AX132" i="4"/>
  <c r="AW490" i="3"/>
  <c r="AV533" i="3" a="1"/>
  <c r="AV533" i="3" s="1"/>
  <c r="AV532" i="3" a="1"/>
  <c r="AV532" i="3" s="1"/>
  <c r="AV530" i="3"/>
  <c r="AX131" i="4"/>
  <c r="AW489" i="3"/>
  <c r="AX128" i="4"/>
  <c r="AW486" i="3"/>
  <c r="AW277" i="4"/>
  <c r="AW276" i="4"/>
  <c r="AW271" i="4"/>
  <c r="AW273" i="4"/>
  <c r="AW274" i="4" s="1"/>
  <c r="AX129" i="4"/>
  <c r="AW487" i="3"/>
  <c r="AX130" i="4"/>
  <c r="AW488" i="3"/>
  <c r="AV354" i="3"/>
  <c r="AV350" i="3"/>
  <c r="AV353" i="3" a="1"/>
  <c r="AV353" i="3" s="1"/>
  <c r="AX128" i="2"/>
  <c r="AX306" i="3" s="1"/>
  <c r="AW277" i="2"/>
  <c r="AW271" i="2"/>
  <c r="AW273" i="2"/>
  <c r="AW274" i="2" s="1"/>
  <c r="AW276" i="2"/>
  <c r="AX132" i="2"/>
  <c r="AX310" i="3" s="1"/>
  <c r="AX129" i="2"/>
  <c r="AX307" i="3" s="1"/>
  <c r="AX131" i="2"/>
  <c r="AX309" i="3" s="1"/>
  <c r="AX130" i="2"/>
  <c r="AX308" i="3" s="1"/>
  <c r="AX352" i="3" l="1" a="1"/>
  <c r="AX352" i="3" s="1"/>
  <c r="AX534" i="3"/>
  <c r="AW275" i="4"/>
  <c r="AY130" i="4"/>
  <c r="AX488" i="3"/>
  <c r="AY128" i="4"/>
  <c r="AX486" i="3"/>
  <c r="AX277" i="4"/>
  <c r="AX271" i="4"/>
  <c r="AX273" i="4"/>
  <c r="AX274" i="4" s="1"/>
  <c r="AX276" i="4"/>
  <c r="AY129" i="4"/>
  <c r="AX487" i="3"/>
  <c r="AY131" i="4"/>
  <c r="AX489" i="3"/>
  <c r="AW533" i="3" a="1"/>
  <c r="AW533" i="3" s="1"/>
  <c r="AW532" i="3" a="1"/>
  <c r="AW532" i="3" s="1"/>
  <c r="AW530" i="3"/>
  <c r="AY132" i="4"/>
  <c r="AX490" i="3"/>
  <c r="AW275" i="2"/>
  <c r="AY131" i="2"/>
  <c r="AY309" i="3" s="1"/>
  <c r="AW354" i="3"/>
  <c r="AW350" i="3"/>
  <c r="AW353" i="3" a="1"/>
  <c r="AW353" i="3" s="1"/>
  <c r="AY129" i="2"/>
  <c r="AY307" i="3" s="1"/>
  <c r="AY128" i="2"/>
  <c r="AY306" i="3" s="1"/>
  <c r="AX271" i="2"/>
  <c r="AX277" i="2"/>
  <c r="AX276" i="2"/>
  <c r="AX273" i="2"/>
  <c r="AX274" i="2" s="1"/>
  <c r="AX275" i="2" s="1"/>
  <c r="AY130" i="2"/>
  <c r="AY308" i="3" s="1"/>
  <c r="AY132" i="2"/>
  <c r="AY310" i="3" s="1"/>
  <c r="AY352" i="3" l="1" a="1"/>
  <c r="AY352" i="3" s="1"/>
  <c r="AY534" i="3"/>
  <c r="AX275" i="4"/>
  <c r="AZ131" i="4"/>
  <c r="AY489" i="3"/>
  <c r="AX530" i="3"/>
  <c r="AX532" i="3" a="1"/>
  <c r="AX532" i="3" s="1"/>
  <c r="AX533" i="3" a="1"/>
  <c r="AX533" i="3" s="1"/>
  <c r="AZ128" i="4"/>
  <c r="AY486" i="3"/>
  <c r="AY273" i="4"/>
  <c r="AY274" i="4" s="1"/>
  <c r="AY271" i="4"/>
  <c r="AY276" i="4"/>
  <c r="AY277" i="4"/>
  <c r="AZ132" i="4"/>
  <c r="AY490" i="3"/>
  <c r="AZ129" i="4"/>
  <c r="AY487" i="3"/>
  <c r="AZ130" i="4"/>
  <c r="AY488" i="3"/>
  <c r="AZ130" i="2"/>
  <c r="AZ308" i="3" s="1"/>
  <c r="AZ129" i="2"/>
  <c r="AZ307" i="3" s="1"/>
  <c r="AX353" i="3" a="1"/>
  <c r="AX353" i="3" s="1"/>
  <c r="AX354" i="3"/>
  <c r="AX350" i="3"/>
  <c r="AZ132" i="2"/>
  <c r="AZ310" i="3" s="1"/>
  <c r="AZ128" i="2"/>
  <c r="AZ306" i="3" s="1"/>
  <c r="AY273" i="2"/>
  <c r="AY274" i="2" s="1"/>
  <c r="AY277" i="2"/>
  <c r="AY276" i="2"/>
  <c r="AY271" i="2"/>
  <c r="AZ131" i="2"/>
  <c r="AZ309" i="3" s="1"/>
  <c r="AY275" i="2" l="1"/>
  <c r="AZ534" i="3"/>
  <c r="AZ352" i="3" a="1"/>
  <c r="AZ352" i="3" s="1"/>
  <c r="AY275" i="4"/>
  <c r="AY530" i="3"/>
  <c r="AY533" i="3" a="1"/>
  <c r="AY533" i="3" s="1"/>
  <c r="AY532" i="3" a="1"/>
  <c r="AY532" i="3" s="1"/>
  <c r="BA128" i="4"/>
  <c r="AZ486" i="3"/>
  <c r="AZ273" i="4"/>
  <c r="AZ274" i="4" s="1"/>
  <c r="AZ277" i="4"/>
  <c r="AZ271" i="4"/>
  <c r="AZ276" i="4"/>
  <c r="BA129" i="4"/>
  <c r="AZ487" i="3"/>
  <c r="BA131" i="4"/>
  <c r="AZ489" i="3"/>
  <c r="BA132" i="4"/>
  <c r="AZ490" i="3"/>
  <c r="BA130" i="4"/>
  <c r="AZ488" i="3"/>
  <c r="AY353" i="3" a="1"/>
  <c r="AY353" i="3" s="1"/>
  <c r="AY354" i="3"/>
  <c r="AY350" i="3"/>
  <c r="BA128" i="2"/>
  <c r="BA306" i="3" s="1"/>
  <c r="AZ276" i="2"/>
  <c r="AZ273" i="2"/>
  <c r="AZ274" i="2" s="1"/>
  <c r="AZ275" i="2" s="1"/>
  <c r="AZ277" i="2"/>
  <c r="AZ271" i="2"/>
  <c r="BA129" i="2"/>
  <c r="BA307" i="3" s="1"/>
  <c r="BA131" i="2"/>
  <c r="BA309" i="3" s="1"/>
  <c r="BA132" i="2"/>
  <c r="BA310" i="3" s="1"/>
  <c r="BA130" i="2"/>
  <c r="BA308" i="3" s="1"/>
  <c r="BA352" i="3" l="1" a="1"/>
  <c r="BA352" i="3" s="1"/>
  <c r="BA534" i="3"/>
  <c r="AZ275" i="4"/>
  <c r="BB132" i="4"/>
  <c r="BA490" i="3"/>
  <c r="BB129" i="4"/>
  <c r="BA487" i="3"/>
  <c r="BB130" i="4"/>
  <c r="BA488" i="3"/>
  <c r="AZ532" i="3" a="1"/>
  <c r="AZ532" i="3" s="1"/>
  <c r="AZ533" i="3" a="1"/>
  <c r="AZ533" i="3" s="1"/>
  <c r="AZ530" i="3"/>
  <c r="BB131" i="4"/>
  <c r="BA489" i="3"/>
  <c r="BB128" i="4"/>
  <c r="BA486" i="3"/>
  <c r="BA271" i="4"/>
  <c r="BA277" i="4"/>
  <c r="BA276" i="4"/>
  <c r="BA273" i="4"/>
  <c r="BA274" i="4" s="1"/>
  <c r="BB129" i="2"/>
  <c r="BB307" i="3" s="1"/>
  <c r="BB130" i="2"/>
  <c r="BB308" i="3" s="1"/>
  <c r="BB131" i="2"/>
  <c r="BB309" i="3" s="1"/>
  <c r="BB132" i="2"/>
  <c r="BB310" i="3" s="1"/>
  <c r="AZ350" i="3"/>
  <c r="AZ353" i="3" a="1"/>
  <c r="AZ353" i="3" s="1"/>
  <c r="AZ354" i="3"/>
  <c r="BB128" i="2"/>
  <c r="BB306" i="3" s="1"/>
  <c r="BA276" i="2"/>
  <c r="BA271" i="2"/>
  <c r="BA273" i="2"/>
  <c r="BA274" i="2" s="1"/>
  <c r="BA277" i="2"/>
  <c r="BA275" i="2" l="1"/>
  <c r="BB534" i="3"/>
  <c r="BB352" i="3" a="1"/>
  <c r="BB352" i="3" s="1"/>
  <c r="BA275" i="4"/>
  <c r="BA530" i="3"/>
  <c r="BA532" i="3" a="1"/>
  <c r="BA532" i="3" s="1"/>
  <c r="BA533" i="3" a="1"/>
  <c r="BA533" i="3" s="1"/>
  <c r="BC130" i="4"/>
  <c r="BB488" i="3"/>
  <c r="BC128" i="4"/>
  <c r="BB486" i="3"/>
  <c r="BB271" i="4"/>
  <c r="BB276" i="4"/>
  <c r="BB277" i="4"/>
  <c r="BB273" i="4"/>
  <c r="BB274" i="4" s="1"/>
  <c r="BC129" i="4"/>
  <c r="BB487" i="3"/>
  <c r="BC131" i="4"/>
  <c r="BB489" i="3"/>
  <c r="BC132" i="4"/>
  <c r="BB490" i="3"/>
  <c r="BC132" i="2"/>
  <c r="BC310" i="3" s="1"/>
  <c r="BA353" i="3" a="1"/>
  <c r="BA353" i="3" s="1"/>
  <c r="BA350" i="3"/>
  <c r="BA354" i="3"/>
  <c r="BC128" i="2"/>
  <c r="BC306" i="3" s="1"/>
  <c r="BB273" i="2"/>
  <c r="BB274" i="2" s="1"/>
  <c r="BB276" i="2"/>
  <c r="BB271" i="2"/>
  <c r="BB277" i="2"/>
  <c r="BC131" i="2"/>
  <c r="BC309" i="3" s="1"/>
  <c r="BC130" i="2"/>
  <c r="BC308" i="3" s="1"/>
  <c r="BC129" i="2"/>
  <c r="BC307" i="3" s="1"/>
  <c r="BC352" i="3" l="1" a="1"/>
  <c r="BC352" i="3" s="1"/>
  <c r="BC534" i="3"/>
  <c r="BB275" i="4"/>
  <c r="BD132" i="4"/>
  <c r="BC490" i="3"/>
  <c r="BB533" i="3" a="1"/>
  <c r="BB533" i="3" s="1"/>
  <c r="BB532" i="3" a="1"/>
  <c r="BB532" i="3" s="1"/>
  <c r="BB530" i="3"/>
  <c r="BD131" i="4"/>
  <c r="BC489" i="3"/>
  <c r="BD128" i="4"/>
  <c r="BC486" i="3"/>
  <c r="BC276" i="4"/>
  <c r="BC277" i="4"/>
  <c r="BC271" i="4"/>
  <c r="BC273" i="4"/>
  <c r="BC274" i="4" s="1"/>
  <c r="BD129" i="4"/>
  <c r="BC487" i="3"/>
  <c r="BD130" i="4"/>
  <c r="BC488" i="3"/>
  <c r="BD131" i="2"/>
  <c r="BD309" i="3" s="1"/>
  <c r="BD129" i="2"/>
  <c r="BD307" i="3" s="1"/>
  <c r="BB350" i="3"/>
  <c r="BB354" i="3"/>
  <c r="BB353" i="3" a="1"/>
  <c r="BB353" i="3" s="1"/>
  <c r="BD130" i="2"/>
  <c r="BD308" i="3" s="1"/>
  <c r="BD128" i="2"/>
  <c r="BD306" i="3" s="1"/>
  <c r="BC276" i="2"/>
  <c r="BC271" i="2"/>
  <c r="BC277" i="2"/>
  <c r="BC273" i="2"/>
  <c r="BC274" i="2" s="1"/>
  <c r="BB275" i="2"/>
  <c r="BD132" i="2"/>
  <c r="BD310" i="3" s="1"/>
  <c r="BD352" i="3" l="1" a="1"/>
  <c r="BD352" i="3" s="1"/>
  <c r="BD534" i="3"/>
  <c r="BC275" i="4"/>
  <c r="BE130" i="4"/>
  <c r="BD488" i="3"/>
  <c r="BE128" i="4"/>
  <c r="BD486" i="3"/>
  <c r="BD273" i="4"/>
  <c r="BD274" i="4" s="1"/>
  <c r="BD277" i="4"/>
  <c r="BD276" i="4"/>
  <c r="BD271" i="4"/>
  <c r="BE129" i="4"/>
  <c r="BD487" i="3"/>
  <c r="BE131" i="4"/>
  <c r="BD489" i="3"/>
  <c r="BC532" i="3" a="1"/>
  <c r="BC532" i="3" s="1"/>
  <c r="BC530" i="3"/>
  <c r="BC533" i="3" a="1"/>
  <c r="BC533" i="3" s="1"/>
  <c r="BE132" i="4"/>
  <c r="BD490" i="3"/>
  <c r="BC275" i="2"/>
  <c r="BC350" i="3"/>
  <c r="BC353" i="3" a="1"/>
  <c r="BC353" i="3" s="1"/>
  <c r="BC354" i="3"/>
  <c r="BE128" i="2"/>
  <c r="BE306" i="3" s="1"/>
  <c r="BD271" i="2"/>
  <c r="BD276" i="2"/>
  <c r="BD273" i="2"/>
  <c r="BD274" i="2" s="1"/>
  <c r="BD277" i="2"/>
  <c r="BE129" i="2"/>
  <c r="BE307" i="3" s="1"/>
  <c r="BE132" i="2"/>
  <c r="BE310" i="3" s="1"/>
  <c r="BE130" i="2"/>
  <c r="BE308" i="3" s="1"/>
  <c r="BE131" i="2"/>
  <c r="BE309" i="3" s="1"/>
  <c r="BE534" i="3" l="1"/>
  <c r="BE352" i="3" a="1"/>
  <c r="BE352" i="3" s="1"/>
  <c r="BD275" i="4"/>
  <c r="BF132" i="4"/>
  <c r="BE490" i="3"/>
  <c r="BD530" i="3"/>
  <c r="BD533" i="3" a="1"/>
  <c r="BD533" i="3" s="1"/>
  <c r="BD532" i="3" a="1"/>
  <c r="BD532" i="3" s="1"/>
  <c r="BF131" i="4"/>
  <c r="BE489" i="3"/>
  <c r="BF128" i="4"/>
  <c r="BE486" i="3"/>
  <c r="BE271" i="4"/>
  <c r="BE276" i="4"/>
  <c r="BE273" i="4"/>
  <c r="BE274" i="4" s="1"/>
  <c r="BE277" i="4"/>
  <c r="BF129" i="4"/>
  <c r="BE487" i="3"/>
  <c r="BF130" i="4"/>
  <c r="BE488" i="3"/>
  <c r="BF129" i="2"/>
  <c r="BF307" i="3" s="1"/>
  <c r="BD350" i="3"/>
  <c r="BD353" i="3" a="1"/>
  <c r="BD353" i="3" s="1"/>
  <c r="BD354" i="3"/>
  <c r="BF131" i="2"/>
  <c r="BF309" i="3" s="1"/>
  <c r="BF130" i="2"/>
  <c r="BF308" i="3" s="1"/>
  <c r="BF132" i="2"/>
  <c r="BF310" i="3" s="1"/>
  <c r="BF128" i="2"/>
  <c r="BF306" i="3" s="1"/>
  <c r="BE277" i="2"/>
  <c r="BE273" i="2"/>
  <c r="BE274" i="2" s="1"/>
  <c r="BE271" i="2"/>
  <c r="BE276" i="2"/>
  <c r="BD275" i="2"/>
  <c r="BF352" i="3" l="1" a="1"/>
  <c r="BF352" i="3" s="1"/>
  <c r="BF534" i="3"/>
  <c r="BE275" i="4"/>
  <c r="BG130" i="4"/>
  <c r="BF488" i="3"/>
  <c r="BG128" i="4"/>
  <c r="BF486" i="3"/>
  <c r="BF277" i="4"/>
  <c r="BF271" i="4"/>
  <c r="BF273" i="4"/>
  <c r="BF274" i="4" s="1"/>
  <c r="BF276" i="4"/>
  <c r="BG129" i="4"/>
  <c r="BF487" i="3"/>
  <c r="BG131" i="4"/>
  <c r="BF489" i="3"/>
  <c r="BE532" i="3" a="1"/>
  <c r="BE532" i="3" s="1"/>
  <c r="BE533" i="3" a="1"/>
  <c r="BE533" i="3" s="1"/>
  <c r="BE530" i="3"/>
  <c r="BG132" i="4"/>
  <c r="BF490" i="3"/>
  <c r="BG131" i="2"/>
  <c r="BG309" i="3" s="1"/>
  <c r="BE353" i="3" a="1"/>
  <c r="BE353" i="3" s="1"/>
  <c r="BE354" i="3"/>
  <c r="BE350" i="3"/>
  <c r="BG128" i="2"/>
  <c r="BG306" i="3" s="1"/>
  <c r="BF277" i="2"/>
  <c r="BF273" i="2"/>
  <c r="BF274" i="2" s="1"/>
  <c r="BF275" i="2" s="1"/>
  <c r="BF271" i="2"/>
  <c r="BF276" i="2"/>
  <c r="BG132" i="2"/>
  <c r="BG310" i="3" s="1"/>
  <c r="BE275" i="2"/>
  <c r="BG130" i="2"/>
  <c r="BG308" i="3" s="1"/>
  <c r="BG129" i="2"/>
  <c r="BG307" i="3" s="1"/>
  <c r="BG352" i="3" l="1" a="1"/>
  <c r="BG352" i="3" s="1"/>
  <c r="BG534" i="3"/>
  <c r="BF275" i="4"/>
  <c r="BH132" i="4"/>
  <c r="BG490" i="3"/>
  <c r="BF532" i="3" a="1"/>
  <c r="BF532" i="3" s="1"/>
  <c r="BF533" i="3" a="1"/>
  <c r="BF533" i="3" s="1"/>
  <c r="BF530" i="3"/>
  <c r="BH131" i="4"/>
  <c r="BG489" i="3"/>
  <c r="BH128" i="4"/>
  <c r="BG486" i="3"/>
  <c r="BG271" i="4"/>
  <c r="BG276" i="4"/>
  <c r="BG273" i="4"/>
  <c r="BG274" i="4" s="1"/>
  <c r="BG277" i="4"/>
  <c r="BH129" i="4"/>
  <c r="BG487" i="3"/>
  <c r="BH130" i="4"/>
  <c r="BG488" i="3"/>
  <c r="BH129" i="2"/>
  <c r="BH307" i="3" s="1"/>
  <c r="BH130" i="2"/>
  <c r="BH308" i="3" s="1"/>
  <c r="BF354" i="3"/>
  <c r="BF353" i="3" a="1"/>
  <c r="BF353" i="3" s="1"/>
  <c r="BF350" i="3"/>
  <c r="BH128" i="2"/>
  <c r="BH306" i="3" s="1"/>
  <c r="BG277" i="2"/>
  <c r="BG271" i="2"/>
  <c r="BG273" i="2"/>
  <c r="BG274" i="2" s="1"/>
  <c r="BG275" i="2" s="1"/>
  <c r="BG276" i="2"/>
  <c r="BH132" i="2"/>
  <c r="BH310" i="3" s="1"/>
  <c r="BH131" i="2"/>
  <c r="BH309" i="3" s="1"/>
  <c r="BH352" i="3" l="1" a="1"/>
  <c r="BH352" i="3" s="1"/>
  <c r="BH534" i="3"/>
  <c r="BG275" i="4"/>
  <c r="BI130" i="4"/>
  <c r="BH488" i="3"/>
  <c r="BI128" i="4"/>
  <c r="BH486" i="3"/>
  <c r="BH276" i="4"/>
  <c r="BH271" i="4"/>
  <c r="BH277" i="4"/>
  <c r="BH273" i="4"/>
  <c r="BH274" i="4" s="1"/>
  <c r="BI129" i="4"/>
  <c r="BH487" i="3"/>
  <c r="BI131" i="4"/>
  <c r="BH489" i="3"/>
  <c r="BG530" i="3"/>
  <c r="BG532" i="3" a="1"/>
  <c r="BG532" i="3" s="1"/>
  <c r="BG533" i="3" a="1"/>
  <c r="BG533" i="3" s="1"/>
  <c r="BI132" i="4"/>
  <c r="BH490" i="3"/>
  <c r="BI132" i="2"/>
  <c r="BI310" i="3" s="1"/>
  <c r="BI130" i="2"/>
  <c r="BI308" i="3" s="1"/>
  <c r="BG354" i="3"/>
  <c r="BG353" i="3" a="1"/>
  <c r="BG353" i="3" s="1"/>
  <c r="BG350" i="3"/>
  <c r="BI131" i="2"/>
  <c r="BI309" i="3" s="1"/>
  <c r="BI128" i="2"/>
  <c r="BI306" i="3" s="1"/>
  <c r="BH273" i="2"/>
  <c r="BH274" i="2" s="1"/>
  <c r="BH275" i="2" s="1"/>
  <c r="BH277" i="2"/>
  <c r="BH276" i="2"/>
  <c r="BH271" i="2"/>
  <c r="BI129" i="2"/>
  <c r="BI307" i="3" s="1"/>
  <c r="BI352" i="3" l="1" a="1"/>
  <c r="BI352" i="3" s="1"/>
  <c r="BI534" i="3"/>
  <c r="BH275" i="4"/>
  <c r="BJ132" i="4"/>
  <c r="BI490" i="3"/>
  <c r="BH533" i="3" a="1"/>
  <c r="BH533" i="3" s="1"/>
  <c r="BH532" i="3" a="1"/>
  <c r="BH532" i="3" s="1"/>
  <c r="BH530" i="3"/>
  <c r="BJ131" i="4"/>
  <c r="BI489" i="3"/>
  <c r="BJ128" i="4"/>
  <c r="BI486" i="3"/>
  <c r="BI273" i="4"/>
  <c r="BI274" i="4" s="1"/>
  <c r="BI276" i="4"/>
  <c r="BI271" i="4"/>
  <c r="BI277" i="4"/>
  <c r="BJ129" i="4"/>
  <c r="BI487" i="3"/>
  <c r="BJ130" i="4"/>
  <c r="BI488" i="3"/>
  <c r="BH354" i="3"/>
  <c r="BH353" i="3" a="1"/>
  <c r="BH353" i="3" s="1"/>
  <c r="BH350" i="3"/>
  <c r="BJ128" i="2"/>
  <c r="BJ306" i="3" s="1"/>
  <c r="BI276" i="2"/>
  <c r="BI271" i="2"/>
  <c r="BI273" i="2"/>
  <c r="BI274" i="2" s="1"/>
  <c r="BI277" i="2"/>
  <c r="BJ130" i="2"/>
  <c r="BJ308" i="3" s="1"/>
  <c r="BJ129" i="2"/>
  <c r="BJ307" i="3" s="1"/>
  <c r="BJ131" i="2"/>
  <c r="BJ309" i="3" s="1"/>
  <c r="BJ132" i="2"/>
  <c r="BJ310" i="3" s="1"/>
  <c r="BI275" i="2" l="1"/>
  <c r="BJ352" i="3" a="1"/>
  <c r="BJ352" i="3" s="1"/>
  <c r="BJ534" i="3"/>
  <c r="BI275" i="4"/>
  <c r="BK129" i="4"/>
  <c r="BJ487" i="3"/>
  <c r="BK131" i="4"/>
  <c r="BJ489" i="3"/>
  <c r="BI533" i="3" a="1"/>
  <c r="BI533" i="3" s="1"/>
  <c r="BI532" i="3" a="1"/>
  <c r="BI532" i="3" s="1"/>
  <c r="BI530" i="3"/>
  <c r="BK130" i="4"/>
  <c r="BJ488" i="3"/>
  <c r="BK128" i="4"/>
  <c r="BJ486" i="3"/>
  <c r="BJ276" i="4"/>
  <c r="BJ273" i="4"/>
  <c r="BJ274" i="4" s="1"/>
  <c r="BJ277" i="4"/>
  <c r="BJ271" i="4"/>
  <c r="BK132" i="4"/>
  <c r="BJ490" i="3"/>
  <c r="BK130" i="2"/>
  <c r="BK308" i="3" s="1"/>
  <c r="BK131" i="2"/>
  <c r="BK309" i="3" s="1"/>
  <c r="BK132" i="2"/>
  <c r="BK310" i="3" s="1"/>
  <c r="BI353" i="3" a="1"/>
  <c r="BI353" i="3" s="1"/>
  <c r="BI354" i="3"/>
  <c r="BI350" i="3"/>
  <c r="BK129" i="2"/>
  <c r="BK307" i="3" s="1"/>
  <c r="BK128" i="2"/>
  <c r="BK306" i="3" s="1"/>
  <c r="BJ276" i="2"/>
  <c r="BJ271" i="2"/>
  <c r="BJ277" i="2"/>
  <c r="BJ273" i="2"/>
  <c r="BJ274" i="2" s="1"/>
  <c r="BK352" i="3" l="1" a="1"/>
  <c r="BK352" i="3" s="1"/>
  <c r="BK534" i="3"/>
  <c r="BJ275" i="4"/>
  <c r="BJ533" i="3" a="1"/>
  <c r="BJ533" i="3" s="1"/>
  <c r="BJ530" i="3"/>
  <c r="BJ532" i="3" a="1"/>
  <c r="BJ532" i="3" s="1"/>
  <c r="BL128" i="4"/>
  <c r="BK486" i="3"/>
  <c r="BK271" i="4"/>
  <c r="BK276" i="4"/>
  <c r="BK273" i="4"/>
  <c r="BK274" i="4" s="1"/>
  <c r="BK277" i="4"/>
  <c r="BL131" i="4"/>
  <c r="BK489" i="3"/>
  <c r="BL132" i="4"/>
  <c r="BK490" i="3"/>
  <c r="BL130" i="4"/>
  <c r="BK488" i="3"/>
  <c r="BL129" i="4"/>
  <c r="BK487" i="3"/>
  <c r="BL129" i="2"/>
  <c r="BL307" i="3" s="1"/>
  <c r="BJ275" i="2"/>
  <c r="BL128" i="2"/>
  <c r="BL306" i="3" s="1"/>
  <c r="BK271" i="2"/>
  <c r="BK277" i="2"/>
  <c r="BK273" i="2"/>
  <c r="BK274" i="2" s="1"/>
  <c r="BK276" i="2"/>
  <c r="BL132" i="2"/>
  <c r="BL310" i="3" s="1"/>
  <c r="BJ353" i="3" a="1"/>
  <c r="BJ353" i="3" s="1"/>
  <c r="BJ350" i="3"/>
  <c r="BJ354" i="3"/>
  <c r="BL131" i="2"/>
  <c r="BL309" i="3" s="1"/>
  <c r="BL130" i="2"/>
  <c r="BL308" i="3" s="1"/>
  <c r="BL352" i="3" l="1" a="1"/>
  <c r="BL352" i="3" s="1"/>
  <c r="BL534" i="3"/>
  <c r="BK275" i="4"/>
  <c r="BM129" i="4"/>
  <c r="BL487" i="3"/>
  <c r="BK533" i="3" a="1"/>
  <c r="BK533" i="3" s="1"/>
  <c r="BK530" i="3"/>
  <c r="BK532" i="3" a="1"/>
  <c r="BK532" i="3" s="1"/>
  <c r="BM132" i="4"/>
  <c r="BL490" i="3"/>
  <c r="BM128" i="4"/>
  <c r="BL486" i="3"/>
  <c r="BL271" i="4"/>
  <c r="BL277" i="4"/>
  <c r="BL273" i="4"/>
  <c r="BL274" i="4" s="1"/>
  <c r="BL276" i="4"/>
  <c r="BM130" i="4"/>
  <c r="BL488" i="3"/>
  <c r="BM131" i="4"/>
  <c r="BL489" i="3"/>
  <c r="BM131" i="2"/>
  <c r="BM309" i="3" s="1"/>
  <c r="BK275" i="2"/>
  <c r="BK354" i="3"/>
  <c r="BK350" i="3"/>
  <c r="BK353" i="3" a="1"/>
  <c r="BK353" i="3" s="1"/>
  <c r="BM128" i="2"/>
  <c r="BM306" i="3" s="1"/>
  <c r="BL276" i="2"/>
  <c r="BL273" i="2"/>
  <c r="BL274" i="2" s="1"/>
  <c r="BL275" i="2" s="1"/>
  <c r="BL277" i="2"/>
  <c r="BL271" i="2"/>
  <c r="BM130" i="2"/>
  <c r="BM308" i="3" s="1"/>
  <c r="BM132" i="2"/>
  <c r="BM310" i="3" s="1"/>
  <c r="BM129" i="2"/>
  <c r="BM307" i="3" s="1"/>
  <c r="BM534" i="3" l="1"/>
  <c r="BM352" i="3" a="1"/>
  <c r="BM352" i="3" s="1"/>
  <c r="BL275" i="4"/>
  <c r="BN131" i="4"/>
  <c r="BM489" i="3"/>
  <c r="BN128" i="4"/>
  <c r="BM486" i="3"/>
  <c r="BM273" i="4"/>
  <c r="BM274" i="4" s="1"/>
  <c r="BM276" i="4"/>
  <c r="BM277" i="4"/>
  <c r="BM271" i="4"/>
  <c r="BN130" i="4"/>
  <c r="BM488" i="3"/>
  <c r="BN132" i="4"/>
  <c r="BM490" i="3"/>
  <c r="BL530" i="3"/>
  <c r="BL533" i="3" a="1"/>
  <c r="BL533" i="3" s="1"/>
  <c r="BL532" i="3" a="1"/>
  <c r="BL532" i="3" s="1"/>
  <c r="BN129" i="4"/>
  <c r="BM487" i="3"/>
  <c r="BN128" i="2"/>
  <c r="BN306" i="3" s="1"/>
  <c r="BM276" i="2"/>
  <c r="BM271" i="2"/>
  <c r="BM277" i="2"/>
  <c r="BM273" i="2"/>
  <c r="BM274" i="2" s="1"/>
  <c r="BM275" i="2" s="1"/>
  <c r="BN132" i="2"/>
  <c r="BN310" i="3" s="1"/>
  <c r="BN130" i="2"/>
  <c r="BN308" i="3" s="1"/>
  <c r="BN129" i="2"/>
  <c r="BN307" i="3" s="1"/>
  <c r="BL354" i="3"/>
  <c r="BL350" i="3"/>
  <c r="BL353" i="3" a="1"/>
  <c r="BL353" i="3" s="1"/>
  <c r="BN131" i="2"/>
  <c r="BN309" i="3" s="1"/>
  <c r="BN352" i="3" l="1" a="1"/>
  <c r="BN352" i="3" s="1"/>
  <c r="BN534" i="3"/>
  <c r="BM275" i="4"/>
  <c r="BO129" i="4"/>
  <c r="BN487" i="3"/>
  <c r="BM533" i="3" a="1"/>
  <c r="BM533" i="3" s="1"/>
  <c r="BM532" i="3" a="1"/>
  <c r="BM532" i="3" s="1"/>
  <c r="BM530" i="3"/>
  <c r="BO132" i="4"/>
  <c r="BN490" i="3"/>
  <c r="BO128" i="4"/>
  <c r="BN486" i="3"/>
  <c r="BN277" i="4"/>
  <c r="BN271" i="4"/>
  <c r="BN276" i="4"/>
  <c r="BN273" i="4"/>
  <c r="BN274" i="4" s="1"/>
  <c r="BO130" i="4"/>
  <c r="BN488" i="3"/>
  <c r="BO131" i="4"/>
  <c r="BN489" i="3"/>
  <c r="BO132" i="2"/>
  <c r="BO310" i="3" s="1"/>
  <c r="BO129" i="2"/>
  <c r="BO307" i="3" s="1"/>
  <c r="BM354" i="3"/>
  <c r="BM350" i="3"/>
  <c r="BM353" i="3" a="1"/>
  <c r="BM353" i="3" s="1"/>
  <c r="BO131" i="2"/>
  <c r="BO309" i="3" s="1"/>
  <c r="BO130" i="2"/>
  <c r="BO308" i="3" s="1"/>
  <c r="BO128" i="2"/>
  <c r="BO306" i="3" s="1"/>
  <c r="BN276" i="2"/>
  <c r="BN273" i="2"/>
  <c r="BN274" i="2" s="1"/>
  <c r="BN275" i="2" s="1"/>
  <c r="BN271" i="2"/>
  <c r="BN277" i="2"/>
  <c r="BO352" i="3" l="1" a="1"/>
  <c r="BO352" i="3" s="1"/>
  <c r="BO534" i="3"/>
  <c r="BN275" i="4"/>
  <c r="BP130" i="4"/>
  <c r="BO488" i="3"/>
  <c r="BP132" i="4"/>
  <c r="BO490" i="3"/>
  <c r="BN533" i="3" a="1"/>
  <c r="BN533" i="3" s="1"/>
  <c r="BN530" i="3"/>
  <c r="BN532" i="3" a="1"/>
  <c r="BN532" i="3" s="1"/>
  <c r="BP131" i="4"/>
  <c r="BO489" i="3"/>
  <c r="BP128" i="4"/>
  <c r="BO486" i="3"/>
  <c r="BO273" i="4"/>
  <c r="BO274" i="4" s="1"/>
  <c r="BO276" i="4"/>
  <c r="BO277" i="4"/>
  <c r="BO271" i="4"/>
  <c r="BP129" i="4"/>
  <c r="BO487" i="3"/>
  <c r="BN353" i="3" a="1"/>
  <c r="BN353" i="3" s="1"/>
  <c r="BN354" i="3"/>
  <c r="BN350" i="3"/>
  <c r="BP128" i="2"/>
  <c r="BP306" i="3" s="1"/>
  <c r="BO273" i="2"/>
  <c r="BO274" i="2" s="1"/>
  <c r="BO275" i="2" s="1"/>
  <c r="BO271" i="2"/>
  <c r="BO277" i="2"/>
  <c r="BO276" i="2"/>
  <c r="BP130" i="2"/>
  <c r="BP308" i="3" s="1"/>
  <c r="BP129" i="2"/>
  <c r="BP307" i="3" s="1"/>
  <c r="BP131" i="2"/>
  <c r="BP309" i="3" s="1"/>
  <c r="BP132" i="2"/>
  <c r="BP310" i="3" s="1"/>
  <c r="BP352" i="3" l="1" a="1"/>
  <c r="BP352" i="3" s="1"/>
  <c r="BP534" i="3"/>
  <c r="BO275" i="4"/>
  <c r="BQ129" i="4"/>
  <c r="BQ487" i="3" s="1"/>
  <c r="BP487" i="3"/>
  <c r="BQ131" i="4"/>
  <c r="BQ489" i="3" s="1"/>
  <c r="BP489" i="3"/>
  <c r="BO530" i="3"/>
  <c r="BO533" i="3" a="1"/>
  <c r="BO533" i="3" s="1"/>
  <c r="BO532" i="3" a="1"/>
  <c r="BO532" i="3" s="1"/>
  <c r="BQ132" i="4"/>
  <c r="BQ490" i="3" s="1"/>
  <c r="BP490" i="3"/>
  <c r="BQ128" i="4"/>
  <c r="BP486" i="3"/>
  <c r="BP273" i="4"/>
  <c r="BP274" i="4" s="1"/>
  <c r="BP271" i="4"/>
  <c r="BP276" i="4"/>
  <c r="BP277" i="4"/>
  <c r="BQ130" i="4"/>
  <c r="BQ488" i="3" s="1"/>
  <c r="BP488" i="3"/>
  <c r="BQ130" i="2"/>
  <c r="BQ308" i="3" s="1"/>
  <c r="BQ132" i="2"/>
  <c r="BQ310" i="3" s="1"/>
  <c r="BQ131" i="2"/>
  <c r="BQ309" i="3" s="1"/>
  <c r="BO354" i="3"/>
  <c r="BO353" i="3" a="1"/>
  <c r="BO353" i="3" s="1"/>
  <c r="BO350" i="3"/>
  <c r="BQ129" i="2"/>
  <c r="BQ307" i="3" s="1"/>
  <c r="BQ128" i="2"/>
  <c r="BQ306" i="3" s="1"/>
  <c r="BP276" i="2"/>
  <c r="BP271" i="2"/>
  <c r="BP273" i="2"/>
  <c r="BP274" i="2" s="1"/>
  <c r="BP275" i="2" s="1"/>
  <c r="BP277" i="2"/>
  <c r="BQ352" i="3" l="1" a="1"/>
  <c r="BQ352" i="3" s="1"/>
  <c r="BQ534" i="3"/>
  <c r="BP275" i="4"/>
  <c r="BP530" i="3"/>
  <c r="BP533" i="3" a="1"/>
  <c r="BP533" i="3" s="1"/>
  <c r="BP532" i="3" a="1"/>
  <c r="BP532" i="3" s="1"/>
  <c r="BQ486" i="3"/>
  <c r="BQ277" i="4"/>
  <c r="BQ273" i="4"/>
  <c r="BQ274" i="4" s="1"/>
  <c r="BQ276" i="4"/>
  <c r="BQ271" i="4"/>
  <c r="BP350" i="3"/>
  <c r="BP353" i="3" a="1"/>
  <c r="BP353" i="3" s="1"/>
  <c r="BP354" i="3"/>
  <c r="BQ276" i="2"/>
  <c r="BQ271" i="2"/>
  <c r="BQ273" i="2"/>
  <c r="BQ274" i="2" s="1"/>
  <c r="BQ275" i="2" s="1"/>
  <c r="BQ277" i="2"/>
  <c r="BQ275" i="4" l="1"/>
  <c r="BQ530" i="3"/>
  <c r="BQ533" i="3" a="1"/>
  <c r="BQ533" i="3" s="1"/>
  <c r="BQ532" i="3" a="1"/>
  <c r="BQ532" i="3" s="1"/>
  <c r="BQ350" i="3"/>
  <c r="BQ353" i="3" a="1"/>
  <c r="BQ353" i="3" s="1"/>
  <c r="BQ354" i="3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<sst xmlns="http://schemas.openxmlformats.org/spreadsheetml/2006/main" count="25875" uniqueCount="1328">
  <si>
    <t>Type</t>
  </si>
  <si>
    <t>Country/area</t>
  </si>
  <si>
    <t>Region</t>
  </si>
  <si>
    <t>Subregion</t>
  </si>
  <si>
    <t>Plant / Project name</t>
  </si>
  <si>
    <t>Unit / Phase name</t>
  </si>
  <si>
    <t>Plant / Project name (local)</t>
  </si>
  <si>
    <t>Plant / Project name (other)</t>
  </si>
  <si>
    <t>Capacity (MW)</t>
  </si>
  <si>
    <t>Status</t>
  </si>
  <si>
    <t>Start year</t>
  </si>
  <si>
    <t>Retired year</t>
  </si>
  <si>
    <t>Technology</t>
  </si>
  <si>
    <t>Fuel</t>
  </si>
  <si>
    <t>Country/area 1 (hydropower only)</t>
  </si>
  <si>
    <t>Country/area 2 (hydropower only)</t>
  </si>
  <si>
    <t>Country/area 1 Capacity (MW) (hydropower only)</t>
  </si>
  <si>
    <t>Country/area 2 Capacity (MW) (hydropower only)</t>
  </si>
  <si>
    <t>Owner</t>
  </si>
  <si>
    <t>Parent</t>
  </si>
  <si>
    <t>Latitude</t>
  </si>
  <si>
    <t>Longitude</t>
  </si>
  <si>
    <t>Location accuracy</t>
  </si>
  <si>
    <t>City</t>
  </si>
  <si>
    <t>Local area (taluk, county)</t>
  </si>
  <si>
    <t>Major area (prefecture, district)</t>
  </si>
  <si>
    <t>Subnational unit (state, province)</t>
  </si>
  <si>
    <t>GEM.Wiki URL</t>
  </si>
  <si>
    <t>GEM location ID</t>
  </si>
  <si>
    <t>GEM unit/phase ID</t>
  </si>
  <si>
    <t>CompISIN</t>
  </si>
  <si>
    <t>coal</t>
  </si>
  <si>
    <t>United States</t>
  </si>
  <si>
    <t>Americas</t>
  </si>
  <si>
    <t>Northern America</t>
  </si>
  <si>
    <t>Asheville Plant</t>
  </si>
  <si>
    <t>Unit 1</t>
  </si>
  <si>
    <t>retired</t>
  </si>
  <si>
    <t>subcritical</t>
  </si>
  <si>
    <t>bituminous</t>
  </si>
  <si>
    <t>Duke Energy Progress [100%]</t>
  </si>
  <si>
    <t>Duke Energy Corp [100.0%]</t>
  </si>
  <si>
    <t>exact</t>
  </si>
  <si>
    <t>Skyland</t>
  </si>
  <si>
    <t>Buncombe</t>
  </si>
  <si>
    <t>North Carolina</t>
  </si>
  <si>
    <t>https://www.gem.wiki/Asheville_Plant</t>
  </si>
  <si>
    <t>L100000104071</t>
  </si>
  <si>
    <t>G100000100372</t>
  </si>
  <si>
    <t>US26441C2044</t>
  </si>
  <si>
    <t>Unit 2</t>
  </si>
  <si>
    <t>G100000100373</t>
  </si>
  <si>
    <t>Beckjord Generating Station</t>
  </si>
  <si>
    <t>Walter C. Beckjord Generating Station</t>
  </si>
  <si>
    <t>Duke Energy Ohio [100%]</t>
  </si>
  <si>
    <t>New Richmond</t>
  </si>
  <si>
    <t>Clermont</t>
  </si>
  <si>
    <t>Ohio</t>
  </si>
  <si>
    <t>https://www.gem.wiki/Beckjord_Generating_Station</t>
  </si>
  <si>
    <t>L100000104101</t>
  </si>
  <si>
    <t>G100000100685</t>
  </si>
  <si>
    <t>G100000100686</t>
  </si>
  <si>
    <t>Unit 3</t>
  </si>
  <si>
    <t>G100000100687</t>
  </si>
  <si>
    <t>Unit 4</t>
  </si>
  <si>
    <t>G100000100688</t>
  </si>
  <si>
    <t>Unit 5</t>
  </si>
  <si>
    <t>G100000100689</t>
  </si>
  <si>
    <t>Unit 6</t>
  </si>
  <si>
    <t>AES Ohio [50%]; Columbus Southern Power [12%]; Duke Energy Ohio [37%]</t>
  </si>
  <si>
    <t>G100000100690</t>
  </si>
  <si>
    <t>Belews Creek Steam Station</t>
  </si>
  <si>
    <t>operating</t>
  </si>
  <si>
    <t>supercritical</t>
  </si>
  <si>
    <t>Duke Energy Carolinas [100%]</t>
  </si>
  <si>
    <t>Walnut Cove</t>
  </si>
  <si>
    <t>Stokes</t>
  </si>
  <si>
    <t>https://www.gem.wiki/Belews_Creek_Steam_Station</t>
  </si>
  <si>
    <t>L100000104072</t>
  </si>
  <si>
    <t>G100000100736</t>
  </si>
  <si>
    <t>G100000100737</t>
  </si>
  <si>
    <t>Buck Steam Station</t>
  </si>
  <si>
    <t>Spencer</t>
  </si>
  <si>
    <t>Rowan</t>
  </si>
  <si>
    <t>https://www.gem.wiki/Buck_Steam_Station</t>
  </si>
  <si>
    <t>L100000104073</t>
  </si>
  <si>
    <t>G100000101081</t>
  </si>
  <si>
    <t>G100000101082</t>
  </si>
  <si>
    <t>G100000101083</t>
  </si>
  <si>
    <t>G100000101084</t>
  </si>
  <si>
    <t>Cape Fear Steam Plant</t>
  </si>
  <si>
    <t>Moncure</t>
  </si>
  <si>
    <t>Chatham</t>
  </si>
  <si>
    <t>https://www.gem.wiki/Cape_Fear_Steam_Plant</t>
  </si>
  <si>
    <t>L100000104074</t>
  </si>
  <si>
    <t>G100000101203</t>
  </si>
  <si>
    <t>G100000101204</t>
  </si>
  <si>
    <t>Cayuga Generating Station</t>
  </si>
  <si>
    <t>Duke Energy Indiana [100%]</t>
  </si>
  <si>
    <t>Cayuga</t>
  </si>
  <si>
    <t>Vermillion</t>
  </si>
  <si>
    <t>Indiana</t>
  </si>
  <si>
    <t>https://www.gem.wiki/Cayuga_Generating_Station</t>
  </si>
  <si>
    <t>L100000103880</t>
  </si>
  <si>
    <t>G100000101246</t>
  </si>
  <si>
    <t>G100000101247</t>
  </si>
  <si>
    <t>Crystal River Energy Complex</t>
  </si>
  <si>
    <t>Duke Energy Florida [100%]</t>
  </si>
  <si>
    <t>Crystal River</t>
  </si>
  <si>
    <t>Citrus</t>
  </si>
  <si>
    <t>Florida</t>
  </si>
  <si>
    <t>https://www.gem.wiki/Crystal_River_Energy_Complex</t>
  </si>
  <si>
    <t>L100000103825</t>
  </si>
  <si>
    <t>G100000101839</t>
  </si>
  <si>
    <t>G100000101840</t>
  </si>
  <si>
    <t>G100000101841</t>
  </si>
  <si>
    <t>G100000101842</t>
  </si>
  <si>
    <t>Dan River Steam Station</t>
  </si>
  <si>
    <t>Eden</t>
  </si>
  <si>
    <t>Rockingham</t>
  </si>
  <si>
    <t>https://www.gem.wiki/Dan_River_Steam_Station</t>
  </si>
  <si>
    <t>L100000104076</t>
  </si>
  <si>
    <t>G100000101941</t>
  </si>
  <si>
    <t>G100000101942</t>
  </si>
  <si>
    <t>G100000101943</t>
  </si>
  <si>
    <t>East Bend Generating Station</t>
  </si>
  <si>
    <t>Duke Energy Kentucky [100%]</t>
  </si>
  <si>
    <t>Rabbit Hash</t>
  </si>
  <si>
    <t>Boone</t>
  </si>
  <si>
    <t>Kentucky</t>
  </si>
  <si>
    <t>https://www.gem.wiki/East_Bend_Generating_Station</t>
  </si>
  <si>
    <t>L100000103938</t>
  </si>
  <si>
    <t>G100000102546</t>
  </si>
  <si>
    <t>Edwardsport generating station (retired)</t>
  </si>
  <si>
    <t>Unit 7</t>
  </si>
  <si>
    <t>Edwardsport</t>
  </si>
  <si>
    <t>Knox</t>
  </si>
  <si>
    <t>https://www.gem.wiki/Edwardsport_generating_station_(retired)</t>
  </si>
  <si>
    <t>L100000103884</t>
  </si>
  <si>
    <t>G100000102593</t>
  </si>
  <si>
    <t>Unit 8</t>
  </si>
  <si>
    <t>G100000102594</t>
  </si>
  <si>
    <t>Edwardsport power station</t>
  </si>
  <si>
    <t>IGCC</t>
  </si>
  <si>
    <t>unknown</t>
  </si>
  <si>
    <t>https://www.gem.wiki/Edwardsport_power_station</t>
  </si>
  <si>
    <t>L100000103885</t>
  </si>
  <si>
    <t>G100000102595</t>
  </si>
  <si>
    <t>G100000115937</t>
  </si>
  <si>
    <t>G100000115938</t>
  </si>
  <si>
    <t>G.G. Allen Steam Plant</t>
  </si>
  <si>
    <t>Belmont</t>
  </si>
  <si>
    <t>Gaston</t>
  </si>
  <si>
    <t>https://www.gem.wiki/G.G._Allen_Steam_Plant</t>
  </si>
  <si>
    <t>L100000104079</t>
  </si>
  <si>
    <t>G100000102875</t>
  </si>
  <si>
    <t>G100000102876</t>
  </si>
  <si>
    <t>G100000102877</t>
  </si>
  <si>
    <t>G100000102878</t>
  </si>
  <si>
    <t>G100000102879</t>
  </si>
  <si>
    <t>Gallagher Generating Station</t>
  </si>
  <si>
    <t>R. Gallagher Generating Station</t>
  </si>
  <si>
    <t>New Albany</t>
  </si>
  <si>
    <t>Floyd</t>
  </si>
  <si>
    <t>https://www.gem.wiki/Gallagher_Generating_Station</t>
  </si>
  <si>
    <t>L100000103888</t>
  </si>
  <si>
    <t>G100000102908</t>
  </si>
  <si>
    <t>G100000102909</t>
  </si>
  <si>
    <t>G100000102910</t>
  </si>
  <si>
    <t>G100000102911</t>
  </si>
  <si>
    <t>Gibson Generating Station</t>
  </si>
  <si>
    <t>East Mount Carmel</t>
  </si>
  <si>
    <t>Gibson</t>
  </si>
  <si>
    <t>https://www.gem.wiki/Gibson_Generating_Station</t>
  </si>
  <si>
    <t>L100000103889</t>
  </si>
  <si>
    <t>G100000103028</t>
  </si>
  <si>
    <t>G100000103029</t>
  </si>
  <si>
    <t>G100000103030</t>
  </si>
  <si>
    <t>G100000103031</t>
  </si>
  <si>
    <t>Wabash Valley Power Association [25%]; Indiana Municipal Power Agency [24%]; Duke Energy Indiana [50%]</t>
  </si>
  <si>
    <t>G100000103032</t>
  </si>
  <si>
    <t>H.B. Robinson Steam power station</t>
  </si>
  <si>
    <t>Hb Robinson One power station, H.B. Robinson Steam Plant</t>
  </si>
  <si>
    <t>Hartsville</t>
  </si>
  <si>
    <t>Darlington</t>
  </si>
  <si>
    <t>South Carolina</t>
  </si>
  <si>
    <t>https://www.gem.wiki/H.B._Robinson_Steam_power_station</t>
  </si>
  <si>
    <t>L100000104175</t>
  </si>
  <si>
    <t>G100000103514</t>
  </si>
  <si>
    <t>James E. Rogers Energy Complex</t>
  </si>
  <si>
    <t>Cliffside Plant</t>
  </si>
  <si>
    <t>Cliffside</t>
  </si>
  <si>
    <t>Cleveland</t>
  </si>
  <si>
    <t>https://www.gem.wiki/James_E._Rogers_Energy_Complex</t>
  </si>
  <si>
    <t>L100000104075</t>
  </si>
  <si>
    <t>G100000101604</t>
  </si>
  <si>
    <t>G100000101605</t>
  </si>
  <si>
    <t>G100000101606</t>
  </si>
  <si>
    <t>G100000101607</t>
  </si>
  <si>
    <t>G100000101608</t>
  </si>
  <si>
    <t>Lee Steam Plant</t>
  </si>
  <si>
    <t>HF Lee power station</t>
  </si>
  <si>
    <t>Goldsboro</t>
  </si>
  <si>
    <t>Wayne</t>
  </si>
  <si>
    <t>https://www.gem.wiki/Lee_Steam_Plant</t>
  </si>
  <si>
    <t>L100000104080</t>
  </si>
  <si>
    <t>G100000106222</t>
  </si>
  <si>
    <t>G100000106223</t>
  </si>
  <si>
    <t>G100000106224</t>
  </si>
  <si>
    <t>Marshall Steam Station</t>
  </si>
  <si>
    <t>Terrell</t>
  </si>
  <si>
    <t>Catawba</t>
  </si>
  <si>
    <t>https://www.gem.wiki/Marshall_Steam_Station</t>
  </si>
  <si>
    <t>L100000104082</t>
  </si>
  <si>
    <t>G100000106696</t>
  </si>
  <si>
    <t>G100000106697</t>
  </si>
  <si>
    <t>G100000106698</t>
  </si>
  <si>
    <t>G100000106699</t>
  </si>
  <si>
    <t>Mayo Generating Plant</t>
  </si>
  <si>
    <t>Bethel Hill</t>
  </si>
  <si>
    <t>Person</t>
  </si>
  <si>
    <t>https://www.gem.wiki/Mayo_Generating_Plant</t>
  </si>
  <si>
    <t>L100000104083</t>
  </si>
  <si>
    <t>G100000106764</t>
  </si>
  <si>
    <t>Miami Fort Station</t>
  </si>
  <si>
    <t>North Bend</t>
  </si>
  <si>
    <t>Hamilton</t>
  </si>
  <si>
    <t>https://www.gem.wiki/Miami_Fort_Station</t>
  </si>
  <si>
    <t>L100000104113</t>
  </si>
  <si>
    <t>G100000106902</t>
  </si>
  <si>
    <t>Riverbend Steam Station</t>
  </si>
  <si>
    <t>Riverbend Gaston power station</t>
  </si>
  <si>
    <t>Mount Holly</t>
  </si>
  <si>
    <t>https://www.gem.wiki/Riverbend_Steam_Station</t>
  </si>
  <si>
    <t>L100000104084</t>
  </si>
  <si>
    <t>G100000108590</t>
  </si>
  <si>
    <t>G100000108591</t>
  </si>
  <si>
    <t>G100000108592</t>
  </si>
  <si>
    <t>G100000108593</t>
  </si>
  <si>
    <t>Roxboro Steam Plant</t>
  </si>
  <si>
    <t>Roxboro</t>
  </si>
  <si>
    <t>https://www.gem.wiki/Roxboro_Steam_Plant</t>
  </si>
  <si>
    <t>L100000104086</t>
  </si>
  <si>
    <t>G100000108650</t>
  </si>
  <si>
    <t>G100000108651</t>
  </si>
  <si>
    <t>G100000108652</t>
  </si>
  <si>
    <t>G100000108653</t>
  </si>
  <si>
    <t>Sutton Steam Plant</t>
  </si>
  <si>
    <t>LV Sutton power station, L.V. Sutton Steam Electric Plant</t>
  </si>
  <si>
    <t>Wilmington</t>
  </si>
  <si>
    <t>New Hanover</t>
  </si>
  <si>
    <t>https://www.gem.wiki/Sutton_Steam_Plant</t>
  </si>
  <si>
    <t>L100000104087</t>
  </si>
  <si>
    <t>G100000109753</t>
  </si>
  <si>
    <t>G100000109754</t>
  </si>
  <si>
    <t>G100000109755</t>
  </si>
  <si>
    <t>W.S. Lee Steam Station</t>
  </si>
  <si>
    <t>William States Lee III power station</t>
  </si>
  <si>
    <t>Pelzer</t>
  </si>
  <si>
    <t>Anderson</t>
  </si>
  <si>
    <t>https://www.gem.wiki/W.S._Lee_Steam_Station</t>
  </si>
  <si>
    <t>L100000104179</t>
  </si>
  <si>
    <t>G100000110675</t>
  </si>
  <si>
    <t>G100000110676</t>
  </si>
  <si>
    <t>G100000110677</t>
  </si>
  <si>
    <t>Wabash River Generating Station</t>
  </si>
  <si>
    <t>Wabash River IGCC GT1 (Platts) (Unit 1A)</t>
  </si>
  <si>
    <t>Terre Haute</t>
  </si>
  <si>
    <t>Vigo</t>
  </si>
  <si>
    <t>https://www.gem.wiki/Wabash_River_Generating_Station</t>
  </si>
  <si>
    <t>L100000103899</t>
  </si>
  <si>
    <t>G100000110681</t>
  </si>
  <si>
    <t>G100000110682</t>
  </si>
  <si>
    <t>G100000110683</t>
  </si>
  <si>
    <t>G100000110684</t>
  </si>
  <si>
    <t>G100000110685</t>
  </si>
  <si>
    <t>Weatherspoon Plant</t>
  </si>
  <si>
    <t>WH Weatherspoon power station</t>
  </si>
  <si>
    <t>Lumberton</t>
  </si>
  <si>
    <t>Robeson</t>
  </si>
  <si>
    <t>https://www.gem.wiki/Weatherspoon_Plant</t>
  </si>
  <si>
    <t>L100000104088</t>
  </si>
  <si>
    <t>G100000110757</t>
  </si>
  <si>
    <t>G100000110758</t>
  </si>
  <si>
    <t>G100000110759</t>
  </si>
  <si>
    <t>oil/gas</t>
  </si>
  <si>
    <t>Anclote power station</t>
  </si>
  <si>
    <t>1</t>
  </si>
  <si>
    <t>ST</t>
  </si>
  <si>
    <t>NG/FO</t>
  </si>
  <si>
    <t>Duke Energy Florida LLC [100.0%]</t>
  </si>
  <si>
    <t>Holiday</t>
  </si>
  <si>
    <t>Pasco</t>
  </si>
  <si>
    <t>https://www.gem.wiki/Anclote_power_station</t>
  </si>
  <si>
    <t>L100000401865</t>
  </si>
  <si>
    <t>G100000402735</t>
  </si>
  <si>
    <t>2</t>
  </si>
  <si>
    <t>G100000402736</t>
  </si>
  <si>
    <t>CC1</t>
  </si>
  <si>
    <t>CC</t>
  </si>
  <si>
    <t>Duke Energy Progress LLC [100.0%]</t>
  </si>
  <si>
    <t>Arden</t>
  </si>
  <si>
    <t>G100000401653</t>
  </si>
  <si>
    <t>CC2</t>
  </si>
  <si>
    <t>G100000401654</t>
  </si>
  <si>
    <t>GT1</t>
  </si>
  <si>
    <t>GT</t>
  </si>
  <si>
    <t>G100000402774</t>
  </si>
  <si>
    <t>GT2</t>
  </si>
  <si>
    <t>G100000402775</t>
  </si>
  <si>
    <t>Bayboro power station</t>
  </si>
  <si>
    <t>P1</t>
  </si>
  <si>
    <t>FO</t>
  </si>
  <si>
    <t>St. Petersburg</t>
  </si>
  <si>
    <t>Pinellas</t>
  </si>
  <si>
    <t>https://www.gem.wiki/Bayboro_power_station</t>
  </si>
  <si>
    <t>L100000409200</t>
  </si>
  <si>
    <t>G100000414308</t>
  </si>
  <si>
    <t>P2</t>
  </si>
  <si>
    <t>G100000414307</t>
  </si>
  <si>
    <t>P3</t>
  </si>
  <si>
    <t>G100000414306</t>
  </si>
  <si>
    <t>P4</t>
  </si>
  <si>
    <t>G100000414305</t>
  </si>
  <si>
    <t>Duke Energy Carolinas LLC [100.0%]</t>
  </si>
  <si>
    <t>Salisbury</t>
  </si>
  <si>
    <t>G100000401655</t>
  </si>
  <si>
    <t>4</t>
  </si>
  <si>
    <t>FO/NG</t>
  </si>
  <si>
    <t>Duke Energy Indiana LLC [100.0%]</t>
  </si>
  <si>
    <t>G100000402752</t>
  </si>
  <si>
    <t>Citrus CC power station</t>
  </si>
  <si>
    <t>NG</t>
  </si>
  <si>
    <t>G100000402124</t>
  </si>
  <si>
    <t>G100000402125</t>
  </si>
  <si>
    <t>G100000401656</t>
  </si>
  <si>
    <t>Darlington County power station</t>
  </si>
  <si>
    <t>https://www.gem.wiki/Darlington_County_power_station</t>
  </si>
  <si>
    <t>L100000401882</t>
  </si>
  <si>
    <t>G100000402776</t>
  </si>
  <si>
    <t>FO/WO</t>
  </si>
  <si>
    <t>Duke Energy Progress - (NC) [100.0%]</t>
  </si>
  <si>
    <t>G100000414286</t>
  </si>
  <si>
    <t>3</t>
  </si>
  <si>
    <t>G100000402779</t>
  </si>
  <si>
    <t>G100000414283</t>
  </si>
  <si>
    <t>6</t>
  </si>
  <si>
    <t>G100000414285</t>
  </si>
  <si>
    <t>7</t>
  </si>
  <si>
    <t>G100000402780</t>
  </si>
  <si>
    <t>8</t>
  </si>
  <si>
    <t>G100000414284</t>
  </si>
  <si>
    <t>10</t>
  </si>
  <si>
    <t>G100000414287</t>
  </si>
  <si>
    <t>12</t>
  </si>
  <si>
    <t>G100000402777</t>
  </si>
  <si>
    <t>13</t>
  </si>
  <si>
    <t>G100000402778</t>
  </si>
  <si>
    <t>DeBary power station</t>
  </si>
  <si>
    <t>DeBary</t>
  </si>
  <si>
    <t>Volusia</t>
  </si>
  <si>
    <t>https://www.gem.wiki/DeBary_power_station</t>
  </si>
  <si>
    <t>L100000401867</t>
  </si>
  <si>
    <t>G100000414281</t>
  </si>
  <si>
    <t>G100000414280</t>
  </si>
  <si>
    <t>G100000414279</t>
  </si>
  <si>
    <t>5</t>
  </si>
  <si>
    <t>G100000414278</t>
  </si>
  <si>
    <t>G100000414277</t>
  </si>
  <si>
    <t>G100000402737</t>
  </si>
  <si>
    <t>G100000402738</t>
  </si>
  <si>
    <t>9</t>
  </si>
  <si>
    <t>G100000402739</t>
  </si>
  <si>
    <t>G100000414282</t>
  </si>
  <si>
    <t>Henry County power station</t>
  </si>
  <si>
    <t>New Castle</t>
  </si>
  <si>
    <t>Henry</t>
  </si>
  <si>
    <t>https://www.gem.wiki/Henry_County_power_station</t>
  </si>
  <si>
    <t>L100000401876</t>
  </si>
  <si>
    <t>G100000402753</t>
  </si>
  <si>
    <t>G100000402754</t>
  </si>
  <si>
    <t>G100000402755</t>
  </si>
  <si>
    <t>Hines energy complex</t>
  </si>
  <si>
    <t>E100</t>
  </si>
  <si>
    <t>Bartow</t>
  </si>
  <si>
    <t>Polk</t>
  </si>
  <si>
    <t>https://www.gem.wiki/Hines_energy_complex</t>
  </si>
  <si>
    <t>L100000401868</t>
  </si>
  <si>
    <t>G100000402149</t>
  </si>
  <si>
    <t>F110</t>
  </si>
  <si>
    <t>G100000402150</t>
  </si>
  <si>
    <t>G301</t>
  </si>
  <si>
    <t>G100000402151</t>
  </si>
  <si>
    <t>H400</t>
  </si>
  <si>
    <t>G100000402152</t>
  </si>
  <si>
    <t>Intercession City power station</t>
  </si>
  <si>
    <t>Intercession City</t>
  </si>
  <si>
    <t>Osceola</t>
  </si>
  <si>
    <t>https://www.gem.wiki/Intercession_City_power_station</t>
  </si>
  <si>
    <t>L100000401869</t>
  </si>
  <si>
    <t>G100000414258</t>
  </si>
  <si>
    <t>P10</t>
  </si>
  <si>
    <t>G100000402740</t>
  </si>
  <si>
    <t>P11</t>
  </si>
  <si>
    <t>Duke Energy Florida LLC [66.7%]; Georgia Power Co [33.3%]</t>
  </si>
  <si>
    <t>G100000414252</t>
  </si>
  <si>
    <t>P12</t>
  </si>
  <si>
    <t>G100000402741</t>
  </si>
  <si>
    <t>P13</t>
  </si>
  <si>
    <t>G100000402742</t>
  </si>
  <si>
    <t>P14</t>
  </si>
  <si>
    <t>G100000402743</t>
  </si>
  <si>
    <t>G100000414257</t>
  </si>
  <si>
    <t>G100000414256</t>
  </si>
  <si>
    <t>G100000414255</t>
  </si>
  <si>
    <t>P5</t>
  </si>
  <si>
    <t>G100000414254</t>
  </si>
  <si>
    <t>P6</t>
  </si>
  <si>
    <t>G100000414253</t>
  </si>
  <si>
    <t>P7</t>
  </si>
  <si>
    <t>G100000402744</t>
  </si>
  <si>
    <t>P8</t>
  </si>
  <si>
    <t>G100000402745</t>
  </si>
  <si>
    <t>P9</t>
  </si>
  <si>
    <t>G100000402746</t>
  </si>
  <si>
    <t>NG/C</t>
  </si>
  <si>
    <t>G100000101609</t>
  </si>
  <si>
    <t>L V Sutton Combined Cycle power station</t>
  </si>
  <si>
    <t>https://www.gem.wiki/L_V_Sutton_Combined_Cycle_power_station</t>
  </si>
  <si>
    <t>L100000401883</t>
  </si>
  <si>
    <t>G100000402067</t>
  </si>
  <si>
    <t>CT004</t>
  </si>
  <si>
    <t>G100000402781</t>
  </si>
  <si>
    <t>CT005</t>
  </si>
  <si>
    <t>G100000402782</t>
  </si>
  <si>
    <t>Lee Combined Cycle Plant</t>
  </si>
  <si>
    <t>G100000402060</t>
  </si>
  <si>
    <t>Lincoln Combustion power station</t>
  </si>
  <si>
    <t>Stanley</t>
  </si>
  <si>
    <t>Lincoln</t>
  </si>
  <si>
    <t>https://www.gem.wiki/Lincoln_Combustion_power_station</t>
  </si>
  <si>
    <t>L100000401861</t>
  </si>
  <si>
    <t>G100000402703</t>
  </si>
  <si>
    <t>G100000402711</t>
  </si>
  <si>
    <t>G100000402712</t>
  </si>
  <si>
    <t>G100000402713</t>
  </si>
  <si>
    <t>G100000402714</t>
  </si>
  <si>
    <t>G100000402715</t>
  </si>
  <si>
    <t>G100000402716</t>
  </si>
  <si>
    <t>G100000402717</t>
  </si>
  <si>
    <t>G100000402718</t>
  </si>
  <si>
    <t>G100000402704</t>
  </si>
  <si>
    <t>11</t>
  </si>
  <si>
    <t>G100000402705</t>
  </si>
  <si>
    <t>G100000402706</t>
  </si>
  <si>
    <t>G100000402707</t>
  </si>
  <si>
    <t>14</t>
  </si>
  <si>
    <t>G100000402708</t>
  </si>
  <si>
    <t>15</t>
  </si>
  <si>
    <t>G100000402709</t>
  </si>
  <si>
    <t>16</t>
  </si>
  <si>
    <t>G100000402710</t>
  </si>
  <si>
    <t>17</t>
  </si>
  <si>
    <t>construction</t>
  </si>
  <si>
    <t>G100000409461</t>
  </si>
  <si>
    <t>Madison power station</t>
  </si>
  <si>
    <t>CT1</t>
  </si>
  <si>
    <t>Trenton</t>
  </si>
  <si>
    <t>Butler</t>
  </si>
  <si>
    <t>https://www.gem.wiki/Madison_power_station</t>
  </si>
  <si>
    <t>L100000401877</t>
  </si>
  <si>
    <t>G100000402756</t>
  </si>
  <si>
    <t>CT2</t>
  </si>
  <si>
    <t>G100000402757</t>
  </si>
  <si>
    <t>CT3</t>
  </si>
  <si>
    <t>G100000402758</t>
  </si>
  <si>
    <t>CT4</t>
  </si>
  <si>
    <t>G100000402759</t>
  </si>
  <si>
    <t>CT5</t>
  </si>
  <si>
    <t>G100000402760</t>
  </si>
  <si>
    <t>CT6</t>
  </si>
  <si>
    <t>G100000402761</t>
  </si>
  <si>
    <t>CT7</t>
  </si>
  <si>
    <t>G100000402762</t>
  </si>
  <si>
    <t>CT8</t>
  </si>
  <si>
    <t>G100000402763</t>
  </si>
  <si>
    <t>Mill Creek (SC) power station</t>
  </si>
  <si>
    <t>Blacksburg</t>
  </si>
  <si>
    <t>Cherokee</t>
  </si>
  <si>
    <t>https://www.gem.wiki/Mill_Creek_(SC)_power_station</t>
  </si>
  <si>
    <t>L100000401862</t>
  </si>
  <si>
    <t>G100000402719</t>
  </si>
  <si>
    <t>G100000402720</t>
  </si>
  <si>
    <t>G100000402721</t>
  </si>
  <si>
    <t>G100000402722</t>
  </si>
  <si>
    <t>G100000402723</t>
  </si>
  <si>
    <t>G100000402724</t>
  </si>
  <si>
    <t>G100000402725</t>
  </si>
  <si>
    <t>G100000402726</t>
  </si>
  <si>
    <t>Noblesville power station</t>
  </si>
  <si>
    <t>Noblesville</t>
  </si>
  <si>
    <t>https://www.gem.wiki/Noblesville_power_station</t>
  </si>
  <si>
    <t>L100000401878</t>
  </si>
  <si>
    <t>G100000401582</t>
  </si>
  <si>
    <t>Osprey energy center power plant</t>
  </si>
  <si>
    <t>COEC</t>
  </si>
  <si>
    <t>Auburndale</t>
  </si>
  <si>
    <t>https://www.gem.wiki/Osprey_energy_center_power_plant</t>
  </si>
  <si>
    <t>L100000401870</t>
  </si>
  <si>
    <t>G100000401919</t>
  </si>
  <si>
    <t>P L Bartow power station</t>
  </si>
  <si>
    <t>G981</t>
  </si>
  <si>
    <t>https://www.gem.wiki/P_L_Bartow_power_station</t>
  </si>
  <si>
    <t>L100000401871</t>
  </si>
  <si>
    <t>G100000402127</t>
  </si>
  <si>
    <t>G100000414219</t>
  </si>
  <si>
    <t>G100000402747</t>
  </si>
  <si>
    <t>G100000414218</t>
  </si>
  <si>
    <t>G100000402748</t>
  </si>
  <si>
    <t>Rockingham County CT Station</t>
  </si>
  <si>
    <t>mothballed</t>
  </si>
  <si>
    <t>Reidsville</t>
  </si>
  <si>
    <t>https://www.gem.wiki/Rockingham_County_CT_Station</t>
  </si>
  <si>
    <t>L100000401863</t>
  </si>
  <si>
    <t>G100000402727</t>
  </si>
  <si>
    <t>G100000402728</t>
  </si>
  <si>
    <t>G100000402729</t>
  </si>
  <si>
    <t>G100000402730</t>
  </si>
  <si>
    <t>G100000402731</t>
  </si>
  <si>
    <t>Sherwood H Smith Jr energy complex</t>
  </si>
  <si>
    <t>Hamlet</t>
  </si>
  <si>
    <t>Richmond</t>
  </si>
  <si>
    <t>https://www.gem.wiki/Sherwood_H_Smith_Jr_energy_complex</t>
  </si>
  <si>
    <t>L100000401885</t>
  </si>
  <si>
    <t>G100000402783</t>
  </si>
  <si>
    <t>G100000402784</t>
  </si>
  <si>
    <t>G100000402785</t>
  </si>
  <si>
    <t>G100000402786</t>
  </si>
  <si>
    <t>G100000402787</t>
  </si>
  <si>
    <t>G100000402172</t>
  </si>
  <si>
    <t>G100000402173</t>
  </si>
  <si>
    <t>Suwannee River power station</t>
  </si>
  <si>
    <t>Live Oak</t>
  </si>
  <si>
    <t>Suwannee</t>
  </si>
  <si>
    <t>https://www.gem.wiki/Suwannee_River_power_station</t>
  </si>
  <si>
    <t>L100000401872</t>
  </si>
  <si>
    <t>G100000402749</t>
  </si>
  <si>
    <t>G100000414184</t>
  </si>
  <si>
    <t>G100000402750</t>
  </si>
  <si>
    <t>Tiger Bay power station</t>
  </si>
  <si>
    <t>G200</t>
  </si>
  <si>
    <t>Ft. Meade</t>
  </si>
  <si>
    <t>https://www.gem.wiki/Tiger_Bay_power_station</t>
  </si>
  <si>
    <t>L100000401873</t>
  </si>
  <si>
    <t>G100000402164</t>
  </si>
  <si>
    <t>University of Florida power station</t>
  </si>
  <si>
    <t>Gainesville</t>
  </si>
  <si>
    <t>Alachua</t>
  </si>
  <si>
    <t>https://www.gem.wiki/University_of_Florida_power_station</t>
  </si>
  <si>
    <t>L100000401874</t>
  </si>
  <si>
    <t>G100000402751</t>
  </si>
  <si>
    <t>Vermillion energy facility</t>
  </si>
  <si>
    <t>Duke Energy Indiana LLC [62.5%]; Wabash Valley Power Association Inc [37.5%]</t>
  </si>
  <si>
    <t>Duke Energy Corp [62.5%]</t>
  </si>
  <si>
    <t>https://www.gem.wiki/Vermillion_energy_facility</t>
  </si>
  <si>
    <t>L100000401550</t>
  </si>
  <si>
    <t>G100000402247</t>
  </si>
  <si>
    <t>G100000402248</t>
  </si>
  <si>
    <t>G100000402249</t>
  </si>
  <si>
    <t>G100000402250</t>
  </si>
  <si>
    <t>G100000402251</t>
  </si>
  <si>
    <t>G100000402252</t>
  </si>
  <si>
    <t>G100000402253</t>
  </si>
  <si>
    <t>G100000402254</t>
  </si>
  <si>
    <t>Williamston</t>
  </si>
  <si>
    <t>G100000402732</t>
  </si>
  <si>
    <t>G100000402733</t>
  </si>
  <si>
    <t>G100000402734</t>
  </si>
  <si>
    <t>G100000401663</t>
  </si>
  <si>
    <t>Wayne County power station</t>
  </si>
  <si>
    <t>https://www.gem.wiki/Wayne_County_power_station</t>
  </si>
  <si>
    <t>L100000401886</t>
  </si>
  <si>
    <t>G100000402788</t>
  </si>
  <si>
    <t>G100000402789</t>
  </si>
  <si>
    <t>G100000402790</t>
  </si>
  <si>
    <t>G100000402791</t>
  </si>
  <si>
    <t>G100000402792</t>
  </si>
  <si>
    <t>Wheatland generating facility</t>
  </si>
  <si>
    <t>CTG1</t>
  </si>
  <si>
    <t>Wheatland</t>
  </si>
  <si>
    <t>https://www.gem.wiki/Wheatland_generating_facility</t>
  </si>
  <si>
    <t>L100000401879</t>
  </si>
  <si>
    <t>G100000402764</t>
  </si>
  <si>
    <t>CTG2</t>
  </si>
  <si>
    <t>G100000402765</t>
  </si>
  <si>
    <t>CTG3</t>
  </si>
  <si>
    <t>G100000402766</t>
  </si>
  <si>
    <t>CTG4</t>
  </si>
  <si>
    <t>G100000402767</t>
  </si>
  <si>
    <t>Woodsdale power station</t>
  </si>
  <si>
    <t>Duke Energy Kentucky Inc [100.0%]</t>
  </si>
  <si>
    <t>https://www.gem.wiki/Woodsdale_power_station</t>
  </si>
  <si>
    <t>L100000401880</t>
  </si>
  <si>
    <t>G100000402768</t>
  </si>
  <si>
    <t>G100000402769</t>
  </si>
  <si>
    <t>GT3</t>
  </si>
  <si>
    <t>G100000402770</t>
  </si>
  <si>
    <t>GT4</t>
  </si>
  <si>
    <t>G100000402771</t>
  </si>
  <si>
    <t>GT5</t>
  </si>
  <si>
    <t>G100000402772</t>
  </si>
  <si>
    <t>GT6</t>
  </si>
  <si>
    <t>G100000402773</t>
  </si>
  <si>
    <t>solar</t>
  </si>
  <si>
    <t>Bay Ranch Solar Power Plant</t>
  </si>
  <si>
    <t>PV</t>
  </si>
  <si>
    <t>Duke Energy CORP</t>
  </si>
  <si>
    <t>Bay County</t>
  </si>
  <si>
    <t>https://gem.wiki/Bay_Ranch_Solar_Power_Plant</t>
  </si>
  <si>
    <t>L808387</t>
  </si>
  <si>
    <t>G810578</t>
  </si>
  <si>
    <t>Bay Trail Solar Power Plant</t>
  </si>
  <si>
    <t>Citrus County</t>
  </si>
  <si>
    <t>https://gem.wiki/Bay_Trail_Solar_Power_Plant</t>
  </si>
  <si>
    <t>L804382</t>
  </si>
  <si>
    <t>G805035</t>
  </si>
  <si>
    <t>Broad River Solar</t>
  </si>
  <si>
    <t>Mooresboro</t>
  </si>
  <si>
    <t>Cleveland County</t>
  </si>
  <si>
    <t>https://gem.wiki/Broad_River_Solar</t>
  </si>
  <si>
    <t>L804383</t>
  </si>
  <si>
    <t>G805036</t>
  </si>
  <si>
    <t>Capital Partners Solar Project</t>
  </si>
  <si>
    <t>Pasquotank solar farm</t>
  </si>
  <si>
    <t>Pasquotank County</t>
  </si>
  <si>
    <t>https://gem.wiki/Capital_Partners_Solar_Project</t>
  </si>
  <si>
    <t>L804384</t>
  </si>
  <si>
    <t>G805037</t>
  </si>
  <si>
    <t>Caprock Solar</t>
  </si>
  <si>
    <t>Quay County</t>
  </si>
  <si>
    <t>New Mexico</t>
  </si>
  <si>
    <t>https://gem.wiki/Caprock_Solar</t>
  </si>
  <si>
    <t>L805002</t>
  </si>
  <si>
    <t>G805769</t>
  </si>
  <si>
    <t>Charlie Creek Solar Power Plant</t>
  </si>
  <si>
    <t>Wauchula</t>
  </si>
  <si>
    <t>Hardee County</t>
  </si>
  <si>
    <t>https://gem.wiki/Charlie_Creek_Solar_Power_Plant</t>
  </si>
  <si>
    <t>L804385</t>
  </si>
  <si>
    <t>G805038</t>
  </si>
  <si>
    <t>Columbia (Duke Energy) Solar Power Plant</t>
  </si>
  <si>
    <t>Columbia County</t>
  </si>
  <si>
    <t>https://gem.wiki/Columbia_(Duke_Energy)_Solar_Power_Plant</t>
  </si>
  <si>
    <t>L804386</t>
  </si>
  <si>
    <t>G805039</t>
  </si>
  <si>
    <t>Conetoe II Solar</t>
  </si>
  <si>
    <t>Conetoe solar farm</t>
  </si>
  <si>
    <t>Edgecombe County</t>
  </si>
  <si>
    <t>https://gem.wiki/Conetoe_II_Solar</t>
  </si>
  <si>
    <t>L804288</t>
  </si>
  <si>
    <t>G804916</t>
  </si>
  <si>
    <t>Debary Solar Power Plant</t>
  </si>
  <si>
    <t>Volusia County</t>
  </si>
  <si>
    <t>https://gem.wiki/Debary_Solar_Power_Plant</t>
  </si>
  <si>
    <t>L804387</t>
  </si>
  <si>
    <t>G805040</t>
  </si>
  <si>
    <t>Dogwood Solar</t>
  </si>
  <si>
    <t>Halifax County</t>
  </si>
  <si>
    <t>https://gem.wiki/Dogwood_Solar</t>
  </si>
  <si>
    <t>L805003</t>
  </si>
  <si>
    <t>G805770</t>
  </si>
  <si>
    <t>Duette Solar Power Plant</t>
  </si>
  <si>
    <t>Parrish</t>
  </si>
  <si>
    <t>Manatee County</t>
  </si>
  <si>
    <t>https://gem.wiki/Duette_Solar_Power_Plant</t>
  </si>
  <si>
    <t>L804388</t>
  </si>
  <si>
    <t>G805041</t>
  </si>
  <si>
    <t>East Blackland Solar Project 1</t>
  </si>
  <si>
    <t>Pflugerville solar park</t>
  </si>
  <si>
    <t>Manor</t>
  </si>
  <si>
    <t>Travis County</t>
  </si>
  <si>
    <t>Texas</t>
  </si>
  <si>
    <t>https://gem.wiki/East_Blackland_Solar_Project_1</t>
  </si>
  <si>
    <t>L805004</t>
  </si>
  <si>
    <t>G805771</t>
  </si>
  <si>
    <t>Elm City Solar Facility</t>
  </si>
  <si>
    <t>Wilson County</t>
  </si>
  <si>
    <t>https://gem.wiki/Elm_City_Solar_Facility</t>
  </si>
  <si>
    <t>L804389</t>
  </si>
  <si>
    <t>G805042</t>
  </si>
  <si>
    <t>Fayetteville Solar</t>
  </si>
  <si>
    <t>DD Fayetteville Solar NC</t>
  </si>
  <si>
    <t>Bladen County</t>
  </si>
  <si>
    <t>https://gem.wiki/Fayetteville_Solar</t>
  </si>
  <si>
    <t>L804390</t>
  </si>
  <si>
    <t>G805043</t>
  </si>
  <si>
    <t>Fort Green Solar Power Plant</t>
  </si>
  <si>
    <t>Bowling Green</t>
  </si>
  <si>
    <t>https://gem.wiki/Fort_Green_Solar_Power_Plant</t>
  </si>
  <si>
    <t>L804391</t>
  </si>
  <si>
    <t>G805044</t>
  </si>
  <si>
    <t>Gaston Solar Power Plant</t>
  </si>
  <si>
    <t>approximate</t>
  </si>
  <si>
    <t>Gaston County</t>
  </si>
  <si>
    <t>https://gem.wiki/Gaston_Solar_Power_Plant</t>
  </si>
  <si>
    <t>L804392</t>
  </si>
  <si>
    <t>G805045</t>
  </si>
  <si>
    <t>Halifax solar farm</t>
  </si>
  <si>
    <t>https://gem.wiki/Halifax_solar_farm</t>
  </si>
  <si>
    <t>L804393</t>
  </si>
  <si>
    <t>G805046</t>
  </si>
  <si>
    <t>Hamilton Solar Power Plant</t>
  </si>
  <si>
    <t>Hamilton County</t>
  </si>
  <si>
    <t>https://gem.wiki/Hamilton_Solar_Power_Plant</t>
  </si>
  <si>
    <t>L804394</t>
  </si>
  <si>
    <t>G805047</t>
  </si>
  <si>
    <t>Hardeetown Solar Power Plant</t>
  </si>
  <si>
    <t>Levy County</t>
  </si>
  <si>
    <t>https://gem.wiki/Hardeetown_Solar_Power_Plant</t>
  </si>
  <si>
    <t>L808442</t>
  </si>
  <si>
    <t>G810664</t>
  </si>
  <si>
    <t>High Springs Solar Power Plant</t>
  </si>
  <si>
    <t>Alachua County</t>
  </si>
  <si>
    <t>https://gem.wiki/High_Springs_Solar_Power_Plant</t>
  </si>
  <si>
    <t>L808448</t>
  </si>
  <si>
    <t>G810671</t>
  </si>
  <si>
    <t>Hildreth Solar Power Plant</t>
  </si>
  <si>
    <t>Suwannee County</t>
  </si>
  <si>
    <t>https://gem.wiki/Hildreth_Solar_Power_Plant</t>
  </si>
  <si>
    <t>L808450</t>
  </si>
  <si>
    <t>G810673</t>
  </si>
  <si>
    <t>Holstein 1 (Duke) solar farm</t>
  </si>
  <si>
    <t>Nolan County</t>
  </si>
  <si>
    <t>https://gem.wiki/Holstein_1_(Duke)_solar_farm</t>
  </si>
  <si>
    <t>L804173</t>
  </si>
  <si>
    <t>G804775</t>
  </si>
  <si>
    <t>Hoosier Jack Solar</t>
  </si>
  <si>
    <t>announced</t>
  </si>
  <si>
    <t>Vigo County</t>
  </si>
  <si>
    <t>https://gem.wiki/Hoosier_Jack_Solar</t>
  </si>
  <si>
    <t>L808453</t>
  </si>
  <si>
    <t>G810677</t>
  </si>
  <si>
    <t>Innovative Solar 33</t>
  </si>
  <si>
    <t>Innovative Cleveland</t>
  </si>
  <si>
    <t>cancelled</t>
  </si>
  <si>
    <t>Moorseburg</t>
  </si>
  <si>
    <t>https://gem.wiki/Innovative_Solar_33</t>
  </si>
  <si>
    <t>L805006</t>
  </si>
  <si>
    <t>G805773</t>
  </si>
  <si>
    <t>Innovative Solar 34</t>
  </si>
  <si>
    <t>Innovative Richmond</t>
  </si>
  <si>
    <t>Jackson Springs</t>
  </si>
  <si>
    <t>Richmond County</t>
  </si>
  <si>
    <t>https://gem.wiki/Innovative_Solar_34</t>
  </si>
  <si>
    <t>L805007</t>
  </si>
  <si>
    <t>G805774</t>
  </si>
  <si>
    <t>Jackpot Solar</t>
  </si>
  <si>
    <t>Twin Falls South</t>
  </si>
  <si>
    <t>Twin Falls</t>
  </si>
  <si>
    <t>Idaho</t>
  </si>
  <si>
    <t>https://gem.wiki/Jackpot_Solar</t>
  </si>
  <si>
    <t>L805130</t>
  </si>
  <si>
    <t>G805909</t>
  </si>
  <si>
    <t>Kelford solar farm</t>
  </si>
  <si>
    <t>Capital Partners Solar Project 2</t>
  </si>
  <si>
    <t>Bertie County</t>
  </si>
  <si>
    <t>https://gem.wiki/Kelford_solar_farm</t>
  </si>
  <si>
    <t>L804395</t>
  </si>
  <si>
    <t>G805048</t>
  </si>
  <si>
    <t>Lake Placid Solar Power Plant</t>
  </si>
  <si>
    <t>Highlands County</t>
  </si>
  <si>
    <t>https://gem.wiki/Lake_Placid_Solar_Power_Plant</t>
  </si>
  <si>
    <t>L804396</t>
  </si>
  <si>
    <t>G805049</t>
  </si>
  <si>
    <t>Lapetus solar farm</t>
  </si>
  <si>
    <t>Andrews County</t>
  </si>
  <si>
    <t>https://gem.wiki/Lapetus_solar_farm</t>
  </si>
  <si>
    <t>L804397</t>
  </si>
  <si>
    <t>G805050</t>
  </si>
  <si>
    <t>Longboat Solar</t>
  </si>
  <si>
    <t>San Bernardino County</t>
  </si>
  <si>
    <t>California</t>
  </si>
  <si>
    <t>https://gem.wiki/Longboat_Solar</t>
  </si>
  <si>
    <t>L805008</t>
  </si>
  <si>
    <t>G805775</t>
  </si>
  <si>
    <t>Maiden Creek Solar Power Plant</t>
  </si>
  <si>
    <t>Maiden</t>
  </si>
  <si>
    <t>Catawba County</t>
  </si>
  <si>
    <t>https://gem.wiki/Maiden_Creek_Solar_Power_Plant</t>
  </si>
  <si>
    <t>L804398</t>
  </si>
  <si>
    <t>G805051</t>
  </si>
  <si>
    <t>Monroe Solar Facility</t>
  </si>
  <si>
    <t>Monroe</t>
  </si>
  <si>
    <t>Union County</t>
  </si>
  <si>
    <t>https://gem.wiki/Monroe_Solar_Facility</t>
  </si>
  <si>
    <t>L804399</t>
  </si>
  <si>
    <t>G805052</t>
  </si>
  <si>
    <t>Mule Creek solar farm</t>
  </si>
  <si>
    <t>Mule Creek Renewable Energy Center</t>
  </si>
  <si>
    <t>pre-construction</t>
  </si>
  <si>
    <t>https://gem.wiki/Mule_Creek_solar_farm</t>
  </si>
  <si>
    <t>L808479</t>
  </si>
  <si>
    <t>G810707</t>
  </si>
  <si>
    <t>North Rosamond Solar</t>
  </si>
  <si>
    <t>Kern County</t>
  </si>
  <si>
    <t>https://gem.wiki/North_Rosamond_Solar</t>
  </si>
  <si>
    <t>L804400</t>
  </si>
  <si>
    <t>G805053</t>
  </si>
  <si>
    <t>Palmer Solar</t>
  </si>
  <si>
    <t>El Paso County</t>
  </si>
  <si>
    <t>Colorado</t>
  </si>
  <si>
    <t>https://gem.wiki/Palmer_Solar</t>
  </si>
  <si>
    <t>L805009</t>
  </si>
  <si>
    <t>G805776</t>
  </si>
  <si>
    <t>Pike Solar Project</t>
  </si>
  <si>
    <t>Fountain</t>
  </si>
  <si>
    <t>https://gem.wiki/Pike_Solar_Project</t>
  </si>
  <si>
    <t>L805132</t>
  </si>
  <si>
    <t>G805911</t>
  </si>
  <si>
    <t>Pinson solar farm</t>
  </si>
  <si>
    <t>Woodruff</t>
  </si>
  <si>
    <t>Spartanburg County</t>
  </si>
  <si>
    <t>https://gem.wiki/Pinson_solar_farm</t>
  </si>
  <si>
    <t>L805408</t>
  </si>
  <si>
    <t>G806239</t>
  </si>
  <si>
    <t>Pisgah Ridge Solar</t>
  </si>
  <si>
    <t>Navarro County</t>
  </si>
  <si>
    <t>https://gem.wiki/Pisgah_Ridge_Solar</t>
  </si>
  <si>
    <t>L808498</t>
  </si>
  <si>
    <t>G810726</t>
  </si>
  <si>
    <t>Pumpjack Solar I</t>
  </si>
  <si>
    <t>https://gem.wiki/Pumpjack_Solar_I</t>
  </si>
  <si>
    <t>L804401</t>
  </si>
  <si>
    <t>G805054</t>
  </si>
  <si>
    <t>Rambler solar farm</t>
  </si>
  <si>
    <t>Tom Green County</t>
  </si>
  <si>
    <t>https://gem.wiki/Rambler_solar_farm</t>
  </si>
  <si>
    <t>L804402</t>
  </si>
  <si>
    <t>G805055</t>
  </si>
  <si>
    <t>Rattler Solar Power Plant</t>
  </si>
  <si>
    <t>shelved</t>
  </si>
  <si>
    <t>Brooksville County</t>
  </si>
  <si>
    <t>https://gem.wiki/Rattler_Solar_Power_Plant</t>
  </si>
  <si>
    <t>L805010</t>
  </si>
  <si>
    <t>G805777</t>
  </si>
  <si>
    <t>Rio Bravo Solar</t>
  </si>
  <si>
    <t>https://gem.wiki/Rio_Bravo_Solar</t>
  </si>
  <si>
    <t>L805011</t>
  </si>
  <si>
    <t>G805778</t>
  </si>
  <si>
    <t>G805779</t>
  </si>
  <si>
    <t>Sandy Creek Solar Power Plant</t>
  </si>
  <si>
    <t>Panama City</t>
  </si>
  <si>
    <t>https://gem.wiki/Sandy_Creek_Solar_Power_Plant</t>
  </si>
  <si>
    <t>L804403</t>
  </si>
  <si>
    <t>G805056</t>
  </si>
  <si>
    <t>Santa Fe Solar Power Plant</t>
  </si>
  <si>
    <t>Archer</t>
  </si>
  <si>
    <t>https://gem.wiki/Santa_Fe_Solar_Power_Plant</t>
  </si>
  <si>
    <t>L804404</t>
  </si>
  <si>
    <t>G805057</t>
  </si>
  <si>
    <t>Seville solar farm</t>
  </si>
  <si>
    <t>Imperial County</t>
  </si>
  <si>
    <t>https://gem.wiki/Seville_solar_farm</t>
  </si>
  <si>
    <t>L805012</t>
  </si>
  <si>
    <t>G805780</t>
  </si>
  <si>
    <t>G805781</t>
  </si>
  <si>
    <t>Shawboro solar farm</t>
  </si>
  <si>
    <t>Camden County</t>
  </si>
  <si>
    <t>https://gem.wiki/Shawboro_solar_farm</t>
  </si>
  <si>
    <t>L805013</t>
  </si>
  <si>
    <t>G805782</t>
  </si>
  <si>
    <t>Shoreham Solar Commons</t>
  </si>
  <si>
    <t>Suffolk County</t>
  </si>
  <si>
    <t>New York</t>
  </si>
  <si>
    <t>https://gem.wiki/Shoreham_Solar_Commons</t>
  </si>
  <si>
    <t>L804405</t>
  </si>
  <si>
    <t>G805058</t>
  </si>
  <si>
    <t>South Dixon Solar</t>
  </si>
  <si>
    <t>Lee County</t>
  </si>
  <si>
    <t>Illinois</t>
  </si>
  <si>
    <t>https://gem.wiki/South_Dixon_Solar</t>
  </si>
  <si>
    <t>L804406</t>
  </si>
  <si>
    <t>G805059</t>
  </si>
  <si>
    <t>Speedway (North Carolina) Solar</t>
  </si>
  <si>
    <t>Midland</t>
  </si>
  <si>
    <t>Cabarrus County</t>
  </si>
  <si>
    <t>https://gem.wiki/Speedway_(North_Carolina)_Solar</t>
  </si>
  <si>
    <t>L804407</t>
  </si>
  <si>
    <t>G805060</t>
  </si>
  <si>
    <t>Stony Knoll Solar</t>
  </si>
  <si>
    <t>Rockford</t>
  </si>
  <si>
    <t>Surry County</t>
  </si>
  <si>
    <t>https://gem.wiki/Stony_Knoll_Solar</t>
  </si>
  <si>
    <t>L804408</t>
  </si>
  <si>
    <t>G805061</t>
  </si>
  <si>
    <t>Tomlin Mill Road solar farm</t>
  </si>
  <si>
    <t>Chalotte</t>
  </si>
  <si>
    <t>Iredell County</t>
  </si>
  <si>
    <t>https://gem.wiki/Tomlin_Mill_Road_solar_farm</t>
  </si>
  <si>
    <t>L805014</t>
  </si>
  <si>
    <t>G805783</t>
  </si>
  <si>
    <t>Trenton Solar Power Plant</t>
  </si>
  <si>
    <t>Gilchrist County</t>
  </si>
  <si>
    <t>https://gem.wiki/Trenton_Solar_Power_Plant</t>
  </si>
  <si>
    <t>L804409</t>
  </si>
  <si>
    <t>G805062</t>
  </si>
  <si>
    <t>Twin Rivers Solar Power Plant</t>
  </si>
  <si>
    <t>Jasper</t>
  </si>
  <si>
    <t>https://gem.wiki/Twin_Rivers_Solar_Power_Plant</t>
  </si>
  <si>
    <t>L804410</t>
  </si>
  <si>
    <t>G805063</t>
  </si>
  <si>
    <t>Warsaw Farm solar farm</t>
  </si>
  <si>
    <t>Duplin County</t>
  </si>
  <si>
    <t>https://gem.wiki/Warsaw_Farm_solar_farm</t>
  </si>
  <si>
    <t>L804411</t>
  </si>
  <si>
    <t>G805064</t>
  </si>
  <si>
    <t>Wewahitchka solar farm</t>
  </si>
  <si>
    <t>Overstreet County</t>
  </si>
  <si>
    <t>https://gem.wiki/Wewahitchka_solar_farm</t>
  </si>
  <si>
    <t>L805005</t>
  </si>
  <si>
    <t>G805772</t>
  </si>
  <si>
    <t>Wildflower (Mississippi) Solar</t>
  </si>
  <si>
    <t>DeSoto County</t>
  </si>
  <si>
    <t>Mississippi</t>
  </si>
  <si>
    <t>https://gem.wiki/Wildflower_(Mississippi)_Solar</t>
  </si>
  <si>
    <t>L833398</t>
  </si>
  <si>
    <t>G839127</t>
  </si>
  <si>
    <t>Winquepin solar farm</t>
  </si>
  <si>
    <t>Winquepin Renewable Energy Center</t>
  </si>
  <si>
    <t>Madison County</t>
  </si>
  <si>
    <t>https://gem.wiki/Winquepin_solar_farm</t>
  </si>
  <si>
    <t>L833405</t>
  </si>
  <si>
    <t>G839135</t>
  </si>
  <si>
    <t>Wolf Pit Branch Solar</t>
  </si>
  <si>
    <t>Lexington County</t>
  </si>
  <si>
    <t>https://gem.wiki/Wolf_Pit_Branch_Solar</t>
  </si>
  <si>
    <t>L808557</t>
  </si>
  <si>
    <t>G810802</t>
  </si>
  <si>
    <t>wind</t>
  </si>
  <si>
    <t>Campbell Hill wind farm</t>
  </si>
  <si>
    <t>onshore</t>
  </si>
  <si>
    <t>Converse County</t>
  </si>
  <si>
    <t>Wyoming</t>
  </si>
  <si>
    <t>https://gem.wiki/Campbell_Hill_wind_farm</t>
  </si>
  <si>
    <t>L906947</t>
  </si>
  <si>
    <t>G909351</t>
  </si>
  <si>
    <t>Cimarron II wind farm</t>
  </si>
  <si>
    <t>Duke Energy CORP [50%]; Sumitomo Corporation of Americas [50%]</t>
  </si>
  <si>
    <t>Gray County</t>
  </si>
  <si>
    <t>Kansas</t>
  </si>
  <si>
    <t>https://gem.wiki/Cimarron_II_wind_farm</t>
  </si>
  <si>
    <t>L907136</t>
  </si>
  <si>
    <t>G909610</t>
  </si>
  <si>
    <t>Frontier wind farm</t>
  </si>
  <si>
    <t>Kay County</t>
  </si>
  <si>
    <t>Oklahoma</t>
  </si>
  <si>
    <t>https://gem.wiki/Frontier_wind_farm</t>
  </si>
  <si>
    <t>L907349</t>
  </si>
  <si>
    <t>G909901</t>
  </si>
  <si>
    <t>G910269</t>
  </si>
  <si>
    <t>Happy Jack Windpower Project</t>
  </si>
  <si>
    <t>Laramie County</t>
  </si>
  <si>
    <t>https://gem.wiki/Happy_Jack_Windpower_Project</t>
  </si>
  <si>
    <t>L906536</t>
  </si>
  <si>
    <t>G908825</t>
  </si>
  <si>
    <t>Ironwood wind farm</t>
  </si>
  <si>
    <t>Ford County</t>
  </si>
  <si>
    <t>https://gem.wiki/Ironwood_wind_farm</t>
  </si>
  <si>
    <t>L907281</t>
  </si>
  <si>
    <t>G909808</t>
  </si>
  <si>
    <t>Kit Carson Project wind farm</t>
  </si>
  <si>
    <t>Kit Carson County</t>
  </si>
  <si>
    <t>https://gem.wiki/Kit_Carson_Project_wind_farm</t>
  </si>
  <si>
    <t>L906705</t>
  </si>
  <si>
    <t>G909029</t>
  </si>
  <si>
    <t>Laurel Hill wind farm</t>
  </si>
  <si>
    <t>Lycoming County</t>
  </si>
  <si>
    <t>Pennsylvania</t>
  </si>
  <si>
    <t>https://gem.wiki/Laurel_Hill_wind_farm</t>
  </si>
  <si>
    <t>L906791</t>
  </si>
  <si>
    <t>G909144</t>
  </si>
  <si>
    <t>Ledyard wind farm</t>
  </si>
  <si>
    <t>Ledyard Windpower</t>
  </si>
  <si>
    <t>Kossuth County</t>
  </si>
  <si>
    <t>Iowa</t>
  </si>
  <si>
    <t>https://gem.wiki/Ledyard_wind_farm</t>
  </si>
  <si>
    <t>L917224</t>
  </si>
  <si>
    <t>G921370</t>
  </si>
  <si>
    <t>Los Vientos wind farm</t>
  </si>
  <si>
    <t>Cameron County</t>
  </si>
  <si>
    <t>https://gem.wiki/Los_Vientos_wind_farm</t>
  </si>
  <si>
    <t>L907073</t>
  </si>
  <si>
    <t>G927309</t>
  </si>
  <si>
    <t>Willacy County</t>
  </si>
  <si>
    <t>G927310</t>
  </si>
  <si>
    <t>Starr County</t>
  </si>
  <si>
    <t>G909942</t>
  </si>
  <si>
    <t>G909943</t>
  </si>
  <si>
    <t>G909522</t>
  </si>
  <si>
    <t>Maryneal Windpower Farm</t>
  </si>
  <si>
    <t>Maryneal</t>
  </si>
  <si>
    <t>https://gem.wiki/Maryneal_Windpower_Farm</t>
  </si>
  <si>
    <t>L907311</t>
  </si>
  <si>
    <t>G909847</t>
  </si>
  <si>
    <t>Mesquite Creek wind farm</t>
  </si>
  <si>
    <t>Dawson County</t>
  </si>
  <si>
    <t>https://gem.wiki/Mesquite_Creek_wind_farm</t>
  </si>
  <si>
    <t>L907449</t>
  </si>
  <si>
    <t>G910045</t>
  </si>
  <si>
    <t>Mesteño wind farm</t>
  </si>
  <si>
    <t>https://gem.wiki/Mesteño_wind_farm</t>
  </si>
  <si>
    <t>L907419</t>
  </si>
  <si>
    <t>G910001</t>
  </si>
  <si>
    <t>North Allegheny Windpower Project</t>
  </si>
  <si>
    <t>Portage Township</t>
  </si>
  <si>
    <t>Cambria County</t>
  </si>
  <si>
    <t>https://gem.wiki/North_Allegheny_Windpower_Project</t>
  </si>
  <si>
    <t>L906796</t>
  </si>
  <si>
    <t>G909150</t>
  </si>
  <si>
    <t>Notrees Windpower Hybrid</t>
  </si>
  <si>
    <t>Winkler County</t>
  </si>
  <si>
    <t>https://gem.wiki/Notrees_Windpower_Hybrid</t>
  </si>
  <si>
    <t>L906746</t>
  </si>
  <si>
    <t>G909315</t>
  </si>
  <si>
    <t>G909085</t>
  </si>
  <si>
    <t>Ocotillo (Duke) Windpower</t>
  </si>
  <si>
    <t>Howard County</t>
  </si>
  <si>
    <t>https://gem.wiki/Ocotillo_(Duke)_Windpower</t>
  </si>
  <si>
    <t>L906727</t>
  </si>
  <si>
    <t>G909061</t>
  </si>
  <si>
    <t>Pamlico Sound wind farm</t>
  </si>
  <si>
    <t>offshore hard mount</t>
  </si>
  <si>
    <t>https://gem.wiki/Pamlico_Sound_wind_farm</t>
  </si>
  <si>
    <t>L921958</t>
  </si>
  <si>
    <t>G927333</t>
  </si>
  <si>
    <t>Shirley Wind Project</t>
  </si>
  <si>
    <t>Brown County</t>
  </si>
  <si>
    <t>Wisconsin</t>
  </si>
  <si>
    <t>https://gem.wiki/Shirley_Wind_Project</t>
  </si>
  <si>
    <t>L906427</t>
  </si>
  <si>
    <t>G908703</t>
  </si>
  <si>
    <t>Silver Sage Windpower</t>
  </si>
  <si>
    <t>https://gem.wiki/Silver_Sage_Windpower</t>
  </si>
  <si>
    <t>L906629</t>
  </si>
  <si>
    <t>G908938</t>
  </si>
  <si>
    <t>Sweetwater wind farm</t>
  </si>
  <si>
    <t>Leeward Energy [53%]; Duke Energy CORP [47%]</t>
  </si>
  <si>
    <t>https://gem.wiki/Sweetwater_wind_farm</t>
  </si>
  <si>
    <t>L906593</t>
  </si>
  <si>
    <t>G909274</t>
  </si>
  <si>
    <t>4A</t>
  </si>
  <si>
    <t>G909626</t>
  </si>
  <si>
    <t>4B</t>
  </si>
  <si>
    <t>G909501</t>
  </si>
  <si>
    <t>Top Of The World Windpower Project</t>
  </si>
  <si>
    <t>https://gem.wiki/Top_Of_The_World_Windpower_Project</t>
  </si>
  <si>
    <t>L907409</t>
  </si>
  <si>
    <t>G909979</t>
  </si>
  <si>
    <t>Wilmington East Wind Energy Area</t>
  </si>
  <si>
    <t>OCS-A 0546</t>
  </si>
  <si>
    <t>Oak Island</t>
  </si>
  <si>
    <t>https://gem.wiki/Wilmington_East_Wind_Energy_Area</t>
  </si>
  <si>
    <t>L907702</t>
  </si>
  <si>
    <t>G910367</t>
  </si>
  <si>
    <t>nuclear</t>
  </si>
  <si>
    <t>Crystal River nuclear power plant</t>
  </si>
  <si>
    <t>pressurized water reactor</t>
  </si>
  <si>
    <t>https://gem.wiki/Crystal_River_nuclear_power_plant</t>
  </si>
  <si>
    <t>L500270</t>
  </si>
  <si>
    <t>G500630</t>
  </si>
  <si>
    <t>Levy County nuclear power plant</t>
  </si>
  <si>
    <t>https://gem.wiki/Levy_County_nuclear_power_plant</t>
  </si>
  <si>
    <t>L500483</t>
  </si>
  <si>
    <t>G501390</t>
  </si>
  <si>
    <t>G501391</t>
  </si>
  <si>
    <t>McGuire nuclear power plant</t>
  </si>
  <si>
    <t>Mecklenburg County</t>
  </si>
  <si>
    <t>https://gem.wiki/McGuire_nuclear_power_plant</t>
  </si>
  <si>
    <t>L500068</t>
  </si>
  <si>
    <t>G500117</t>
  </si>
  <si>
    <t>G500118</t>
  </si>
  <si>
    <t>Oconee nuclear power plant</t>
  </si>
  <si>
    <t>Oconee County</t>
  </si>
  <si>
    <t>https://gem.wiki/Oconee_nuclear_power_plant</t>
  </si>
  <si>
    <t>L500152</t>
  </si>
  <si>
    <t>G500348</t>
  </si>
  <si>
    <t>G500349</t>
  </si>
  <si>
    <t>G500347</t>
  </si>
  <si>
    <t>Piketon nuclear power plant</t>
  </si>
  <si>
    <t>Pike County</t>
  </si>
  <si>
    <t>https://gem.wiki/Piketon_nuclear_power_plant</t>
  </si>
  <si>
    <t>L500494</t>
  </si>
  <si>
    <t>G501417</t>
  </si>
  <si>
    <t>Shearon Harris nuclear power plant</t>
  </si>
  <si>
    <t>2A</t>
  </si>
  <si>
    <t>Harris</t>
  </si>
  <si>
    <t>Duke Energy Progress (NC)</t>
  </si>
  <si>
    <t>Wake County</t>
  </si>
  <si>
    <t>https://gem.wiki/Shearon_Harris_nuclear_power_plant</t>
  </si>
  <si>
    <t>L500380</t>
  </si>
  <si>
    <t>G501444</t>
  </si>
  <si>
    <t>3A</t>
  </si>
  <si>
    <t>G501446</t>
  </si>
  <si>
    <t>William States Lee III nuclear power plant</t>
  </si>
  <si>
    <t>Duke Energy Carolinas LLC;Southern Company</t>
  </si>
  <si>
    <t>Cherokee County</t>
  </si>
  <si>
    <t>https://gem.wiki/William_States_Lee_III_nuclear_power_plant</t>
  </si>
  <si>
    <t>L500515</t>
  </si>
  <si>
    <t>G501483</t>
  </si>
  <si>
    <t>G501484</t>
  </si>
  <si>
    <t>hydropower</t>
  </si>
  <si>
    <t>Bad Creek hydroelectric plant</t>
  </si>
  <si>
    <t>pumped storage</t>
  </si>
  <si>
    <t>Duke Energy Carolinas LLC</t>
  </si>
  <si>
    <t>Salem</t>
  </si>
  <si>
    <t>https://gem.wiki/Bad_Creek_hydroelectric_plant</t>
  </si>
  <si>
    <t>L603716</t>
  </si>
  <si>
    <t>G603754</t>
  </si>
  <si>
    <t>Cowans Ford hydroelectric plant</t>
  </si>
  <si>
    <t>run-of-river</t>
  </si>
  <si>
    <t>Lincoln County</t>
  </si>
  <si>
    <t>https://gem.wiki/Cowans_Ford_hydroelectric_plant</t>
  </si>
  <si>
    <t>L603771</t>
  </si>
  <si>
    <t>G603809</t>
  </si>
  <si>
    <t>Jocassee hydroelectric plant</t>
  </si>
  <si>
    <t>Pickens County</t>
  </si>
  <si>
    <t>https://gem.wiki/Jocassee_hydroelectric_plant</t>
  </si>
  <si>
    <t>L603831</t>
  </si>
  <si>
    <t>G603869</t>
  </si>
  <si>
    <t>Keowee hydroelectric plant</t>
  </si>
  <si>
    <t>conventional storage</t>
  </si>
  <si>
    <t>Seneca</t>
  </si>
  <si>
    <t>https://gem.wiki/Keowee_hydroelectric_plant</t>
  </si>
  <si>
    <t>L603841</t>
  </si>
  <si>
    <t>G603879</t>
  </si>
  <si>
    <t>Markland hydroelectric plant</t>
  </si>
  <si>
    <t>Duke Energy Indiana LLC</t>
  </si>
  <si>
    <t>Florence</t>
  </si>
  <si>
    <t>Switzerland County</t>
  </si>
  <si>
    <t>https://gem.wiki/Markland_hydroelectric_plant</t>
  </si>
  <si>
    <t>L603860</t>
  </si>
  <si>
    <t>G603898</t>
  </si>
  <si>
    <t>Tillery hydroelectric plant</t>
  </si>
  <si>
    <t>Mount Gilead</t>
  </si>
  <si>
    <t>Montgomery County</t>
  </si>
  <si>
    <t>https://gem.wiki/Tillery_hydroelectric_plant</t>
  </si>
  <si>
    <t>L603946</t>
  </si>
  <si>
    <t>G603984</t>
  </si>
  <si>
    <t>Walters hydroelectric plant</t>
  </si>
  <si>
    <t>Waterville</t>
  </si>
  <si>
    <t>Haywood County</t>
  </si>
  <si>
    <t>https://gem.wiki/Walters_hydroelectric_plant</t>
  </si>
  <si>
    <t>L603955</t>
  </si>
  <si>
    <t>G603993</t>
  </si>
  <si>
    <t>Wateree hydroelectric plant</t>
  </si>
  <si>
    <t>Ridgeway</t>
  </si>
  <si>
    <t>Kershaw County</t>
  </si>
  <si>
    <t>https://gem.wiki/Wateree_hydroelectric_plant</t>
  </si>
  <si>
    <t>L603957</t>
  </si>
  <si>
    <t>G603995</t>
  </si>
  <si>
    <t>Luminant Miami Fort [100%]</t>
  </si>
  <si>
    <t>Duke Energy Corp; Vistra Corp</t>
  </si>
  <si>
    <t>G100000114580</t>
  </si>
  <si>
    <t>G100000106903</t>
  </si>
  <si>
    <t>G100000106904</t>
  </si>
  <si>
    <t>Ownership</t>
    <phoneticPr fontId="2" type="noConversion"/>
  </si>
  <si>
    <t>Plant capacity</t>
    <phoneticPr fontId="2" type="noConversion"/>
  </si>
  <si>
    <t>Age</t>
    <phoneticPr fontId="2" type="noConversion"/>
  </si>
  <si>
    <t>Reinvestment year</t>
    <phoneticPr fontId="3" type="noConversion"/>
  </si>
  <si>
    <t>Duke Energy Corp [100.0%]</t>
    <phoneticPr fontId="2" type="noConversion"/>
  </si>
  <si>
    <t>AES Corp [50.0%]; Duke Energy Corp [37.5%]; American Electric Power Co Inc [12.5%]</t>
    <phoneticPr fontId="2" type="noConversion"/>
  </si>
  <si>
    <t>Duke Energy Corp [50.0%]; Wabash Valley Power Association [25.0%]; Indiana Municipal Power Agency [25.0%]</t>
    <phoneticPr fontId="2" type="noConversion"/>
  </si>
  <si>
    <t>Duke Energy Corp [66.7%]; Southern Co [33.3%]</t>
    <phoneticPr fontId="2" type="noConversion"/>
  </si>
  <si>
    <t>Duke Energy Corp [62.5%]</t>
    <phoneticPr fontId="2" type="noConversion"/>
  </si>
  <si>
    <t>Duke Energy CORP</t>
    <phoneticPr fontId="2" type="noConversion"/>
  </si>
  <si>
    <t>TOTAL Capacity</t>
    <phoneticPr fontId="3" type="noConversion"/>
  </si>
  <si>
    <t>Coal</t>
    <phoneticPr fontId="3" type="noConversion"/>
  </si>
  <si>
    <t>Oil&amp;Gas</t>
    <phoneticPr fontId="3" type="noConversion"/>
  </si>
  <si>
    <t>Fossil fuel</t>
    <phoneticPr fontId="3" type="noConversion"/>
  </si>
  <si>
    <t>Renewables</t>
    <phoneticPr fontId="3" type="noConversion"/>
  </si>
  <si>
    <t>Oil</t>
    <phoneticPr fontId="3" type="noConversion"/>
  </si>
  <si>
    <t>Gas</t>
    <phoneticPr fontId="3" type="noConversion"/>
  </si>
  <si>
    <t>Nuclear</t>
    <phoneticPr fontId="3" type="noConversion"/>
  </si>
  <si>
    <t>Wind</t>
    <phoneticPr fontId="3" type="noConversion"/>
  </si>
  <si>
    <t>solar</t>
    <phoneticPr fontId="3" type="noConversion"/>
  </si>
  <si>
    <t>Fuel Type</t>
    <phoneticPr fontId="3" type="noConversion"/>
  </si>
  <si>
    <t>Capacity factor 2021</t>
    <phoneticPr fontId="3" type="noConversion"/>
  </si>
  <si>
    <t>Capacity factor 2022</t>
    <phoneticPr fontId="3" type="noConversion"/>
  </si>
  <si>
    <t>Capacity factor</t>
    <phoneticPr fontId="3" type="noConversion"/>
  </si>
  <si>
    <t>Coal-hard</t>
    <phoneticPr fontId="7" type="noConversion"/>
  </si>
  <si>
    <t>Lignite</t>
    <phoneticPr fontId="7" type="noConversion"/>
  </si>
  <si>
    <t>Oil</t>
    <phoneticPr fontId="7" type="noConversion"/>
  </si>
  <si>
    <t>Gas</t>
    <phoneticPr fontId="7" type="noConversion"/>
  </si>
  <si>
    <t>Fuel Type</t>
    <phoneticPr fontId="7" type="noConversion"/>
  </si>
  <si>
    <t>Heat rate (Btu per kWh) 2022</t>
    <phoneticPr fontId="7" type="noConversion"/>
  </si>
  <si>
    <t>Coal</t>
    <phoneticPr fontId="7" type="noConversion"/>
  </si>
  <si>
    <t>Petroleum</t>
    <phoneticPr fontId="7" type="noConversion"/>
  </si>
  <si>
    <t>Natural Gas</t>
    <phoneticPr fontId="7" type="noConversion"/>
  </si>
  <si>
    <t>Nuclear</t>
    <phoneticPr fontId="7" type="noConversion"/>
  </si>
  <si>
    <t>Emission factors (kg of CO2 per TJ) US</t>
    <phoneticPr fontId="7" type="noConversion"/>
  </si>
  <si>
    <t>Emission factors (kg of CO2 per TJ) IPCC2006</t>
    <phoneticPr fontId="7" type="noConversion"/>
  </si>
  <si>
    <t>Bituminous Coal</t>
    <phoneticPr fontId="7" type="noConversion"/>
  </si>
  <si>
    <t>Crude Oil</t>
    <phoneticPr fontId="7" type="noConversion"/>
  </si>
  <si>
    <t>Distillate Oil</t>
    <phoneticPr fontId="7" type="noConversion"/>
  </si>
  <si>
    <t>Natural Gas Liquids</t>
    <phoneticPr fontId="7" type="noConversion"/>
  </si>
  <si>
    <t>Jet Fuel</t>
    <phoneticPr fontId="7" type="noConversion"/>
  </si>
  <si>
    <t>Coking Coal</t>
    <phoneticPr fontId="7" type="noConversion"/>
  </si>
  <si>
    <t>Kerosene</t>
    <phoneticPr fontId="7" type="noConversion"/>
  </si>
  <si>
    <t>Other Bituminous Coal</t>
    <phoneticPr fontId="7" type="noConversion"/>
  </si>
  <si>
    <t>Lignite Coal</t>
    <phoneticPr fontId="7" type="noConversion"/>
  </si>
  <si>
    <t>Sub-Bituminous Coal</t>
    <phoneticPr fontId="7" type="noConversion"/>
  </si>
  <si>
    <t>Municipal Solid Waste</t>
    <phoneticPr fontId="7" type="noConversion"/>
  </si>
  <si>
    <t>Coke</t>
    <phoneticPr fontId="7" type="noConversion"/>
  </si>
  <si>
    <t>Petroleum Coke</t>
    <phoneticPr fontId="7" type="noConversion"/>
  </si>
  <si>
    <t>Gas/Diesel Oil</t>
    <phoneticPr fontId="7" type="noConversion"/>
  </si>
  <si>
    <t>Propane Gas</t>
    <phoneticPr fontId="7" type="noConversion"/>
  </si>
  <si>
    <t>Residual Fuel Oil</t>
    <phoneticPr fontId="7" type="noConversion"/>
  </si>
  <si>
    <t>Refined Coal</t>
    <phoneticPr fontId="7" type="noConversion"/>
  </si>
  <si>
    <t>Subbituminous Coal</t>
    <phoneticPr fontId="7" type="noConversion"/>
  </si>
  <si>
    <t>Wood / Wood Waste</t>
    <phoneticPr fontId="7" type="noConversion"/>
  </si>
  <si>
    <t>Tire-Derived Fuel</t>
    <phoneticPr fontId="7" type="noConversion"/>
  </si>
  <si>
    <t>Charcoal</t>
    <phoneticPr fontId="7" type="noConversion"/>
  </si>
  <si>
    <t>Waste Coal</t>
    <phoneticPr fontId="7" type="noConversion"/>
  </si>
  <si>
    <t>Industrial Wastes</t>
    <phoneticPr fontId="7" type="noConversion"/>
  </si>
  <si>
    <t>Waste Oil</t>
    <phoneticPr fontId="7" type="noConversion"/>
  </si>
  <si>
    <t>Waste Oils</t>
    <phoneticPr fontId="7" type="noConversion"/>
  </si>
  <si>
    <t>Emission factors (kg of CO2 per MMBTU) US</t>
    <phoneticPr fontId="7" type="noConversion"/>
  </si>
  <si>
    <t>Emission factors (kg of CO2 per MMBTU) IPCC2006</t>
    <phoneticPr fontId="7" type="noConversion"/>
  </si>
  <si>
    <t>Gas/Diesel Oil</t>
  </si>
  <si>
    <t>Residual Fuel Oil</t>
  </si>
  <si>
    <t>CDP C-EU8.2d 2021</t>
    <phoneticPr fontId="3" type="noConversion"/>
  </si>
  <si>
    <t>Energy Source Type</t>
    <phoneticPr fontId="7" type="noConversion"/>
  </si>
  <si>
    <t>Nameplate capacity (MW)</t>
    <phoneticPr fontId="7" type="noConversion"/>
  </si>
  <si>
    <t>Gross electricity generation (GWh)</t>
    <phoneticPr fontId="7" type="noConversion"/>
  </si>
  <si>
    <t>Net electricity generation (GWh)</t>
    <phoneticPr fontId="7" type="noConversion"/>
  </si>
  <si>
    <t>Absolute scope 1 emissions (metric tons CO2e)</t>
    <phoneticPr fontId="7" type="noConversion"/>
  </si>
  <si>
    <t>Scope 1 emissions intensity (metric tons CO2e per GWh)</t>
    <phoneticPr fontId="7" type="noConversion"/>
  </si>
  <si>
    <t>Coal – hard</t>
    <phoneticPr fontId="7" type="noConversion"/>
  </si>
  <si>
    <t>Sustainable biomass</t>
    <phoneticPr fontId="7" type="noConversion"/>
  </si>
  <si>
    <t>Other biomass</t>
    <phoneticPr fontId="7" type="noConversion"/>
  </si>
  <si>
    <t>Waste (non-biomass)</t>
    <phoneticPr fontId="7" type="noConversion"/>
  </si>
  <si>
    <t>Fossil-fuel plants fitted with CCS</t>
    <phoneticPr fontId="7" type="noConversion"/>
  </si>
  <si>
    <t>Geothermal</t>
    <phoneticPr fontId="7" type="noConversion"/>
  </si>
  <si>
    <t>Hydropower</t>
    <phoneticPr fontId="7" type="noConversion"/>
  </si>
  <si>
    <t>Wind</t>
    <phoneticPr fontId="7" type="noConversion"/>
  </si>
  <si>
    <t>Solar</t>
    <phoneticPr fontId="7" type="noConversion"/>
  </si>
  <si>
    <t>Marine</t>
    <phoneticPr fontId="7" type="noConversion"/>
  </si>
  <si>
    <t>Other renewable</t>
    <phoneticPr fontId="7" type="noConversion"/>
  </si>
  <si>
    <t>Other non-renewable</t>
    <phoneticPr fontId="7" type="noConversion"/>
  </si>
  <si>
    <t>Total</t>
    <phoneticPr fontId="7" type="noConversion"/>
  </si>
  <si>
    <t>Duke Energy Corp. - annual report 2021</t>
    <phoneticPr fontId="3" type="noConversion"/>
  </si>
  <si>
    <t>https://s201.q4cdn.com/583395453/files/doc_financials/2021/ar/2021-duke-energy-annual-report.pdf</t>
    <phoneticPr fontId="3" type="noConversion"/>
  </si>
  <si>
    <t>Duke Energy Corp. - annual report 2022</t>
    <phoneticPr fontId="3" type="noConversion"/>
  </si>
  <si>
    <t>https://s201.q4cdn.com/583395453/files/doc_financials/2023/ar/2022-Annual-Report.pdf</t>
  </si>
  <si>
    <t>Coal capacity factor 2021</t>
    <phoneticPr fontId="3" type="noConversion"/>
  </si>
  <si>
    <t>Gas capacity factor 2021</t>
    <phoneticPr fontId="3" type="noConversion"/>
  </si>
  <si>
    <t>Oil capacity factor 2021</t>
    <phoneticPr fontId="3" type="noConversion"/>
  </si>
  <si>
    <t>Coal capacity factor 2022</t>
    <phoneticPr fontId="3" type="noConversion"/>
  </si>
  <si>
    <t>Gas capacity factor 2022</t>
    <phoneticPr fontId="3" type="noConversion"/>
  </si>
  <si>
    <t>Oil capacity factor 2022</t>
    <phoneticPr fontId="3" type="noConversion"/>
  </si>
  <si>
    <t>capacity factor 2021</t>
    <phoneticPr fontId="3" type="noConversion"/>
  </si>
  <si>
    <t>capacity factor 2022</t>
    <phoneticPr fontId="3" type="noConversion"/>
  </si>
  <si>
    <t>Heat rate (Btu per kWh)</t>
    <phoneticPr fontId="3" type="noConversion"/>
  </si>
  <si>
    <t>Coal Emission factors (kg of CO2 per MMBTU) US</t>
    <phoneticPr fontId="3" type="noConversion"/>
  </si>
  <si>
    <t>Gas Emission factors (kg of CO2 per MMBTU) US</t>
    <phoneticPr fontId="3" type="noConversion"/>
  </si>
  <si>
    <t>Oil Emission factors (kg of CO2 per MMBTU) US</t>
    <phoneticPr fontId="3" type="noConversion"/>
  </si>
  <si>
    <t>Emission factors (kg of CO2 per MMBTU) US</t>
    <phoneticPr fontId="3" type="noConversion"/>
  </si>
  <si>
    <t>Coal Emission factors (kg of CO2 per MMBTU) IPCC</t>
    <phoneticPr fontId="3" type="noConversion"/>
  </si>
  <si>
    <t>Gas Emission factors (kg of CO2 per MMBTU) IPCC</t>
    <phoneticPr fontId="3" type="noConversion"/>
  </si>
  <si>
    <t>Oil Emission factors (kg of CO2 per MMBTU) IPCC</t>
    <phoneticPr fontId="3" type="noConversion"/>
  </si>
  <si>
    <t>Emission factors (kg of CO2 per MMBTU) IPCC</t>
    <phoneticPr fontId="3" type="noConversion"/>
  </si>
  <si>
    <t>Carbon Emission (tCO2) US</t>
    <phoneticPr fontId="3" type="noConversion"/>
  </si>
  <si>
    <t>Carbon Emission (tCO2) 2021 IPCC</t>
    <phoneticPr fontId="3" type="noConversion"/>
  </si>
  <si>
    <t>Carbon Emission (tCO2) 2022 IPCC</t>
    <phoneticPr fontId="3" type="noConversion"/>
  </si>
  <si>
    <t>Carbon Emission (tCO2) IPCC</t>
    <phoneticPr fontId="3" type="noConversion"/>
  </si>
  <si>
    <t>FO/NG</t>
    <phoneticPr fontId="2" type="noConversion"/>
  </si>
  <si>
    <t>Sum</t>
    <phoneticPr fontId="2" type="noConversion"/>
  </si>
  <si>
    <t>TOTAL Carbon Emissions</t>
    <phoneticPr fontId="3" type="noConversion"/>
  </si>
  <si>
    <t>COAL</t>
    <phoneticPr fontId="3" type="noConversion"/>
  </si>
  <si>
    <t>GAS</t>
    <phoneticPr fontId="3" type="noConversion"/>
  </si>
  <si>
    <t>OIL</t>
    <phoneticPr fontId="3" type="noConversion"/>
  </si>
  <si>
    <t>OIL&amp;GAS</t>
    <phoneticPr fontId="3" type="noConversion"/>
  </si>
  <si>
    <t>Nuclear</t>
    <phoneticPr fontId="2" type="noConversion"/>
  </si>
  <si>
    <t>Fossil fuel</t>
    <phoneticPr fontId="2" type="noConversion"/>
  </si>
  <si>
    <t>Hydro</t>
    <phoneticPr fontId="2" type="noConversion"/>
  </si>
  <si>
    <t>Renewable</t>
    <phoneticPr fontId="2" type="noConversion"/>
  </si>
  <si>
    <t>Coal</t>
    <phoneticPr fontId="2" type="noConversion"/>
  </si>
  <si>
    <t>Oil &amp; Gas</t>
    <phoneticPr fontId="2" type="noConversion"/>
  </si>
  <si>
    <t>Generation by source</t>
    <phoneticPr fontId="2" type="noConversion"/>
  </si>
  <si>
    <t>Natural gas &amp; oil</t>
    <phoneticPr fontId="2" type="noConversion"/>
  </si>
  <si>
    <t>Total owned capacity (MW)</t>
    <phoneticPr fontId="2" type="noConversion"/>
  </si>
  <si>
    <t>Total Generation</t>
    <phoneticPr fontId="2" type="noConversion"/>
  </si>
  <si>
    <t>Purchase Power</t>
    <phoneticPr fontId="2" type="noConversion"/>
  </si>
  <si>
    <t>Purchase power generation (millions of MWh)</t>
    <phoneticPr fontId="2" type="noConversion"/>
  </si>
  <si>
    <t>Purchase capacity under contract (MW)</t>
    <phoneticPr fontId="2" type="noConversion"/>
  </si>
  <si>
    <t>CDP C-EU8.2d 2022</t>
    <phoneticPr fontId="3" type="noConversion"/>
  </si>
  <si>
    <t xml:space="preserve">Total Electric Utilities and Infrastructure GWh sales </t>
  </si>
  <si>
    <t>CF2023_22</t>
    <phoneticPr fontId="2" type="noConversion"/>
  </si>
  <si>
    <t>CF2021_20</t>
    <phoneticPr fontId="2" type="noConversion"/>
  </si>
  <si>
    <t>CF2020</t>
    <phoneticPr fontId="3" type="noConversion"/>
  </si>
  <si>
    <t>CF2021</t>
    <phoneticPr fontId="3" type="noConversion"/>
  </si>
  <si>
    <t>CF2022</t>
    <phoneticPr fontId="3" type="noConversion"/>
  </si>
  <si>
    <t>CF2023</t>
    <phoneticPr fontId="2" type="noConversion"/>
  </si>
  <si>
    <t>Carbon Emission (tCO2) 2020 IPCC</t>
  </si>
  <si>
    <t>Carbon Emission (tCO2) 2023 IPCC</t>
  </si>
  <si>
    <t>CF2022</t>
  </si>
  <si>
    <t>CF2023</t>
  </si>
  <si>
    <t>Total capacity without discounts</t>
    <phoneticPr fontId="2" type="noConversion"/>
  </si>
  <si>
    <t>Coal capacity factor 2020</t>
    <phoneticPr fontId="3" type="noConversion"/>
  </si>
  <si>
    <t>Gas capacity factor 2020</t>
    <phoneticPr fontId="3" type="noConversion"/>
  </si>
  <si>
    <t>Oil capacity factor 2020</t>
    <phoneticPr fontId="3" type="noConversion"/>
  </si>
  <si>
    <t>Coal capacity factor 2023</t>
    <phoneticPr fontId="3" type="noConversion"/>
  </si>
  <si>
    <t>Gas capacity factor 2023</t>
    <phoneticPr fontId="3" type="noConversion"/>
  </si>
  <si>
    <t>Oil capacity factor 2023</t>
    <phoneticPr fontId="3" type="noConversion"/>
  </si>
  <si>
    <t>capacity factor 2020</t>
    <phoneticPr fontId="3" type="noConversion"/>
  </si>
  <si>
    <t>capacity factor 2023</t>
    <phoneticPr fontId="3" type="noConversion"/>
  </si>
  <si>
    <t>Avg_capacity factor</t>
    <phoneticPr fontId="3" type="noConversion"/>
  </si>
  <si>
    <t>Generation 2020 (GWh)</t>
    <phoneticPr fontId="3" type="noConversion"/>
  </si>
  <si>
    <t>Generation 2021 (GWh)</t>
  </si>
  <si>
    <t>Generation 2022 (GWh)</t>
  </si>
  <si>
    <t>Generation 2023 (GWh)</t>
  </si>
  <si>
    <t>Sum</t>
    <phoneticPr fontId="3" type="noConversion"/>
  </si>
  <si>
    <t>Exit coal generation by 2035 subject to regulatory approval</t>
  </si>
  <si>
    <t>https://s201.q4cdn.com/583395453/files/doc_downloads/2024/05/impact-report-2023-final.pdf</t>
  </si>
  <si>
    <t>https://s201.q4cdn.com/583395453/files/doc_financials/2024/ar/2023-annual-report.pdf</t>
    <phoneticPr fontId="2" type="noConversion"/>
  </si>
  <si>
    <t>https://investors.duke-energy.com/financials/annual-reports/default.aspx</t>
    <phoneticPr fontId="2" type="noConversion"/>
  </si>
  <si>
    <t xml:space="preserve">Net proportional MW capacity in operation </t>
    <phoneticPr fontId="2" type="noConversion"/>
  </si>
  <si>
    <t>Lincoln Combustion power station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</si>
</sst>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0_);[Red]\(0.00\)"/>
    <numFmt numFmtId="178" formatCode="#,##0.000"/>
    <numFmt numFmtId="179" formatCode="0.000"/>
  </numFmts>
  <fonts count="15">
    <font>
      <sz val="11"/>
      <color rgb="FF000000"/>
      <name val="Calibri"/>
      <family val="2"/>
      <scheme val="minor"/>
    </font>
    <font>
      <sz val="12"/>
      <color theme="1"/>
      <name val="等线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9"/>
      <name val="等线"/>
      <family val="3"/>
      <charset val="134"/>
      <scheme val="minor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</cellStyleXfs>
  <cellXfs count="44">
    <xf numFmtId="0" fontId="0" fillId="0" borderId="0" xfId="0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3" fontId="5" fillId="0" borderId="0" xfId="0" applyNumberFormat="1" applyFont="1"/>
    <xf numFmtId="0" fontId="5" fillId="0" borderId="0" xfId="0" applyFont="1"/>
    <xf numFmtId="3" fontId="9" fillId="0" borderId="0" xfId="0" applyNumberFormat="1" applyFont="1"/>
    <xf numFmtId="0" fontId="10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/>
    <xf numFmtId="0" fontId="0" fillId="2" borderId="0" xfId="0" applyFill="1"/>
    <xf numFmtId="176" fontId="0" fillId="0" borderId="0" xfId="1" applyNumberFormat="1" applyFont="1" applyAlignment="1"/>
    <xf numFmtId="3" fontId="0" fillId="0" borderId="0" xfId="0" applyNumberFormat="1"/>
    <xf numFmtId="0" fontId="14" fillId="0" borderId="0" xfId="2"/>
    <xf numFmtId="0" fontId="0" fillId="4" borderId="0" xfId="0" applyFill="1"/>
    <xf numFmtId="179" fontId="0" fillId="4" borderId="0" xfId="0" applyNumberFormat="1" applyFill="1"/>
    <xf numFmtId="0" fontId="5" fillId="4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6" fillId="4" borderId="0" xfId="0" applyFont="1" applyFill="1" applyAlignment="1">
      <alignment vertical="center"/>
    </xf>
    <xf numFmtId="10" fontId="5" fillId="4" borderId="0" xfId="1" applyNumberFormat="1" applyFont="1" applyFill="1" applyAlignment="1">
      <alignment vertical="center"/>
    </xf>
    <xf numFmtId="0" fontId="5" fillId="4" borderId="0" xfId="0" applyFont="1" applyFill="1"/>
    <xf numFmtId="0" fontId="8" fillId="4" borderId="0" xfId="0" applyFont="1" applyFill="1"/>
    <xf numFmtId="2" fontId="5" fillId="4" borderId="0" xfId="0" applyNumberFormat="1" applyFont="1" applyFill="1"/>
    <xf numFmtId="0" fontId="6" fillId="4" borderId="2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176" fontId="6" fillId="0" borderId="0" xfId="1" applyNumberFormat="1" applyFont="1" applyFill="1">
      <alignment vertical="center"/>
    </xf>
    <xf numFmtId="0" fontId="10" fillId="4" borderId="0" xfId="0" applyFont="1" applyFill="1" applyAlignment="1">
      <alignment vertical="center"/>
    </xf>
    <xf numFmtId="3" fontId="0" fillId="4" borderId="0" xfId="0" applyNumberFormat="1" applyFill="1"/>
    <xf numFmtId="10" fontId="0" fillId="4" borderId="0" xfId="0" applyNumberFormat="1" applyFill="1"/>
    <xf numFmtId="177" fontId="0" fillId="4" borderId="0" xfId="0" applyNumberFormat="1" applyFill="1"/>
    <xf numFmtId="0" fontId="13" fillId="4" borderId="0" xfId="0" applyFont="1" applyFill="1"/>
    <xf numFmtId="0" fontId="12" fillId="4" borderId="0" xfId="0" applyFont="1" applyFill="1"/>
    <xf numFmtId="178" fontId="0" fillId="4" borderId="0" xfId="0" applyNumberFormat="1" applyFill="1"/>
    <xf numFmtId="10" fontId="0" fillId="4" borderId="0" xfId="1" applyNumberFormat="1" applyFont="1" applyFill="1" applyAlignment="1"/>
  </cellXfs>
  <cellStyles count="3">
    <cellStyle name="百分比" xfId="1" builtinId="5"/>
    <cellStyle name="常规" xfId="0" builtinId="0"/>
    <cellStyle name="超链接" xfId="2" builtinId="8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Duke</a:t>
            </a:r>
            <a:r>
              <a:rPr lang="en-US" altLang="zh-CN" baseline="0"/>
              <a:t> Energy's plant capacity vs a</a:t>
            </a:r>
            <a:r>
              <a:rPr lang="en-US" altLang="zh-CN"/>
              <a:t>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DukeEnergy_all!$AI$1</c:f>
              <c:strCache>
                <c:ptCount val="1"/>
                <c:pt idx="0">
                  <c:v>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DukeEnergy_all!$AH$2:$AH$340</c:f>
              <c:strCache>
                <c:ptCount val="339"/>
                <c:pt idx="1">
                  <c:v>1425.6</c:v>
                </c:pt>
                <c:pt idx="7">
                  <c:v>1221.3</c:v>
                </c:pt>
                <c:pt idx="9">
                  <c:v>2160</c:v>
                </c:pt>
                <c:pt idx="13">
                  <c:v>1068</c:v>
                </c:pt>
                <c:pt idx="15">
                  <c:v>328.5</c:v>
                </c:pt>
                <c:pt idx="17">
                  <c:v>1175</c:v>
                </c:pt>
                <c:pt idx="21">
                  <c:v>4412.7</c:v>
                </c:pt>
                <c:pt idx="24">
                  <c:v>988</c:v>
                </c:pt>
                <c:pt idx="25">
                  <c:v>669.3</c:v>
                </c:pt>
                <c:pt idx="27">
                  <c:v>109.2</c:v>
                </c:pt>
                <c:pt idx="30">
                  <c:v>804.5</c:v>
                </c:pt>
                <c:pt idx="35">
                  <c:v>1155</c:v>
                </c:pt>
                <c:pt idx="39">
                  <c:v>600</c:v>
                </c:pt>
                <c:pt idx="44">
                  <c:v>3339.5</c:v>
                </c:pt>
                <c:pt idx="45">
                  <c:v>206.6</c:v>
                </c:pt>
                <c:pt idx="50">
                  <c:v>1740.5</c:v>
                </c:pt>
                <c:pt idx="53">
                  <c:v>1500.5</c:v>
                </c:pt>
                <c:pt idx="57">
                  <c:v>1996</c:v>
                </c:pt>
                <c:pt idx="58">
                  <c:v>735.8</c:v>
                </c:pt>
                <c:pt idx="62">
                  <c:v>1377.4</c:v>
                </c:pt>
                <c:pt idx="66">
                  <c:v>466</c:v>
                </c:pt>
                <c:pt idx="70">
                  <c:v>2558.2</c:v>
                </c:pt>
                <c:pt idx="73">
                  <c:v>671.6</c:v>
                </c:pt>
                <c:pt idx="76">
                  <c:v>1473</c:v>
                </c:pt>
                <c:pt idx="81">
                  <c:v>860.2</c:v>
                </c:pt>
                <c:pt idx="84">
                  <c:v>165.5</c:v>
                </c:pt>
                <c:pt idx="85">
                  <c:v>1488</c:v>
                </c:pt>
                <c:pt idx="86">
                  <c:v>350</c:v>
                </c:pt>
                <c:pt idx="87">
                  <c:v>774</c:v>
                </c:pt>
                <c:pt idx="88">
                  <c:v>158</c:v>
                </c:pt>
                <c:pt idx="89">
                  <c:v>78</c:v>
                </c:pt>
                <c:pt idx="90">
                  <c:v>84</c:v>
                </c:pt>
                <c:pt idx="91">
                  <c:v>108</c:v>
                </c:pt>
                <c:pt idx="92">
                  <c:v>91</c:v>
                </c:pt>
                <c:pt idx="93">
                  <c:v>890</c:v>
                </c:pt>
                <c:pt idx="95">
                  <c:v>2500</c:v>
                </c:pt>
                <c:pt idx="97">
                  <c:v>2430</c:v>
                </c:pt>
                <c:pt idx="100">
                  <c:v>2682</c:v>
                </c:pt>
                <c:pt idx="101">
                  <c:v>1600</c:v>
                </c:pt>
                <c:pt idx="103">
                  <c:v>2200</c:v>
                </c:pt>
                <c:pt idx="105">
                  <c:v>2234</c:v>
                </c:pt>
                <c:pt idx="107">
                  <c:v>1112</c:v>
                </c:pt>
                <c:pt idx="111">
                  <c:v>1425.6</c:v>
                </c:pt>
                <c:pt idx="115">
                  <c:v>226.8</c:v>
                </c:pt>
                <c:pt idx="116">
                  <c:v>1068</c:v>
                </c:pt>
                <c:pt idx="117">
                  <c:v>1175</c:v>
                </c:pt>
                <c:pt idx="119">
                  <c:v>4412.7</c:v>
                </c:pt>
                <c:pt idx="120">
                  <c:v>988</c:v>
                </c:pt>
                <c:pt idx="130">
                  <c:v>846</c:v>
                </c:pt>
                <c:pt idx="139">
                  <c:v>749.5</c:v>
                </c:pt>
                <c:pt idx="142">
                  <c:v>183</c:v>
                </c:pt>
                <c:pt idx="146">
                  <c:v>2267</c:v>
                </c:pt>
                <c:pt idx="160">
                  <c:v>1198.7</c:v>
                </c:pt>
                <c:pt idx="161">
                  <c:v>1740.5</c:v>
                </c:pt>
                <c:pt idx="164">
                  <c:v>852</c:v>
                </c:pt>
                <c:pt idx="165">
                  <c:v>1500.5</c:v>
                </c:pt>
                <c:pt idx="182">
                  <c:v>2296</c:v>
                </c:pt>
                <c:pt idx="190">
                  <c:v>696</c:v>
                </c:pt>
                <c:pt idx="198">
                  <c:v>800</c:v>
                </c:pt>
                <c:pt idx="199">
                  <c:v>283</c:v>
                </c:pt>
                <c:pt idx="200">
                  <c:v>644</c:v>
                </c:pt>
                <c:pt idx="205">
                  <c:v>1474.8</c:v>
                </c:pt>
                <c:pt idx="210">
                  <c:v>980</c:v>
                </c:pt>
                <c:pt idx="217">
                  <c:v>2243</c:v>
                </c:pt>
                <c:pt idx="220">
                  <c:v>197.9</c:v>
                </c:pt>
                <c:pt idx="221">
                  <c:v>278</c:v>
                </c:pt>
                <c:pt idx="222">
                  <c:v>54</c:v>
                </c:pt>
                <c:pt idx="230">
                  <c:v>696</c:v>
                </c:pt>
                <c:pt idx="234">
                  <c:v>1473</c:v>
                </c:pt>
                <c:pt idx="239">
                  <c:v>979</c:v>
                </c:pt>
                <c:pt idx="243">
                  <c:v>500</c:v>
                </c:pt>
                <c:pt idx="249">
                  <c:v>570</c:v>
                </c:pt>
                <c:pt idx="251">
                  <c:v>75</c:v>
                </c:pt>
                <c:pt idx="252">
                  <c:v>50</c:v>
                </c:pt>
                <c:pt idx="253">
                  <c:v>20</c:v>
                </c:pt>
                <c:pt idx="254">
                  <c:v>25</c:v>
                </c:pt>
                <c:pt idx="256">
                  <c:v>75</c:v>
                </c:pt>
                <c:pt idx="257">
                  <c:v>80</c:v>
                </c:pt>
                <c:pt idx="258">
                  <c:v>74</c:v>
                </c:pt>
                <c:pt idx="259">
                  <c:v>20</c:v>
                </c:pt>
                <c:pt idx="260">
                  <c:v>74</c:v>
                </c:pt>
                <c:pt idx="261">
                  <c:v>144</c:v>
                </c:pt>
                <c:pt idx="262">
                  <c:v>40</c:v>
                </c:pt>
                <c:pt idx="263">
                  <c:v>23</c:v>
                </c:pt>
                <c:pt idx="264">
                  <c:v>75</c:v>
                </c:pt>
                <c:pt idx="265">
                  <c:v>25</c:v>
                </c:pt>
                <c:pt idx="266">
                  <c:v>20</c:v>
                </c:pt>
                <c:pt idx="270">
                  <c:v>75</c:v>
                </c:pt>
                <c:pt idx="271">
                  <c:v>200</c:v>
                </c:pt>
                <c:pt idx="272">
                  <c:v>175</c:v>
                </c:pt>
                <c:pt idx="273">
                  <c:v>35</c:v>
                </c:pt>
                <c:pt idx="274">
                  <c:v>50</c:v>
                </c:pt>
                <c:pt idx="275">
                  <c:v>120</c:v>
                </c:pt>
                <c:pt idx="276">
                  <c:v>20</c:v>
                </c:pt>
                <c:pt idx="277">
                  <c:v>45</c:v>
                </c:pt>
                <c:pt idx="278">
                  <c:v>100</c:v>
                </c:pt>
                <c:pt idx="279">
                  <c:v>20</c:v>
                </c:pt>
                <c:pt idx="280">
                  <c:v>69</c:v>
                </c:pt>
                <c:pt idx="281">
                  <c:v>55</c:v>
                </c:pt>
                <c:pt idx="282">
                  <c:v>75</c:v>
                </c:pt>
                <c:pt idx="283">
                  <c:v>151</c:v>
                </c:pt>
                <c:pt idx="284">
                  <c:v>60</c:v>
                </c:pt>
                <c:pt idx="285">
                  <c:v>175</c:v>
                </c:pt>
                <c:pt idx="286">
                  <c:v>20</c:v>
                </c:pt>
                <c:pt idx="287">
                  <c:v>250</c:v>
                </c:pt>
                <c:pt idx="288">
                  <c:v>20</c:v>
                </c:pt>
                <c:pt idx="289">
                  <c:v>200</c:v>
                </c:pt>
                <c:pt idx="290">
                  <c:v>75</c:v>
                </c:pt>
                <c:pt idx="292">
                  <c:v>40</c:v>
                </c:pt>
                <c:pt idx="294">
                  <c:v>75</c:v>
                </c:pt>
                <c:pt idx="296">
                  <c:v>50</c:v>
                </c:pt>
                <c:pt idx="297">
                  <c:v>20</c:v>
                </c:pt>
                <c:pt idx="298">
                  <c:v>25</c:v>
                </c:pt>
                <c:pt idx="299">
                  <c:v>500</c:v>
                </c:pt>
                <c:pt idx="301">
                  <c:v>23</c:v>
                </c:pt>
                <c:pt idx="302">
                  <c:v>35</c:v>
                </c:pt>
                <c:pt idx="304">
                  <c:v>75</c:v>
                </c:pt>
                <c:pt idx="305">
                  <c:v>65</c:v>
                </c:pt>
                <c:pt idx="306">
                  <c:v>75</c:v>
                </c:pt>
                <c:pt idx="307">
                  <c:v>100</c:v>
                </c:pt>
                <c:pt idx="308">
                  <c:v>75</c:v>
                </c:pt>
                <c:pt idx="309">
                  <c:v>62</c:v>
                </c:pt>
                <c:pt idx="310">
                  <c:v>99</c:v>
                </c:pt>
                <c:pt idx="311">
                  <c:v>131</c:v>
                </c:pt>
                <c:pt idx="313">
                  <c:v>552</c:v>
                </c:pt>
                <c:pt idx="314">
                  <c:v>29</c:v>
                </c:pt>
                <c:pt idx="315">
                  <c:v>168</c:v>
                </c:pt>
                <c:pt idx="316">
                  <c:v>51</c:v>
                </c:pt>
                <c:pt idx="317">
                  <c:v>69</c:v>
                </c:pt>
                <c:pt idx="318">
                  <c:v>207</c:v>
                </c:pt>
                <c:pt idx="323">
                  <c:v>912</c:v>
                </c:pt>
                <c:pt idx="324">
                  <c:v>182</c:v>
                </c:pt>
                <c:pt idx="325">
                  <c:v>211</c:v>
                </c:pt>
                <c:pt idx="326">
                  <c:v>202</c:v>
                </c:pt>
                <c:pt idx="327">
                  <c:v>70</c:v>
                </c:pt>
                <c:pt idx="329">
                  <c:v>152</c:v>
                </c:pt>
                <c:pt idx="330">
                  <c:v>59</c:v>
                </c:pt>
                <c:pt idx="331">
                  <c:v>15</c:v>
                </c:pt>
                <c:pt idx="332">
                  <c:v>20</c:v>
                </c:pt>
                <c:pt idx="333">
                  <c:v>42</c:v>
                </c:pt>
                <c:pt idx="336">
                  <c:v>321</c:v>
                </c:pt>
                <c:pt idx="337">
                  <c:v>200</c:v>
                </c:pt>
                <c:pt idx="338">
                  <c:v>893</c:v>
                </c:pt>
              </c:strCache>
            </c:strRef>
          </c:xVal>
          <c:yVal>
            <c:numRef>
              <c:f>DukeEnergy_all!$AI$2:$AI$340</c:f>
              <c:numCache>
                <c:formatCode>General</c:formatCode>
                <c:ptCount val="339"/>
                <c:pt idx="0">
                  <c:v>60</c:v>
                </c:pt>
                <c:pt idx="1">
                  <c:v>53</c:v>
                </c:pt>
                <c:pt idx="2">
                  <c:v>72</c:v>
                </c:pt>
                <c:pt idx="3">
                  <c:v>71</c:v>
                </c:pt>
                <c:pt idx="4">
                  <c:v>70</c:v>
                </c:pt>
                <c:pt idx="5">
                  <c:v>66</c:v>
                </c:pt>
                <c:pt idx="6">
                  <c:v>62</c:v>
                </c:pt>
                <c:pt idx="7">
                  <c:v>55</c:v>
                </c:pt>
                <c:pt idx="8">
                  <c:v>50</c:v>
                </c:pt>
                <c:pt idx="9">
                  <c:v>49</c:v>
                </c:pt>
                <c:pt idx="10">
                  <c:v>83</c:v>
                </c:pt>
                <c:pt idx="11">
                  <c:v>82</c:v>
                </c:pt>
                <c:pt idx="12">
                  <c:v>71</c:v>
                </c:pt>
                <c:pt idx="13">
                  <c:v>71</c:v>
                </c:pt>
                <c:pt idx="14">
                  <c:v>68</c:v>
                </c:pt>
                <c:pt idx="15">
                  <c:v>66</c:v>
                </c:pt>
                <c:pt idx="16">
                  <c:v>54</c:v>
                </c:pt>
                <c:pt idx="17">
                  <c:v>52</c:v>
                </c:pt>
                <c:pt idx="18">
                  <c:v>58</c:v>
                </c:pt>
                <c:pt idx="19">
                  <c:v>55</c:v>
                </c:pt>
                <c:pt idx="20">
                  <c:v>42</c:v>
                </c:pt>
                <c:pt idx="21">
                  <c:v>40</c:v>
                </c:pt>
                <c:pt idx="22">
                  <c:v>75</c:v>
                </c:pt>
                <c:pt idx="23">
                  <c:v>74</c:v>
                </c:pt>
                <c:pt idx="24">
                  <c:v>69</c:v>
                </c:pt>
                <c:pt idx="25">
                  <c:v>43</c:v>
                </c:pt>
                <c:pt idx="26">
                  <c:v>75</c:v>
                </c:pt>
                <c:pt idx="27">
                  <c:v>73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67</c:v>
                </c:pt>
                <c:pt idx="32">
                  <c:v>67</c:v>
                </c:pt>
                <c:pt idx="33">
                  <c:v>65</c:v>
                </c:pt>
                <c:pt idx="34">
                  <c:v>64</c:v>
                </c:pt>
                <c:pt idx="35">
                  <c:v>63</c:v>
                </c:pt>
                <c:pt idx="36">
                  <c:v>66</c:v>
                </c:pt>
                <c:pt idx="37">
                  <c:v>65</c:v>
                </c:pt>
                <c:pt idx="38">
                  <c:v>64</c:v>
                </c:pt>
                <c:pt idx="39">
                  <c:v>63</c:v>
                </c:pt>
                <c:pt idx="40">
                  <c:v>49</c:v>
                </c:pt>
                <c:pt idx="41">
                  <c:v>48</c:v>
                </c:pt>
                <c:pt idx="42">
                  <c:v>46</c:v>
                </c:pt>
                <c:pt idx="43">
                  <c:v>45</c:v>
                </c:pt>
                <c:pt idx="44">
                  <c:v>42</c:v>
                </c:pt>
                <c:pt idx="45">
                  <c:v>64</c:v>
                </c:pt>
                <c:pt idx="46">
                  <c:v>84</c:v>
                </c:pt>
                <c:pt idx="47">
                  <c:v>84</c:v>
                </c:pt>
                <c:pt idx="48">
                  <c:v>76</c:v>
                </c:pt>
                <c:pt idx="49">
                  <c:v>76</c:v>
                </c:pt>
                <c:pt idx="50">
                  <c:v>52</c:v>
                </c:pt>
                <c:pt idx="51">
                  <c:v>73</c:v>
                </c:pt>
                <c:pt idx="52">
                  <c:v>72</c:v>
                </c:pt>
                <c:pt idx="53">
                  <c:v>62</c:v>
                </c:pt>
                <c:pt idx="54">
                  <c:v>59</c:v>
                </c:pt>
                <c:pt idx="55">
                  <c:v>58</c:v>
                </c:pt>
                <c:pt idx="56">
                  <c:v>55</c:v>
                </c:pt>
                <c:pt idx="57">
                  <c:v>54</c:v>
                </c:pt>
                <c:pt idx="58">
                  <c:v>41</c:v>
                </c:pt>
                <c:pt idx="59">
                  <c:v>75</c:v>
                </c:pt>
                <c:pt idx="60">
                  <c:v>64</c:v>
                </c:pt>
                <c:pt idx="61">
                  <c:v>49</c:v>
                </c:pt>
                <c:pt idx="62">
                  <c:v>46</c:v>
                </c:pt>
                <c:pt idx="63">
                  <c:v>72</c:v>
                </c:pt>
                <c:pt idx="64">
                  <c:v>72</c:v>
                </c:pt>
                <c:pt idx="65">
                  <c:v>70</c:v>
                </c:pt>
                <c:pt idx="66">
                  <c:v>70</c:v>
                </c:pt>
                <c:pt idx="67">
                  <c:v>58</c:v>
                </c:pt>
                <c:pt idx="68">
                  <c:v>56</c:v>
                </c:pt>
                <c:pt idx="69">
                  <c:v>51</c:v>
                </c:pt>
                <c:pt idx="70">
                  <c:v>44</c:v>
                </c:pt>
                <c:pt idx="71">
                  <c:v>70</c:v>
                </c:pt>
                <c:pt idx="72">
                  <c:v>69</c:v>
                </c:pt>
                <c:pt idx="73">
                  <c:v>52</c:v>
                </c:pt>
                <c:pt idx="74">
                  <c:v>73</c:v>
                </c:pt>
                <c:pt idx="75">
                  <c:v>73</c:v>
                </c:pt>
                <c:pt idx="76">
                  <c:v>66</c:v>
                </c:pt>
                <c:pt idx="77">
                  <c:v>71</c:v>
                </c:pt>
                <c:pt idx="78">
                  <c:v>70</c:v>
                </c:pt>
                <c:pt idx="79">
                  <c:v>69</c:v>
                </c:pt>
                <c:pt idx="80">
                  <c:v>68</c:v>
                </c:pt>
                <c:pt idx="81">
                  <c:v>56</c:v>
                </c:pt>
                <c:pt idx="82">
                  <c:v>75</c:v>
                </c:pt>
                <c:pt idx="83">
                  <c:v>74</c:v>
                </c:pt>
                <c:pt idx="84">
                  <c:v>72</c:v>
                </c:pt>
                <c:pt idx="85">
                  <c:v>33</c:v>
                </c:pt>
                <c:pt idx="86">
                  <c:v>61</c:v>
                </c:pt>
                <c:pt idx="87">
                  <c:v>51</c:v>
                </c:pt>
                <c:pt idx="88">
                  <c:v>53</c:v>
                </c:pt>
                <c:pt idx="89">
                  <c:v>57</c:v>
                </c:pt>
                <c:pt idx="90">
                  <c:v>96</c:v>
                </c:pt>
                <c:pt idx="91">
                  <c:v>94</c:v>
                </c:pt>
                <c:pt idx="92">
                  <c:v>105</c:v>
                </c:pt>
                <c:pt idx="93">
                  <c:v>47</c:v>
                </c:pt>
                <c:pt idx="94">
                  <c:v>-99</c:v>
                </c:pt>
                <c:pt idx="95">
                  <c:v>-99</c:v>
                </c:pt>
                <c:pt idx="96">
                  <c:v>43</c:v>
                </c:pt>
                <c:pt idx="97">
                  <c:v>40</c:v>
                </c:pt>
                <c:pt idx="98">
                  <c:v>51</c:v>
                </c:pt>
                <c:pt idx="99">
                  <c:v>50</c:v>
                </c:pt>
                <c:pt idx="100">
                  <c:v>50</c:v>
                </c:pt>
                <c:pt idx="101">
                  <c:v>-99</c:v>
                </c:pt>
                <c:pt idx="102">
                  <c:v>-99</c:v>
                </c:pt>
                <c:pt idx="103">
                  <c:v>-99</c:v>
                </c:pt>
                <c:pt idx="104">
                  <c:v>-99</c:v>
                </c:pt>
                <c:pt idx="105">
                  <c:v>-99</c:v>
                </c:pt>
                <c:pt idx="106">
                  <c:v>50</c:v>
                </c:pt>
                <c:pt idx="107">
                  <c:v>46</c:v>
                </c:pt>
                <c:pt idx="108">
                  <c:v>25</c:v>
                </c:pt>
                <c:pt idx="109">
                  <c:v>24</c:v>
                </c:pt>
                <c:pt idx="110">
                  <c:v>5</c:v>
                </c:pt>
                <c:pt idx="111">
                  <c:v>4</c:v>
                </c:pt>
                <c:pt idx="112">
                  <c:v>51</c:v>
                </c:pt>
                <c:pt idx="113">
                  <c:v>51</c:v>
                </c:pt>
                <c:pt idx="114">
                  <c:v>51</c:v>
                </c:pt>
                <c:pt idx="115">
                  <c:v>51</c:v>
                </c:pt>
                <c:pt idx="116">
                  <c:v>13</c:v>
                </c:pt>
                <c:pt idx="117">
                  <c:v>31</c:v>
                </c:pt>
                <c:pt idx="118">
                  <c:v>6</c:v>
                </c:pt>
                <c:pt idx="119">
                  <c:v>6</c:v>
                </c:pt>
                <c:pt idx="120">
                  <c:v>12</c:v>
                </c:pt>
                <c:pt idx="121">
                  <c:v>50</c:v>
                </c:pt>
                <c:pt idx="122">
                  <c:v>50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49</c:v>
                </c:pt>
                <c:pt idx="129">
                  <c:v>27</c:v>
                </c:pt>
                <c:pt idx="130">
                  <c:v>27</c:v>
                </c:pt>
                <c:pt idx="131">
                  <c:v>49</c:v>
                </c:pt>
                <c:pt idx="132">
                  <c:v>49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32</c:v>
                </c:pt>
                <c:pt idx="137">
                  <c:v>32</c:v>
                </c:pt>
                <c:pt idx="138">
                  <c:v>32</c:v>
                </c:pt>
                <c:pt idx="139">
                  <c:v>32</c:v>
                </c:pt>
                <c:pt idx="140">
                  <c:v>23</c:v>
                </c:pt>
                <c:pt idx="141">
                  <c:v>23</c:v>
                </c:pt>
                <c:pt idx="142">
                  <c:v>23</c:v>
                </c:pt>
                <c:pt idx="143">
                  <c:v>25</c:v>
                </c:pt>
                <c:pt idx="144">
                  <c:v>21</c:v>
                </c:pt>
                <c:pt idx="145">
                  <c:v>19</c:v>
                </c:pt>
                <c:pt idx="146">
                  <c:v>17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31</c:v>
                </c:pt>
                <c:pt idx="154">
                  <c:v>31</c:v>
                </c:pt>
                <c:pt idx="155">
                  <c:v>31</c:v>
                </c:pt>
                <c:pt idx="156">
                  <c:v>31</c:v>
                </c:pt>
                <c:pt idx="157">
                  <c:v>27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6</c:v>
                </c:pt>
                <c:pt idx="162">
                  <c:v>11</c:v>
                </c:pt>
                <c:pt idx="163">
                  <c:v>7</c:v>
                </c:pt>
                <c:pt idx="164">
                  <c:v>7</c:v>
                </c:pt>
                <c:pt idx="165">
                  <c:v>12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0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22</c:v>
                </c:pt>
                <c:pt idx="192">
                  <c:v>22</c:v>
                </c:pt>
                <c:pt idx="193">
                  <c:v>22</c:v>
                </c:pt>
                <c:pt idx="194">
                  <c:v>22</c:v>
                </c:pt>
                <c:pt idx="195">
                  <c:v>21</c:v>
                </c:pt>
                <c:pt idx="196">
                  <c:v>21</c:v>
                </c:pt>
                <c:pt idx="197">
                  <c:v>21</c:v>
                </c:pt>
                <c:pt idx="198">
                  <c:v>21</c:v>
                </c:pt>
                <c:pt idx="199">
                  <c:v>21</c:v>
                </c:pt>
                <c:pt idx="200">
                  <c:v>20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15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23</c:v>
                </c:pt>
                <c:pt idx="212">
                  <c:v>23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6">
                  <c:v>22</c:v>
                </c:pt>
                <c:pt idx="217">
                  <c:v>13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27</c:v>
                </c:pt>
                <c:pt idx="222">
                  <c:v>30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66</c:v>
                </c:pt>
                <c:pt idx="232">
                  <c:v>17</c:v>
                </c:pt>
                <c:pt idx="233">
                  <c:v>17</c:v>
                </c:pt>
                <c:pt idx="234">
                  <c:v>6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15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32</c:v>
                </c:pt>
                <c:pt idx="245">
                  <c:v>32</c:v>
                </c:pt>
                <c:pt idx="246">
                  <c:v>32</c:v>
                </c:pt>
                <c:pt idx="247">
                  <c:v>32</c:v>
                </c:pt>
                <c:pt idx="248">
                  <c:v>32</c:v>
                </c:pt>
                <c:pt idx="249">
                  <c:v>31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10</c:v>
                </c:pt>
                <c:pt idx="254">
                  <c:v>8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4</c:v>
                </c:pt>
                <c:pt idx="259">
                  <c:v>10</c:v>
                </c:pt>
                <c:pt idx="260">
                  <c:v>3</c:v>
                </c:pt>
                <c:pt idx="261">
                  <c:v>3</c:v>
                </c:pt>
                <c:pt idx="262">
                  <c:v>8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10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0</c:v>
                </c:pt>
                <c:pt idx="273">
                  <c:v>-99</c:v>
                </c:pt>
                <c:pt idx="274">
                  <c:v>-99</c:v>
                </c:pt>
                <c:pt idx="275">
                  <c:v>2</c:v>
                </c:pt>
                <c:pt idx="276">
                  <c:v>9</c:v>
                </c:pt>
                <c:pt idx="277">
                  <c:v>5</c:v>
                </c:pt>
                <c:pt idx="278">
                  <c:v>5</c:v>
                </c:pt>
                <c:pt idx="279">
                  <c:v>8</c:v>
                </c:pt>
                <c:pt idx="280">
                  <c:v>3</c:v>
                </c:pt>
                <c:pt idx="281">
                  <c:v>7</c:v>
                </c:pt>
                <c:pt idx="282">
                  <c:v>0</c:v>
                </c:pt>
                <c:pt idx="283">
                  <c:v>5</c:v>
                </c:pt>
                <c:pt idx="284">
                  <c:v>4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9</c:v>
                </c:pt>
                <c:pt idx="289">
                  <c:v>4</c:v>
                </c:pt>
                <c:pt idx="290">
                  <c:v>-99</c:v>
                </c:pt>
                <c:pt idx="291">
                  <c:v>8</c:v>
                </c:pt>
                <c:pt idx="292">
                  <c:v>8</c:v>
                </c:pt>
                <c:pt idx="293">
                  <c:v>2</c:v>
                </c:pt>
                <c:pt idx="294">
                  <c:v>3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-99</c:v>
                </c:pt>
                <c:pt idx="300">
                  <c:v>3</c:v>
                </c:pt>
                <c:pt idx="301">
                  <c:v>2</c:v>
                </c:pt>
                <c:pt idx="302">
                  <c:v>-99</c:v>
                </c:pt>
                <c:pt idx="303">
                  <c:v>5</c:v>
                </c:pt>
                <c:pt idx="304">
                  <c:v>3</c:v>
                </c:pt>
                <c:pt idx="305">
                  <c:v>9</c:v>
                </c:pt>
                <c:pt idx="306">
                  <c:v>-99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15</c:v>
                </c:pt>
                <c:pt idx="311">
                  <c:v>12</c:v>
                </c:pt>
                <c:pt idx="312">
                  <c:v>8</c:v>
                </c:pt>
                <c:pt idx="313">
                  <c:v>3</c:v>
                </c:pt>
                <c:pt idx="314">
                  <c:v>16</c:v>
                </c:pt>
                <c:pt idx="315">
                  <c:v>12</c:v>
                </c:pt>
                <c:pt idx="316">
                  <c:v>14</c:v>
                </c:pt>
                <c:pt idx="317">
                  <c:v>12</c:v>
                </c:pt>
                <c:pt idx="318">
                  <c:v>2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3</c:v>
                </c:pt>
                <c:pt idx="325">
                  <c:v>9</c:v>
                </c:pt>
                <c:pt idx="326">
                  <c:v>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16</c:v>
                </c:pt>
                <c:pt idx="331">
                  <c:v>-99</c:v>
                </c:pt>
                <c:pt idx="332">
                  <c:v>14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14</c:v>
                </c:pt>
                <c:pt idx="338">
                  <c:v>-99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0-774D-8E87-3E3E40F88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647104"/>
        <c:axId val="358574576"/>
      </c:scatterChart>
      <c:valAx>
        <c:axId val="35764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Capacity</a:t>
                </a:r>
                <a:r>
                  <a:rPr lang="en-US" altLang="zh-CN" baseline="0"/>
                  <a:t> (MW)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8574576"/>
        <c:crosses val="autoZero"/>
        <c:crossBetween val="midCat"/>
      </c:valAx>
      <c:valAx>
        <c:axId val="35857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Age (Year)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764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DukeEnergy's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scope 1 carbon emissions by fuel type under TP scenario (million tonnes CO2e)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DukeEnergy_fossilfuel!$AL$531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DukeEnergy_fossilfuel!$AM$531:$BQ$531</c:f>
              <c:numCache>
                <c:formatCode>General</c:formatCode>
                <c:ptCount val="31"/>
                <c:pt idx="0">
                  <c:v>52.402073952048546</c:v>
                </c:pt>
                <c:pt idx="1">
                  <c:v>50.835729569756225</c:v>
                </c:pt>
                <c:pt idx="2">
                  <c:v>40.445983621298744</c:v>
                </c:pt>
                <c:pt idx="3">
                  <c:v>37.699102289179557</c:v>
                </c:pt>
                <c:pt idx="4">
                  <c:v>43.417041049212145</c:v>
                </c:pt>
                <c:pt idx="5">
                  <c:v>40.862784910057094</c:v>
                </c:pt>
                <c:pt idx="6">
                  <c:v>40.862784910057094</c:v>
                </c:pt>
                <c:pt idx="7">
                  <c:v>35.041985695407966</c:v>
                </c:pt>
                <c:pt idx="8">
                  <c:v>28.345472087377626</c:v>
                </c:pt>
                <c:pt idx="9">
                  <c:v>20.786082904195275</c:v>
                </c:pt>
                <c:pt idx="10">
                  <c:v>15.008614701069563</c:v>
                </c:pt>
                <c:pt idx="11">
                  <c:v>15.008614701069563</c:v>
                </c:pt>
                <c:pt idx="12">
                  <c:v>15.008614701069563</c:v>
                </c:pt>
                <c:pt idx="13">
                  <c:v>11.542133779194138</c:v>
                </c:pt>
                <c:pt idx="14">
                  <c:v>11.542133779194138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41-9F48-B79F-E179C88CA10E}"/>
            </c:ext>
          </c:extLst>
        </c:ser>
        <c:ser>
          <c:idx val="1"/>
          <c:order val="1"/>
          <c:tx>
            <c:strRef>
              <c:f>DukeEnergy_fossilfuel!$AL$532</c:f>
              <c:strCache>
                <c:ptCount val="1"/>
                <c:pt idx="0">
                  <c:v>GAS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DukeEnergy_fossilfuel!$AM$532:$BQ$532</c:f>
              <c:numCache>
                <c:formatCode>General</c:formatCode>
                <c:ptCount val="31"/>
                <c:pt idx="0">
                  <c:v>39.958910114963501</c:v>
                </c:pt>
                <c:pt idx="1">
                  <c:v>43.165031444613227</c:v>
                </c:pt>
                <c:pt idx="2">
                  <c:v>48.84706766947042</c:v>
                </c:pt>
                <c:pt idx="3">
                  <c:v>38.187955195660436</c:v>
                </c:pt>
                <c:pt idx="4">
                  <c:v>43.523934533733232</c:v>
                </c:pt>
                <c:pt idx="5">
                  <c:v>43.523934533733232</c:v>
                </c:pt>
                <c:pt idx="6">
                  <c:v>43.523934533733232</c:v>
                </c:pt>
                <c:pt idx="7">
                  <c:v>43.523934533733232</c:v>
                </c:pt>
                <c:pt idx="8">
                  <c:v>43.523934533733232</c:v>
                </c:pt>
                <c:pt idx="9">
                  <c:v>43.523934533733232</c:v>
                </c:pt>
                <c:pt idx="10">
                  <c:v>43.523934533733232</c:v>
                </c:pt>
                <c:pt idx="11">
                  <c:v>43.523934533733232</c:v>
                </c:pt>
                <c:pt idx="12">
                  <c:v>42.078859482451861</c:v>
                </c:pt>
                <c:pt idx="13">
                  <c:v>41.140570599091276</c:v>
                </c:pt>
                <c:pt idx="14">
                  <c:v>41.041416783628513</c:v>
                </c:pt>
                <c:pt idx="15">
                  <c:v>38.617656850094306</c:v>
                </c:pt>
                <c:pt idx="16">
                  <c:v>37.809736872249573</c:v>
                </c:pt>
                <c:pt idx="17">
                  <c:v>36.719044902159183</c:v>
                </c:pt>
                <c:pt idx="18">
                  <c:v>36.419747274003065</c:v>
                </c:pt>
                <c:pt idx="19">
                  <c:v>35.026085312220886</c:v>
                </c:pt>
                <c:pt idx="20">
                  <c:v>29.669943095463882</c:v>
                </c:pt>
                <c:pt idx="21">
                  <c:v>29.333921831951191</c:v>
                </c:pt>
                <c:pt idx="22">
                  <c:v>27.143356982931259</c:v>
                </c:pt>
                <c:pt idx="23">
                  <c:v>24.883017226733838</c:v>
                </c:pt>
                <c:pt idx="24">
                  <c:v>23.700516168252001</c:v>
                </c:pt>
                <c:pt idx="25">
                  <c:v>22.67041819649997</c:v>
                </c:pt>
                <c:pt idx="26">
                  <c:v>22.67041819649997</c:v>
                </c:pt>
                <c:pt idx="27">
                  <c:v>21.350203505430954</c:v>
                </c:pt>
                <c:pt idx="28">
                  <c:v>21.350203505430954</c:v>
                </c:pt>
                <c:pt idx="29">
                  <c:v>18.682231396775514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41-9F48-B79F-E179C88CA10E}"/>
            </c:ext>
          </c:extLst>
        </c:ser>
        <c:ser>
          <c:idx val="2"/>
          <c:order val="2"/>
          <c:tx>
            <c:strRef>
              <c:f>DukeEnergy_fossilfuel!$AL$533</c:f>
              <c:strCache>
                <c:ptCount val="1"/>
                <c:pt idx="0">
                  <c:v>OIL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DukeEnergy_fossilfuel!$AM$533:$BQ$533</c:f>
              <c:numCache>
                <c:formatCode>General</c:formatCode>
                <c:ptCount val="31"/>
                <c:pt idx="0">
                  <c:v>0.25384577315226331</c:v>
                </c:pt>
                <c:pt idx="1">
                  <c:v>0.25384577315226331</c:v>
                </c:pt>
                <c:pt idx="2">
                  <c:v>0.31980157072249393</c:v>
                </c:pt>
                <c:pt idx="3">
                  <c:v>0.31980157072249393</c:v>
                </c:pt>
                <c:pt idx="4">
                  <c:v>0.28682367193737845</c:v>
                </c:pt>
                <c:pt idx="5">
                  <c:v>0.28682367193737845</c:v>
                </c:pt>
                <c:pt idx="6">
                  <c:v>0.28682367193737845</c:v>
                </c:pt>
                <c:pt idx="7">
                  <c:v>0.28682367193737845</c:v>
                </c:pt>
                <c:pt idx="8">
                  <c:v>0.28682367193737845</c:v>
                </c:pt>
                <c:pt idx="9">
                  <c:v>0.28682367193737845</c:v>
                </c:pt>
                <c:pt idx="10">
                  <c:v>0.28682367193737845</c:v>
                </c:pt>
                <c:pt idx="11">
                  <c:v>0.28682367193737845</c:v>
                </c:pt>
                <c:pt idx="12">
                  <c:v>0.26363580891105537</c:v>
                </c:pt>
                <c:pt idx="13">
                  <c:v>0.26363580891105537</c:v>
                </c:pt>
                <c:pt idx="14">
                  <c:v>0.26363580891105537</c:v>
                </c:pt>
                <c:pt idx="15">
                  <c:v>0.26363580891105537</c:v>
                </c:pt>
                <c:pt idx="16">
                  <c:v>0.26363580891105537</c:v>
                </c:pt>
                <c:pt idx="17">
                  <c:v>0.24144502399486414</c:v>
                </c:pt>
                <c:pt idx="18">
                  <c:v>0.24144502399486414</c:v>
                </c:pt>
                <c:pt idx="19">
                  <c:v>0.24144502399486414</c:v>
                </c:pt>
                <c:pt idx="20">
                  <c:v>0.24144502399486414</c:v>
                </c:pt>
                <c:pt idx="21">
                  <c:v>0.24144502399486414</c:v>
                </c:pt>
                <c:pt idx="22">
                  <c:v>0.24144502399486414</c:v>
                </c:pt>
                <c:pt idx="23">
                  <c:v>0.24144502399486414</c:v>
                </c:pt>
                <c:pt idx="24">
                  <c:v>0.24144502399486414</c:v>
                </c:pt>
                <c:pt idx="25">
                  <c:v>0.24144502399486414</c:v>
                </c:pt>
                <c:pt idx="26">
                  <c:v>0.24144502399486414</c:v>
                </c:pt>
                <c:pt idx="27">
                  <c:v>0.24144502399486414</c:v>
                </c:pt>
                <c:pt idx="28">
                  <c:v>0.24144502399486414</c:v>
                </c:pt>
                <c:pt idx="29">
                  <c:v>0.24144502399486414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41-9F48-B79F-E179C88CA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954671"/>
        <c:axId val="274573487"/>
      </c:lineChart>
      <c:catAx>
        <c:axId val="46195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4573487"/>
        <c:crosses val="autoZero"/>
        <c:auto val="1"/>
        <c:lblAlgn val="ctr"/>
        <c:lblOffset val="100"/>
        <c:noMultiLvlLbl val="0"/>
      </c:catAx>
      <c:valAx>
        <c:axId val="27457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195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DukeEnergy_BAU!$AI$1</c:f>
              <c:strCache>
                <c:ptCount val="1"/>
                <c:pt idx="0">
                  <c:v>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DukeEnergy_BAU!$AH$2:$AH$270</c:f>
              <c:strCache>
                <c:ptCount val="269"/>
                <c:pt idx="1">
                  <c:v>2160</c:v>
                </c:pt>
                <c:pt idx="3">
                  <c:v>1175</c:v>
                </c:pt>
                <c:pt idx="5">
                  <c:v>3448.4</c:v>
                </c:pt>
                <c:pt idx="6">
                  <c:v>669.3</c:v>
                </c:pt>
                <c:pt idx="9">
                  <c:v>804.5</c:v>
                </c:pt>
                <c:pt idx="14">
                  <c:v>1155</c:v>
                </c:pt>
                <c:pt idx="16">
                  <c:v>300</c:v>
                </c:pt>
                <c:pt idx="21">
                  <c:v>3339.5</c:v>
                </c:pt>
                <c:pt idx="22">
                  <c:v>1530.5</c:v>
                </c:pt>
                <c:pt idx="26">
                  <c:v>1996</c:v>
                </c:pt>
                <c:pt idx="27">
                  <c:v>735.8</c:v>
                </c:pt>
                <c:pt idx="29">
                  <c:v>1114.2</c:v>
                </c:pt>
                <c:pt idx="33">
                  <c:v>2558.2</c:v>
                </c:pt>
                <c:pt idx="35">
                  <c:v>1112</c:v>
                </c:pt>
                <c:pt idx="39">
                  <c:v>1012</c:v>
                </c:pt>
                <c:pt idx="43">
                  <c:v>226.8</c:v>
                </c:pt>
                <c:pt idx="44">
                  <c:v>698</c:v>
                </c:pt>
                <c:pt idx="45">
                  <c:v>1175</c:v>
                </c:pt>
                <c:pt idx="47">
                  <c:v>3448.4</c:v>
                </c:pt>
                <c:pt idx="48">
                  <c:v>698</c:v>
                </c:pt>
                <c:pt idx="50">
                  <c:v>316</c:v>
                </c:pt>
                <c:pt idx="59">
                  <c:v>749.5</c:v>
                </c:pt>
                <c:pt idx="62">
                  <c:v>183</c:v>
                </c:pt>
                <c:pt idx="66">
                  <c:v>2267</c:v>
                </c:pt>
                <c:pt idx="80">
                  <c:v>1198.7</c:v>
                </c:pt>
                <c:pt idx="81">
                  <c:v>1530.5</c:v>
                </c:pt>
                <c:pt idx="84">
                  <c:v>852</c:v>
                </c:pt>
                <c:pt idx="85">
                  <c:v>1068</c:v>
                </c:pt>
                <c:pt idx="102">
                  <c:v>2296</c:v>
                </c:pt>
                <c:pt idx="110">
                  <c:v>696</c:v>
                </c:pt>
                <c:pt idx="118">
                  <c:v>800</c:v>
                </c:pt>
                <c:pt idx="119">
                  <c:v>283</c:v>
                </c:pt>
                <c:pt idx="120">
                  <c:v>644</c:v>
                </c:pt>
                <c:pt idx="125">
                  <c:v>1474.8</c:v>
                </c:pt>
                <c:pt idx="130">
                  <c:v>980</c:v>
                </c:pt>
                <c:pt idx="137">
                  <c:v>2243</c:v>
                </c:pt>
                <c:pt idx="140">
                  <c:v>197.9</c:v>
                </c:pt>
                <c:pt idx="141">
                  <c:v>278</c:v>
                </c:pt>
                <c:pt idx="142">
                  <c:v>54</c:v>
                </c:pt>
                <c:pt idx="150">
                  <c:v>696</c:v>
                </c:pt>
                <c:pt idx="154">
                  <c:v>1118</c:v>
                </c:pt>
                <c:pt idx="159">
                  <c:v>979</c:v>
                </c:pt>
                <c:pt idx="163">
                  <c:v>500</c:v>
                </c:pt>
                <c:pt idx="169">
                  <c:v>570</c:v>
                </c:pt>
                <c:pt idx="170">
                  <c:v>1488</c:v>
                </c:pt>
                <c:pt idx="171">
                  <c:v>350</c:v>
                </c:pt>
                <c:pt idx="172">
                  <c:v>774</c:v>
                </c:pt>
                <c:pt idx="173">
                  <c:v>158</c:v>
                </c:pt>
                <c:pt idx="174">
                  <c:v>78</c:v>
                </c:pt>
                <c:pt idx="175">
                  <c:v>84</c:v>
                </c:pt>
                <c:pt idx="176">
                  <c:v>108</c:v>
                </c:pt>
                <c:pt idx="177">
                  <c:v>91</c:v>
                </c:pt>
                <c:pt idx="179">
                  <c:v>2430</c:v>
                </c:pt>
                <c:pt idx="182">
                  <c:v>2682</c:v>
                </c:pt>
                <c:pt idx="184">
                  <c:v>75</c:v>
                </c:pt>
                <c:pt idx="185">
                  <c:v>50</c:v>
                </c:pt>
                <c:pt idx="186">
                  <c:v>20</c:v>
                </c:pt>
                <c:pt idx="187">
                  <c:v>25</c:v>
                </c:pt>
                <c:pt idx="189">
                  <c:v>75</c:v>
                </c:pt>
                <c:pt idx="190">
                  <c:v>80</c:v>
                </c:pt>
                <c:pt idx="191">
                  <c:v>74</c:v>
                </c:pt>
                <c:pt idx="192">
                  <c:v>20</c:v>
                </c:pt>
                <c:pt idx="193">
                  <c:v>74</c:v>
                </c:pt>
                <c:pt idx="194">
                  <c:v>144</c:v>
                </c:pt>
                <c:pt idx="195">
                  <c:v>40</c:v>
                </c:pt>
                <c:pt idx="196">
                  <c:v>23</c:v>
                </c:pt>
                <c:pt idx="197">
                  <c:v>75</c:v>
                </c:pt>
                <c:pt idx="198">
                  <c:v>25</c:v>
                </c:pt>
                <c:pt idx="199">
                  <c:v>20</c:v>
                </c:pt>
                <c:pt idx="203">
                  <c:v>75</c:v>
                </c:pt>
                <c:pt idx="204">
                  <c:v>200</c:v>
                </c:pt>
                <c:pt idx="205">
                  <c:v>175</c:v>
                </c:pt>
                <c:pt idx="206">
                  <c:v>120</c:v>
                </c:pt>
                <c:pt idx="207">
                  <c:v>20</c:v>
                </c:pt>
                <c:pt idx="208">
                  <c:v>45</c:v>
                </c:pt>
                <c:pt idx="209">
                  <c:v>100</c:v>
                </c:pt>
                <c:pt idx="210">
                  <c:v>20</c:v>
                </c:pt>
                <c:pt idx="211">
                  <c:v>69</c:v>
                </c:pt>
                <c:pt idx="212">
                  <c:v>55</c:v>
                </c:pt>
                <c:pt idx="213">
                  <c:v>75</c:v>
                </c:pt>
                <c:pt idx="214">
                  <c:v>151</c:v>
                </c:pt>
                <c:pt idx="215">
                  <c:v>60</c:v>
                </c:pt>
                <c:pt idx="216">
                  <c:v>175</c:v>
                </c:pt>
                <c:pt idx="217">
                  <c:v>20</c:v>
                </c:pt>
                <c:pt idx="218">
                  <c:v>250</c:v>
                </c:pt>
                <c:pt idx="219">
                  <c:v>20</c:v>
                </c:pt>
                <c:pt idx="220">
                  <c:v>200</c:v>
                </c:pt>
                <c:pt idx="221">
                  <c:v>75</c:v>
                </c:pt>
                <c:pt idx="223">
                  <c:v>40</c:v>
                </c:pt>
                <c:pt idx="225">
                  <c:v>75</c:v>
                </c:pt>
                <c:pt idx="227">
                  <c:v>50</c:v>
                </c:pt>
                <c:pt idx="228">
                  <c:v>20</c:v>
                </c:pt>
                <c:pt idx="229">
                  <c:v>25</c:v>
                </c:pt>
                <c:pt idx="230">
                  <c:v>500</c:v>
                </c:pt>
                <c:pt idx="232">
                  <c:v>23</c:v>
                </c:pt>
                <c:pt idx="233">
                  <c:v>35</c:v>
                </c:pt>
                <c:pt idx="235">
                  <c:v>75</c:v>
                </c:pt>
                <c:pt idx="236">
                  <c:v>65</c:v>
                </c:pt>
                <c:pt idx="237">
                  <c:v>75</c:v>
                </c:pt>
                <c:pt idx="238">
                  <c:v>100</c:v>
                </c:pt>
                <c:pt idx="239">
                  <c:v>75</c:v>
                </c:pt>
                <c:pt idx="240">
                  <c:v>62</c:v>
                </c:pt>
                <c:pt idx="241">
                  <c:v>99</c:v>
                </c:pt>
                <c:pt idx="242">
                  <c:v>131</c:v>
                </c:pt>
                <c:pt idx="244">
                  <c:v>552</c:v>
                </c:pt>
                <c:pt idx="245">
                  <c:v>29</c:v>
                </c:pt>
                <c:pt idx="246">
                  <c:v>168</c:v>
                </c:pt>
                <c:pt idx="247">
                  <c:v>51</c:v>
                </c:pt>
                <c:pt idx="248">
                  <c:v>69</c:v>
                </c:pt>
                <c:pt idx="249">
                  <c:v>207</c:v>
                </c:pt>
                <c:pt idx="254">
                  <c:v>912</c:v>
                </c:pt>
                <c:pt idx="255">
                  <c:v>182</c:v>
                </c:pt>
                <c:pt idx="256">
                  <c:v>211</c:v>
                </c:pt>
                <c:pt idx="257">
                  <c:v>202</c:v>
                </c:pt>
                <c:pt idx="258">
                  <c:v>70</c:v>
                </c:pt>
                <c:pt idx="260">
                  <c:v>152</c:v>
                </c:pt>
                <c:pt idx="261">
                  <c:v>59</c:v>
                </c:pt>
                <c:pt idx="262">
                  <c:v>20</c:v>
                </c:pt>
                <c:pt idx="263">
                  <c:v>42</c:v>
                </c:pt>
                <c:pt idx="266">
                  <c:v>321</c:v>
                </c:pt>
                <c:pt idx="267">
                  <c:v>200</c:v>
                </c:pt>
                <c:pt idx="268">
                  <c:v>893</c:v>
                </c:pt>
              </c:strCache>
            </c:strRef>
          </c:xVal>
          <c:yVal>
            <c:numRef>
              <c:f>DukeEnergy_BAU!$AI$2:$AI$270</c:f>
              <c:numCache>
                <c:formatCode>General</c:formatCode>
                <c:ptCount val="269"/>
                <c:pt idx="0">
                  <c:v>50</c:v>
                </c:pt>
                <c:pt idx="1">
                  <c:v>49</c:v>
                </c:pt>
                <c:pt idx="2">
                  <c:v>54</c:v>
                </c:pt>
                <c:pt idx="3">
                  <c:v>52</c:v>
                </c:pt>
                <c:pt idx="4">
                  <c:v>42</c:v>
                </c:pt>
                <c:pt idx="5">
                  <c:v>40</c:v>
                </c:pt>
                <c:pt idx="6">
                  <c:v>43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67</c:v>
                </c:pt>
                <c:pt idx="11">
                  <c:v>67</c:v>
                </c:pt>
                <c:pt idx="12">
                  <c:v>65</c:v>
                </c:pt>
                <c:pt idx="13">
                  <c:v>64</c:v>
                </c:pt>
                <c:pt idx="14">
                  <c:v>63</c:v>
                </c:pt>
                <c:pt idx="15">
                  <c:v>66</c:v>
                </c:pt>
                <c:pt idx="16">
                  <c:v>63</c:v>
                </c:pt>
                <c:pt idx="17">
                  <c:v>49</c:v>
                </c:pt>
                <c:pt idx="18">
                  <c:v>48</c:v>
                </c:pt>
                <c:pt idx="19">
                  <c:v>46</c:v>
                </c:pt>
                <c:pt idx="20">
                  <c:v>45</c:v>
                </c:pt>
                <c:pt idx="21">
                  <c:v>42</c:v>
                </c:pt>
                <c:pt idx="22">
                  <c:v>52</c:v>
                </c:pt>
                <c:pt idx="23">
                  <c:v>59</c:v>
                </c:pt>
                <c:pt idx="24">
                  <c:v>58</c:v>
                </c:pt>
                <c:pt idx="25">
                  <c:v>55</c:v>
                </c:pt>
                <c:pt idx="26">
                  <c:v>54</c:v>
                </c:pt>
                <c:pt idx="27">
                  <c:v>41</c:v>
                </c:pt>
                <c:pt idx="28">
                  <c:v>49</c:v>
                </c:pt>
                <c:pt idx="29">
                  <c:v>46</c:v>
                </c:pt>
                <c:pt idx="30">
                  <c:v>58</c:v>
                </c:pt>
                <c:pt idx="31">
                  <c:v>56</c:v>
                </c:pt>
                <c:pt idx="32">
                  <c:v>51</c:v>
                </c:pt>
                <c:pt idx="33">
                  <c:v>44</c:v>
                </c:pt>
                <c:pt idx="34">
                  <c:v>50</c:v>
                </c:pt>
                <c:pt idx="35">
                  <c:v>46</c:v>
                </c:pt>
                <c:pt idx="36">
                  <c:v>25</c:v>
                </c:pt>
                <c:pt idx="37">
                  <c:v>24</c:v>
                </c:pt>
                <c:pt idx="38">
                  <c:v>5</c:v>
                </c:pt>
                <c:pt idx="39">
                  <c:v>4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  <c:pt idx="44">
                  <c:v>13</c:v>
                </c:pt>
                <c:pt idx="45">
                  <c:v>31</c:v>
                </c:pt>
                <c:pt idx="46">
                  <c:v>6</c:v>
                </c:pt>
                <c:pt idx="47">
                  <c:v>6</c:v>
                </c:pt>
                <c:pt idx="48">
                  <c:v>12</c:v>
                </c:pt>
                <c:pt idx="49">
                  <c:v>27</c:v>
                </c:pt>
                <c:pt idx="50">
                  <c:v>27</c:v>
                </c:pt>
                <c:pt idx="51">
                  <c:v>49</c:v>
                </c:pt>
                <c:pt idx="52">
                  <c:v>49</c:v>
                </c:pt>
                <c:pt idx="53">
                  <c:v>48</c:v>
                </c:pt>
                <c:pt idx="54">
                  <c:v>48</c:v>
                </c:pt>
                <c:pt idx="55">
                  <c:v>48</c:v>
                </c:pt>
                <c:pt idx="56">
                  <c:v>32</c:v>
                </c:pt>
                <c:pt idx="57">
                  <c:v>32</c:v>
                </c:pt>
                <c:pt idx="58">
                  <c:v>32</c:v>
                </c:pt>
                <c:pt idx="59">
                  <c:v>32</c:v>
                </c:pt>
                <c:pt idx="60">
                  <c:v>23</c:v>
                </c:pt>
                <c:pt idx="61">
                  <c:v>23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31</c:v>
                </c:pt>
                <c:pt idx="74">
                  <c:v>31</c:v>
                </c:pt>
                <c:pt idx="75">
                  <c:v>31</c:v>
                </c:pt>
                <c:pt idx="76">
                  <c:v>31</c:v>
                </c:pt>
                <c:pt idx="77">
                  <c:v>27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6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12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0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21</c:v>
                </c:pt>
                <c:pt idx="116">
                  <c:v>21</c:v>
                </c:pt>
                <c:pt idx="117">
                  <c:v>21</c:v>
                </c:pt>
                <c:pt idx="118">
                  <c:v>21</c:v>
                </c:pt>
                <c:pt idx="119">
                  <c:v>21</c:v>
                </c:pt>
                <c:pt idx="120">
                  <c:v>20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15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23</c:v>
                </c:pt>
                <c:pt idx="134">
                  <c:v>23</c:v>
                </c:pt>
                <c:pt idx="135">
                  <c:v>22</c:v>
                </c:pt>
                <c:pt idx="136">
                  <c:v>22</c:v>
                </c:pt>
                <c:pt idx="137">
                  <c:v>13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27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66</c:v>
                </c:pt>
                <c:pt idx="152">
                  <c:v>17</c:v>
                </c:pt>
                <c:pt idx="153">
                  <c:v>17</c:v>
                </c:pt>
                <c:pt idx="154">
                  <c:v>6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15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32</c:v>
                </c:pt>
                <c:pt idx="165">
                  <c:v>32</c:v>
                </c:pt>
                <c:pt idx="166">
                  <c:v>32</c:v>
                </c:pt>
                <c:pt idx="167">
                  <c:v>32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61</c:v>
                </c:pt>
                <c:pt idx="172">
                  <c:v>51</c:v>
                </c:pt>
                <c:pt idx="173">
                  <c:v>53</c:v>
                </c:pt>
                <c:pt idx="174">
                  <c:v>57</c:v>
                </c:pt>
                <c:pt idx="175">
                  <c:v>96</c:v>
                </c:pt>
                <c:pt idx="176">
                  <c:v>94</c:v>
                </c:pt>
                <c:pt idx="177">
                  <c:v>105</c:v>
                </c:pt>
                <c:pt idx="178">
                  <c:v>43</c:v>
                </c:pt>
                <c:pt idx="179">
                  <c:v>40</c:v>
                </c:pt>
                <c:pt idx="180">
                  <c:v>51</c:v>
                </c:pt>
                <c:pt idx="181">
                  <c:v>50</c:v>
                </c:pt>
                <c:pt idx="182">
                  <c:v>50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10</c:v>
                </c:pt>
                <c:pt idx="187">
                  <c:v>8</c:v>
                </c:pt>
                <c:pt idx="188">
                  <c:v>2</c:v>
                </c:pt>
                <c:pt idx="189">
                  <c:v>4</c:v>
                </c:pt>
                <c:pt idx="190">
                  <c:v>9</c:v>
                </c:pt>
                <c:pt idx="191">
                  <c:v>4</c:v>
                </c:pt>
                <c:pt idx="192">
                  <c:v>10</c:v>
                </c:pt>
                <c:pt idx="193">
                  <c:v>3</c:v>
                </c:pt>
                <c:pt idx="194">
                  <c:v>3</c:v>
                </c:pt>
                <c:pt idx="195">
                  <c:v>8</c:v>
                </c:pt>
                <c:pt idx="196">
                  <c:v>9</c:v>
                </c:pt>
                <c:pt idx="197">
                  <c:v>2</c:v>
                </c:pt>
                <c:pt idx="198">
                  <c:v>4</c:v>
                </c:pt>
                <c:pt idx="199">
                  <c:v>10</c:v>
                </c:pt>
                <c:pt idx="200">
                  <c:v>6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4</c:v>
                </c:pt>
                <c:pt idx="205">
                  <c:v>0</c:v>
                </c:pt>
                <c:pt idx="206">
                  <c:v>2</c:v>
                </c:pt>
                <c:pt idx="207">
                  <c:v>9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3</c:v>
                </c:pt>
                <c:pt idx="212">
                  <c:v>7</c:v>
                </c:pt>
                <c:pt idx="213">
                  <c:v>0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9</c:v>
                </c:pt>
                <c:pt idx="220">
                  <c:v>4</c:v>
                </c:pt>
                <c:pt idx="221">
                  <c:v>-99</c:v>
                </c:pt>
                <c:pt idx="222">
                  <c:v>8</c:v>
                </c:pt>
                <c:pt idx="223">
                  <c:v>8</c:v>
                </c:pt>
                <c:pt idx="224">
                  <c:v>2</c:v>
                </c:pt>
                <c:pt idx="225">
                  <c:v>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6</c:v>
                </c:pt>
                <c:pt idx="230">
                  <c:v>-99</c:v>
                </c:pt>
                <c:pt idx="231">
                  <c:v>3</c:v>
                </c:pt>
                <c:pt idx="232">
                  <c:v>2</c:v>
                </c:pt>
                <c:pt idx="233">
                  <c:v>-99</c:v>
                </c:pt>
                <c:pt idx="234">
                  <c:v>5</c:v>
                </c:pt>
                <c:pt idx="235">
                  <c:v>3</c:v>
                </c:pt>
                <c:pt idx="236">
                  <c:v>9</c:v>
                </c:pt>
                <c:pt idx="237">
                  <c:v>-99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15</c:v>
                </c:pt>
                <c:pt idx="242">
                  <c:v>12</c:v>
                </c:pt>
                <c:pt idx="243">
                  <c:v>8</c:v>
                </c:pt>
                <c:pt idx="244">
                  <c:v>3</c:v>
                </c:pt>
                <c:pt idx="245">
                  <c:v>16</c:v>
                </c:pt>
                <c:pt idx="246">
                  <c:v>12</c:v>
                </c:pt>
                <c:pt idx="247">
                  <c:v>14</c:v>
                </c:pt>
                <c:pt idx="248">
                  <c:v>12</c:v>
                </c:pt>
                <c:pt idx="249">
                  <c:v>2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9</c:v>
                </c:pt>
                <c:pt idx="254">
                  <c:v>8</c:v>
                </c:pt>
                <c:pt idx="255">
                  <c:v>3</c:v>
                </c:pt>
                <c:pt idx="256">
                  <c:v>9</c:v>
                </c:pt>
                <c:pt idx="257">
                  <c:v>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16</c:v>
                </c:pt>
                <c:pt idx="262">
                  <c:v>14</c:v>
                </c:pt>
                <c:pt idx="263">
                  <c:v>15</c:v>
                </c:pt>
                <c:pt idx="264">
                  <c:v>17</c:v>
                </c:pt>
                <c:pt idx="265">
                  <c:v>17</c:v>
                </c:pt>
                <c:pt idx="266">
                  <c:v>17</c:v>
                </c:pt>
                <c:pt idx="267">
                  <c:v>14</c:v>
                </c:pt>
                <c:pt idx="268">
                  <c:v>-99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53-F44B-BCCE-82F0096A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070672"/>
        <c:axId val="352072384"/>
      </c:scatterChart>
      <c:valAx>
        <c:axId val="35207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2072384"/>
        <c:crosses val="autoZero"/>
        <c:crossBetween val="midCat"/>
      </c:valAx>
      <c:valAx>
        <c:axId val="3520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5207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Duke Energy capacity structure (MW) under BAU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DukeEnergy_BAU!$AL$272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DukeEnergy_BAU!$AM$272:$BQ$272</c:f>
              <c:numCache>
                <c:formatCode>General</c:formatCode>
                <c:ptCount val="31"/>
                <c:pt idx="0">
                  <c:v>17659.95</c:v>
                </c:pt>
                <c:pt idx="1">
                  <c:v>16644.95</c:v>
                </c:pt>
                <c:pt idx="2">
                  <c:v>16644.95</c:v>
                </c:pt>
                <c:pt idx="3">
                  <c:v>16644.95</c:v>
                </c:pt>
                <c:pt idx="4">
                  <c:v>16644.95</c:v>
                </c:pt>
                <c:pt idx="5">
                  <c:v>16644.95</c:v>
                </c:pt>
                <c:pt idx="6">
                  <c:v>16644.95</c:v>
                </c:pt>
                <c:pt idx="7">
                  <c:v>16644.95</c:v>
                </c:pt>
                <c:pt idx="8">
                  <c:v>16644.95</c:v>
                </c:pt>
                <c:pt idx="9">
                  <c:v>16644.95</c:v>
                </c:pt>
                <c:pt idx="10">
                  <c:v>16644.95</c:v>
                </c:pt>
                <c:pt idx="11">
                  <c:v>16644.95</c:v>
                </c:pt>
                <c:pt idx="12">
                  <c:v>16644.95</c:v>
                </c:pt>
                <c:pt idx="13">
                  <c:v>16644.95</c:v>
                </c:pt>
                <c:pt idx="14">
                  <c:v>16644.95</c:v>
                </c:pt>
                <c:pt idx="15">
                  <c:v>16644.95</c:v>
                </c:pt>
                <c:pt idx="16">
                  <c:v>16644.95</c:v>
                </c:pt>
                <c:pt idx="17">
                  <c:v>16644.95</c:v>
                </c:pt>
                <c:pt idx="18">
                  <c:v>16644.95</c:v>
                </c:pt>
                <c:pt idx="19">
                  <c:v>16644.95</c:v>
                </c:pt>
                <c:pt idx="20">
                  <c:v>16644.95</c:v>
                </c:pt>
                <c:pt idx="21">
                  <c:v>16644.95</c:v>
                </c:pt>
                <c:pt idx="22">
                  <c:v>16644.95</c:v>
                </c:pt>
                <c:pt idx="23">
                  <c:v>16644.95</c:v>
                </c:pt>
                <c:pt idx="24">
                  <c:v>16644.95</c:v>
                </c:pt>
                <c:pt idx="25">
                  <c:v>16644.95</c:v>
                </c:pt>
                <c:pt idx="26">
                  <c:v>16644.95</c:v>
                </c:pt>
                <c:pt idx="27">
                  <c:v>16644.95</c:v>
                </c:pt>
                <c:pt idx="28">
                  <c:v>16644.95</c:v>
                </c:pt>
                <c:pt idx="29">
                  <c:v>16644.95</c:v>
                </c:pt>
                <c:pt idx="30">
                  <c:v>16644.95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7-3848-87DC-A3D4F6C66F42}"/>
            </c:ext>
          </c:extLst>
        </c:ser>
        <c:ser>
          <c:idx val="1"/>
          <c:order val="1"/>
          <c:tx>
            <c:strRef>
              <c:f>DukeEnergy_BAU!$AL$273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DukeEnergy_BAU!$AM$273:$BQ$273</c:f>
              <c:numCache>
                <c:formatCode>General</c:formatCode>
                <c:ptCount val="31"/>
                <c:pt idx="0">
                  <c:v>25356.749500000005</c:v>
                </c:pt>
                <c:pt idx="1">
                  <c:v>25356.749500000005</c:v>
                </c:pt>
                <c:pt idx="2">
                  <c:v>25193.749500000005</c:v>
                </c:pt>
                <c:pt idx="3">
                  <c:v>25193.749500000005</c:v>
                </c:pt>
                <c:pt idx="4">
                  <c:v>25729.749500000005</c:v>
                </c:pt>
                <c:pt idx="5">
                  <c:v>25729.749500000005</c:v>
                </c:pt>
                <c:pt idx="6">
                  <c:v>25729.749500000005</c:v>
                </c:pt>
                <c:pt idx="7">
                  <c:v>25729.749500000005</c:v>
                </c:pt>
                <c:pt idx="8">
                  <c:v>25729.749500000005</c:v>
                </c:pt>
                <c:pt idx="9">
                  <c:v>25729.749500000005</c:v>
                </c:pt>
                <c:pt idx="10">
                  <c:v>25729.749500000005</c:v>
                </c:pt>
                <c:pt idx="11">
                  <c:v>25729.749500000005</c:v>
                </c:pt>
                <c:pt idx="12">
                  <c:v>25729.749500000005</c:v>
                </c:pt>
                <c:pt idx="13">
                  <c:v>25729.749500000005</c:v>
                </c:pt>
                <c:pt idx="14">
                  <c:v>25729.749500000005</c:v>
                </c:pt>
                <c:pt idx="15">
                  <c:v>25729.749500000005</c:v>
                </c:pt>
                <c:pt idx="16">
                  <c:v>25729.749500000005</c:v>
                </c:pt>
                <c:pt idx="17">
                  <c:v>25729.749500000005</c:v>
                </c:pt>
                <c:pt idx="18">
                  <c:v>25729.749500000005</c:v>
                </c:pt>
                <c:pt idx="19">
                  <c:v>25729.749500000005</c:v>
                </c:pt>
                <c:pt idx="20">
                  <c:v>25729.749500000005</c:v>
                </c:pt>
                <c:pt idx="21">
                  <c:v>25729.749500000005</c:v>
                </c:pt>
                <c:pt idx="22">
                  <c:v>25729.749500000005</c:v>
                </c:pt>
                <c:pt idx="23">
                  <c:v>25729.749500000005</c:v>
                </c:pt>
                <c:pt idx="24">
                  <c:v>25729.749500000005</c:v>
                </c:pt>
                <c:pt idx="25">
                  <c:v>25729.749500000005</c:v>
                </c:pt>
                <c:pt idx="26">
                  <c:v>25729.749500000005</c:v>
                </c:pt>
                <c:pt idx="27">
                  <c:v>25729.749500000005</c:v>
                </c:pt>
                <c:pt idx="28">
                  <c:v>25729.749500000005</c:v>
                </c:pt>
                <c:pt idx="29">
                  <c:v>25729.749500000005</c:v>
                </c:pt>
                <c:pt idx="30">
                  <c:v>25729.749500000005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7-3848-87DC-A3D4F6C66F42}"/>
            </c:ext>
          </c:extLst>
        </c:ser>
        <c:ser>
          <c:idx val="2"/>
          <c:order val="2"/>
          <c:tx>
            <c:strRef>
              <c:f>DukeEnergy_BAU!$AL$275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DukeEnergy_BAU!$AM$275:$BQ$275</c:f>
              <c:numCache>
                <c:formatCode>General</c:formatCode>
                <c:ptCount val="31"/>
                <c:pt idx="0">
                  <c:v>7370.3700000000026</c:v>
                </c:pt>
                <c:pt idx="1">
                  <c:v>8414.3700000000026</c:v>
                </c:pt>
                <c:pt idx="2">
                  <c:v>9334.3700000000026</c:v>
                </c:pt>
                <c:pt idx="3">
                  <c:v>9796.3700000000026</c:v>
                </c:pt>
                <c:pt idx="4">
                  <c:v>9796.3700000000026</c:v>
                </c:pt>
                <c:pt idx="5">
                  <c:v>9796.3700000000026</c:v>
                </c:pt>
                <c:pt idx="6">
                  <c:v>9796.3700000000026</c:v>
                </c:pt>
                <c:pt idx="7">
                  <c:v>9796.3700000000026</c:v>
                </c:pt>
                <c:pt idx="8">
                  <c:v>9796.3700000000026</c:v>
                </c:pt>
                <c:pt idx="9">
                  <c:v>9796.3700000000026</c:v>
                </c:pt>
                <c:pt idx="10">
                  <c:v>9796.3700000000026</c:v>
                </c:pt>
                <c:pt idx="11">
                  <c:v>9796.3700000000026</c:v>
                </c:pt>
                <c:pt idx="12">
                  <c:v>9796.3700000000026</c:v>
                </c:pt>
                <c:pt idx="13">
                  <c:v>9796.3700000000026</c:v>
                </c:pt>
                <c:pt idx="14">
                  <c:v>9796.3700000000026</c:v>
                </c:pt>
                <c:pt idx="15">
                  <c:v>9796.3700000000026</c:v>
                </c:pt>
                <c:pt idx="16">
                  <c:v>9796.3700000000026</c:v>
                </c:pt>
                <c:pt idx="17">
                  <c:v>9796.3700000000026</c:v>
                </c:pt>
                <c:pt idx="18">
                  <c:v>9796.3700000000026</c:v>
                </c:pt>
                <c:pt idx="19">
                  <c:v>9796.3700000000026</c:v>
                </c:pt>
                <c:pt idx="20">
                  <c:v>9796.3700000000026</c:v>
                </c:pt>
                <c:pt idx="21">
                  <c:v>9796.3700000000026</c:v>
                </c:pt>
                <c:pt idx="22">
                  <c:v>9796.3700000000026</c:v>
                </c:pt>
                <c:pt idx="23">
                  <c:v>9796.3700000000026</c:v>
                </c:pt>
                <c:pt idx="24">
                  <c:v>9796.3700000000026</c:v>
                </c:pt>
                <c:pt idx="25">
                  <c:v>9796.3700000000026</c:v>
                </c:pt>
                <c:pt idx="26">
                  <c:v>9796.3700000000026</c:v>
                </c:pt>
                <c:pt idx="27">
                  <c:v>9796.3700000000026</c:v>
                </c:pt>
                <c:pt idx="28">
                  <c:v>9796.3700000000026</c:v>
                </c:pt>
                <c:pt idx="29">
                  <c:v>9796.3700000000026</c:v>
                </c:pt>
                <c:pt idx="30">
                  <c:v>9796.3700000000026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7-3848-87DC-A3D4F6C66F42}"/>
            </c:ext>
          </c:extLst>
        </c:ser>
        <c:ser>
          <c:idx val="3"/>
          <c:order val="3"/>
          <c:tx>
            <c:strRef>
              <c:f>DukeEnergy_BAU!$AL$278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DukeEnergy_BAU!$AM$278:$BQ$278</c:f>
              <c:numCache>
                <c:formatCode>General</c:formatCode>
                <c:ptCount val="31"/>
                <c:pt idx="0">
                  <c:v>5112</c:v>
                </c:pt>
                <c:pt idx="1">
                  <c:v>5112</c:v>
                </c:pt>
                <c:pt idx="2">
                  <c:v>5112</c:v>
                </c:pt>
                <c:pt idx="3">
                  <c:v>5112</c:v>
                </c:pt>
                <c:pt idx="4">
                  <c:v>5112</c:v>
                </c:pt>
                <c:pt idx="5">
                  <c:v>5112</c:v>
                </c:pt>
                <c:pt idx="6">
                  <c:v>5112</c:v>
                </c:pt>
                <c:pt idx="7">
                  <c:v>5112</c:v>
                </c:pt>
                <c:pt idx="8">
                  <c:v>5112</c:v>
                </c:pt>
                <c:pt idx="9">
                  <c:v>5112</c:v>
                </c:pt>
                <c:pt idx="10">
                  <c:v>5112</c:v>
                </c:pt>
                <c:pt idx="11">
                  <c:v>5112</c:v>
                </c:pt>
                <c:pt idx="12">
                  <c:v>5112</c:v>
                </c:pt>
                <c:pt idx="13">
                  <c:v>5112</c:v>
                </c:pt>
                <c:pt idx="14">
                  <c:v>5112</c:v>
                </c:pt>
                <c:pt idx="15">
                  <c:v>5112</c:v>
                </c:pt>
                <c:pt idx="16">
                  <c:v>5112</c:v>
                </c:pt>
                <c:pt idx="17">
                  <c:v>5112</c:v>
                </c:pt>
                <c:pt idx="18">
                  <c:v>5112</c:v>
                </c:pt>
                <c:pt idx="19">
                  <c:v>5112</c:v>
                </c:pt>
                <c:pt idx="20">
                  <c:v>5112</c:v>
                </c:pt>
                <c:pt idx="21">
                  <c:v>5112</c:v>
                </c:pt>
                <c:pt idx="22">
                  <c:v>5112</c:v>
                </c:pt>
                <c:pt idx="23">
                  <c:v>5112</c:v>
                </c:pt>
                <c:pt idx="24">
                  <c:v>5112</c:v>
                </c:pt>
                <c:pt idx="25">
                  <c:v>5112</c:v>
                </c:pt>
                <c:pt idx="26">
                  <c:v>5112</c:v>
                </c:pt>
                <c:pt idx="27">
                  <c:v>5112</c:v>
                </c:pt>
                <c:pt idx="28">
                  <c:v>5112</c:v>
                </c:pt>
                <c:pt idx="29">
                  <c:v>5112</c:v>
                </c:pt>
                <c:pt idx="30">
                  <c:v>5112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C7-3848-87DC-A3D4F6C66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Duke Energy capacity structure (MW) under BAU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DukeEnergy_BAU!$AL$272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DukeEnergy_BAU!$AM$272:$BQ$272</c:f>
              <c:numCache>
                <c:formatCode>General</c:formatCode>
                <c:ptCount val="31"/>
                <c:pt idx="0">
                  <c:v>17659.95</c:v>
                </c:pt>
                <c:pt idx="1">
                  <c:v>16644.95</c:v>
                </c:pt>
                <c:pt idx="2">
                  <c:v>16644.95</c:v>
                </c:pt>
                <c:pt idx="3">
                  <c:v>16644.95</c:v>
                </c:pt>
                <c:pt idx="4">
                  <c:v>16644.95</c:v>
                </c:pt>
                <c:pt idx="5">
                  <c:v>16644.95</c:v>
                </c:pt>
                <c:pt idx="6">
                  <c:v>16644.95</c:v>
                </c:pt>
                <c:pt idx="7">
                  <c:v>16644.95</c:v>
                </c:pt>
                <c:pt idx="8">
                  <c:v>16644.95</c:v>
                </c:pt>
                <c:pt idx="9">
                  <c:v>16644.95</c:v>
                </c:pt>
                <c:pt idx="10">
                  <c:v>16644.95</c:v>
                </c:pt>
                <c:pt idx="11">
                  <c:v>16644.95</c:v>
                </c:pt>
                <c:pt idx="12">
                  <c:v>16644.95</c:v>
                </c:pt>
                <c:pt idx="13">
                  <c:v>16644.95</c:v>
                </c:pt>
                <c:pt idx="14">
                  <c:v>16644.95</c:v>
                </c:pt>
                <c:pt idx="15">
                  <c:v>16644.95</c:v>
                </c:pt>
                <c:pt idx="16">
                  <c:v>16644.95</c:v>
                </c:pt>
                <c:pt idx="17">
                  <c:v>16644.95</c:v>
                </c:pt>
                <c:pt idx="18">
                  <c:v>16644.95</c:v>
                </c:pt>
                <c:pt idx="19">
                  <c:v>16644.95</c:v>
                </c:pt>
                <c:pt idx="20">
                  <c:v>16644.95</c:v>
                </c:pt>
                <c:pt idx="21">
                  <c:v>16644.95</c:v>
                </c:pt>
                <c:pt idx="22">
                  <c:v>16644.95</c:v>
                </c:pt>
                <c:pt idx="23">
                  <c:v>16644.95</c:v>
                </c:pt>
                <c:pt idx="24">
                  <c:v>16644.95</c:v>
                </c:pt>
                <c:pt idx="25">
                  <c:v>16644.95</c:v>
                </c:pt>
                <c:pt idx="26">
                  <c:v>16644.95</c:v>
                </c:pt>
                <c:pt idx="27">
                  <c:v>16644.95</c:v>
                </c:pt>
                <c:pt idx="28">
                  <c:v>16644.95</c:v>
                </c:pt>
                <c:pt idx="29">
                  <c:v>16644.95</c:v>
                </c:pt>
                <c:pt idx="30">
                  <c:v>16644.95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13-7B46-8E8B-BB836C1D5575}"/>
            </c:ext>
          </c:extLst>
        </c:ser>
        <c:ser>
          <c:idx val="1"/>
          <c:order val="1"/>
          <c:tx>
            <c:strRef>
              <c:f>DukeEnergy_BAU!$AL$273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DukeEnergy_BAU!$AM$1:$BQ$1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DukeEnergy_BAU!$AM$273:$BQ$273</c:f>
              <c:numCache>
                <c:formatCode>General</c:formatCode>
                <c:ptCount val="31"/>
                <c:pt idx="0">
                  <c:v>25356.749500000005</c:v>
                </c:pt>
                <c:pt idx="1">
                  <c:v>25356.749500000005</c:v>
                </c:pt>
                <c:pt idx="2">
                  <c:v>25193.749500000005</c:v>
                </c:pt>
                <c:pt idx="3">
                  <c:v>25193.749500000005</c:v>
                </c:pt>
                <c:pt idx="4">
                  <c:v>25729.749500000005</c:v>
                </c:pt>
                <c:pt idx="5">
                  <c:v>25729.749500000005</c:v>
                </c:pt>
                <c:pt idx="6">
                  <c:v>25729.749500000005</c:v>
                </c:pt>
                <c:pt idx="7">
                  <c:v>25729.749500000005</c:v>
                </c:pt>
                <c:pt idx="8">
                  <c:v>25729.749500000005</c:v>
                </c:pt>
                <c:pt idx="9">
                  <c:v>25729.749500000005</c:v>
                </c:pt>
                <c:pt idx="10">
                  <c:v>25729.749500000005</c:v>
                </c:pt>
                <c:pt idx="11">
                  <c:v>25729.749500000005</c:v>
                </c:pt>
                <c:pt idx="12">
                  <c:v>25729.749500000005</c:v>
                </c:pt>
                <c:pt idx="13">
                  <c:v>25729.749500000005</c:v>
                </c:pt>
                <c:pt idx="14">
                  <c:v>25729.749500000005</c:v>
                </c:pt>
                <c:pt idx="15">
                  <c:v>25729.749500000005</c:v>
                </c:pt>
                <c:pt idx="16">
                  <c:v>25729.749500000005</c:v>
                </c:pt>
                <c:pt idx="17">
                  <c:v>25729.749500000005</c:v>
                </c:pt>
                <c:pt idx="18">
                  <c:v>25729.749500000005</c:v>
                </c:pt>
                <c:pt idx="19">
                  <c:v>25729.749500000005</c:v>
                </c:pt>
                <c:pt idx="20">
                  <c:v>25729.749500000005</c:v>
                </c:pt>
                <c:pt idx="21">
                  <c:v>25729.749500000005</c:v>
                </c:pt>
                <c:pt idx="22">
                  <c:v>25729.749500000005</c:v>
                </c:pt>
                <c:pt idx="23">
                  <c:v>25729.749500000005</c:v>
                </c:pt>
                <c:pt idx="24">
                  <c:v>25729.749500000005</c:v>
                </c:pt>
                <c:pt idx="25">
                  <c:v>25729.749500000005</c:v>
                </c:pt>
                <c:pt idx="26">
                  <c:v>25729.749500000005</c:v>
                </c:pt>
                <c:pt idx="27">
                  <c:v>25729.749500000005</c:v>
                </c:pt>
                <c:pt idx="28">
                  <c:v>25729.749500000005</c:v>
                </c:pt>
                <c:pt idx="29">
                  <c:v>25729.749500000005</c:v>
                </c:pt>
                <c:pt idx="30">
                  <c:v>25729.749500000005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13-7B46-8E8B-BB836C1D5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Duke Energy capacity structure (MW) under TP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DukeEnergy_TP!$AL$272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DukeEnergy_TP!$AM$272:$BQ$272</c:f>
              <c:numCache>
                <c:formatCode>General</c:formatCode>
                <c:ptCount val="31"/>
                <c:pt idx="0">
                  <c:v>17659.95</c:v>
                </c:pt>
                <c:pt idx="1">
                  <c:v>16644.95</c:v>
                </c:pt>
                <c:pt idx="2">
                  <c:v>16644.95</c:v>
                </c:pt>
                <c:pt idx="3">
                  <c:v>16644.95</c:v>
                </c:pt>
                <c:pt idx="4">
                  <c:v>16204.95</c:v>
                </c:pt>
                <c:pt idx="5">
                  <c:v>15250</c:v>
                </c:pt>
                <c:pt idx="6">
                  <c:v>15250</c:v>
                </c:pt>
                <c:pt idx="7">
                  <c:v>13073.8</c:v>
                </c:pt>
                <c:pt idx="8">
                  <c:v>10570.2</c:v>
                </c:pt>
                <c:pt idx="9">
                  <c:v>7743.9999999999991</c:v>
                </c:pt>
                <c:pt idx="10">
                  <c:v>5584</c:v>
                </c:pt>
                <c:pt idx="11">
                  <c:v>5584</c:v>
                </c:pt>
                <c:pt idx="12">
                  <c:v>5584</c:v>
                </c:pt>
                <c:pt idx="13">
                  <c:v>4288</c:v>
                </c:pt>
                <c:pt idx="14">
                  <c:v>4288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3-0642-BD7E-9371E7EF101E}"/>
            </c:ext>
          </c:extLst>
        </c:ser>
        <c:ser>
          <c:idx val="1"/>
          <c:order val="1"/>
          <c:tx>
            <c:strRef>
              <c:f>DukeEnergy_TP!$AL$273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DukeEnergy_TP!$AM$273:$BQ$273</c:f>
              <c:numCache>
                <c:formatCode>General</c:formatCode>
                <c:ptCount val="31"/>
                <c:pt idx="0">
                  <c:v>25356.749500000005</c:v>
                </c:pt>
                <c:pt idx="1">
                  <c:v>25356.749500000005</c:v>
                </c:pt>
                <c:pt idx="2">
                  <c:v>25356.749500000005</c:v>
                </c:pt>
                <c:pt idx="3">
                  <c:v>25356.749500000005</c:v>
                </c:pt>
                <c:pt idx="4">
                  <c:v>25892.749500000005</c:v>
                </c:pt>
                <c:pt idx="5">
                  <c:v>25892.749500000005</c:v>
                </c:pt>
                <c:pt idx="6">
                  <c:v>25892.749500000005</c:v>
                </c:pt>
                <c:pt idx="7">
                  <c:v>25892.749500000005</c:v>
                </c:pt>
                <c:pt idx="8">
                  <c:v>25892.749500000005</c:v>
                </c:pt>
                <c:pt idx="9">
                  <c:v>25892.749500000005</c:v>
                </c:pt>
                <c:pt idx="10">
                  <c:v>25892.749500000005</c:v>
                </c:pt>
                <c:pt idx="11">
                  <c:v>25892.749500000005</c:v>
                </c:pt>
                <c:pt idx="12">
                  <c:v>25002.249500000005</c:v>
                </c:pt>
                <c:pt idx="13">
                  <c:v>24378.249500000005</c:v>
                </c:pt>
                <c:pt idx="14">
                  <c:v>24324.249500000005</c:v>
                </c:pt>
                <c:pt idx="15">
                  <c:v>23004.249500000005</c:v>
                </c:pt>
                <c:pt idx="16">
                  <c:v>22564.249500000005</c:v>
                </c:pt>
                <c:pt idx="17">
                  <c:v>21871.200000000004</c:v>
                </c:pt>
                <c:pt idx="18">
                  <c:v>21708.200000000004</c:v>
                </c:pt>
                <c:pt idx="19">
                  <c:v>20949.2</c:v>
                </c:pt>
                <c:pt idx="20">
                  <c:v>18032.2</c:v>
                </c:pt>
                <c:pt idx="21">
                  <c:v>17053.199999999997</c:v>
                </c:pt>
                <c:pt idx="22">
                  <c:v>15860.199999999999</c:v>
                </c:pt>
                <c:pt idx="23">
                  <c:v>14629.199999999999</c:v>
                </c:pt>
                <c:pt idx="24">
                  <c:v>13985.199999999999</c:v>
                </c:pt>
                <c:pt idx="25">
                  <c:v>13424.199999999999</c:v>
                </c:pt>
                <c:pt idx="26">
                  <c:v>13424.199999999999</c:v>
                </c:pt>
                <c:pt idx="27">
                  <c:v>12705.199999999999</c:v>
                </c:pt>
                <c:pt idx="28">
                  <c:v>12705.199999999999</c:v>
                </c:pt>
                <c:pt idx="29">
                  <c:v>11252.199999999999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E3-0642-BD7E-9371E7EF101E}"/>
            </c:ext>
          </c:extLst>
        </c:ser>
        <c:ser>
          <c:idx val="2"/>
          <c:order val="2"/>
          <c:tx>
            <c:strRef>
              <c:f>DukeEnergy_TP!$AL$275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DukeEnergy_TP!$AM$275:$BQ$275</c:f>
              <c:numCache>
                <c:formatCode>General</c:formatCode>
                <c:ptCount val="31"/>
                <c:pt idx="0">
                  <c:v>7370.3700000000026</c:v>
                </c:pt>
                <c:pt idx="1">
                  <c:v>8414.3700000000026</c:v>
                </c:pt>
                <c:pt idx="2">
                  <c:v>9334.3700000000026</c:v>
                </c:pt>
                <c:pt idx="3">
                  <c:v>9971.3700000000026</c:v>
                </c:pt>
                <c:pt idx="4">
                  <c:v>10200.370000000003</c:v>
                </c:pt>
                <c:pt idx="5">
                  <c:v>11155.32</c:v>
                </c:pt>
                <c:pt idx="6">
                  <c:v>11155.32</c:v>
                </c:pt>
                <c:pt idx="7">
                  <c:v>13331.51999999999</c:v>
                </c:pt>
                <c:pt idx="8">
                  <c:v>15835.120000000003</c:v>
                </c:pt>
                <c:pt idx="9">
                  <c:v>19554.319999999992</c:v>
                </c:pt>
                <c:pt idx="10">
                  <c:v>21714.319999999992</c:v>
                </c:pt>
                <c:pt idx="11">
                  <c:v>21714.319999999992</c:v>
                </c:pt>
                <c:pt idx="12">
                  <c:v>22604.819999999992</c:v>
                </c:pt>
                <c:pt idx="13">
                  <c:v>24524.819999999992</c:v>
                </c:pt>
                <c:pt idx="14">
                  <c:v>24578.819999999992</c:v>
                </c:pt>
                <c:pt idx="15">
                  <c:v>30186.819999999992</c:v>
                </c:pt>
                <c:pt idx="16">
                  <c:v>30626.819999999992</c:v>
                </c:pt>
                <c:pt idx="17">
                  <c:v>31319.869499999993</c:v>
                </c:pt>
                <c:pt idx="18">
                  <c:v>31482.869499999993</c:v>
                </c:pt>
                <c:pt idx="19">
                  <c:v>32241.869499999997</c:v>
                </c:pt>
                <c:pt idx="20">
                  <c:v>35158.869500000001</c:v>
                </c:pt>
                <c:pt idx="21">
                  <c:v>36137.869500000001</c:v>
                </c:pt>
                <c:pt idx="22">
                  <c:v>37330.869500000001</c:v>
                </c:pt>
                <c:pt idx="23">
                  <c:v>38561.869500000001</c:v>
                </c:pt>
                <c:pt idx="24">
                  <c:v>39205.869500000001</c:v>
                </c:pt>
                <c:pt idx="25">
                  <c:v>39766.869500000001</c:v>
                </c:pt>
                <c:pt idx="26">
                  <c:v>39766.869500000001</c:v>
                </c:pt>
                <c:pt idx="27">
                  <c:v>40485.869500000001</c:v>
                </c:pt>
                <c:pt idx="28">
                  <c:v>40485.869500000001</c:v>
                </c:pt>
                <c:pt idx="29">
                  <c:v>41938.869500000001</c:v>
                </c:pt>
                <c:pt idx="30">
                  <c:v>53191.069500000005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E3-0642-BD7E-9371E7EF101E}"/>
            </c:ext>
          </c:extLst>
        </c:ser>
        <c:ser>
          <c:idx val="3"/>
          <c:order val="3"/>
          <c:tx>
            <c:strRef>
              <c:f>DukeEnergy_TP!$AL$278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DukeEnergy_TP!$AM$278:$BQ$278</c:f>
              <c:numCache>
                <c:formatCode>General</c:formatCode>
                <c:ptCount val="31"/>
                <c:pt idx="0">
                  <c:v>5112</c:v>
                </c:pt>
                <c:pt idx="1">
                  <c:v>5112</c:v>
                </c:pt>
                <c:pt idx="2">
                  <c:v>5112</c:v>
                </c:pt>
                <c:pt idx="3">
                  <c:v>5112</c:v>
                </c:pt>
                <c:pt idx="4">
                  <c:v>5112</c:v>
                </c:pt>
                <c:pt idx="5">
                  <c:v>5112</c:v>
                </c:pt>
                <c:pt idx="6">
                  <c:v>5112</c:v>
                </c:pt>
                <c:pt idx="7">
                  <c:v>5112</c:v>
                </c:pt>
                <c:pt idx="8">
                  <c:v>5112</c:v>
                </c:pt>
                <c:pt idx="9">
                  <c:v>5112</c:v>
                </c:pt>
                <c:pt idx="10">
                  <c:v>5112</c:v>
                </c:pt>
                <c:pt idx="11">
                  <c:v>5112</c:v>
                </c:pt>
                <c:pt idx="12">
                  <c:v>5112</c:v>
                </c:pt>
                <c:pt idx="13">
                  <c:v>5112</c:v>
                </c:pt>
                <c:pt idx="14">
                  <c:v>5112</c:v>
                </c:pt>
                <c:pt idx="15">
                  <c:v>5112</c:v>
                </c:pt>
                <c:pt idx="16">
                  <c:v>5112</c:v>
                </c:pt>
                <c:pt idx="17">
                  <c:v>5112</c:v>
                </c:pt>
                <c:pt idx="18">
                  <c:v>5112</c:v>
                </c:pt>
                <c:pt idx="19">
                  <c:v>5112</c:v>
                </c:pt>
                <c:pt idx="20">
                  <c:v>5112</c:v>
                </c:pt>
                <c:pt idx="21">
                  <c:v>5112</c:v>
                </c:pt>
                <c:pt idx="22">
                  <c:v>5112</c:v>
                </c:pt>
                <c:pt idx="23">
                  <c:v>5112</c:v>
                </c:pt>
                <c:pt idx="24">
                  <c:v>5112</c:v>
                </c:pt>
                <c:pt idx="25">
                  <c:v>5112</c:v>
                </c:pt>
                <c:pt idx="26">
                  <c:v>5112</c:v>
                </c:pt>
                <c:pt idx="27">
                  <c:v>5112</c:v>
                </c:pt>
                <c:pt idx="28">
                  <c:v>5112</c:v>
                </c:pt>
                <c:pt idx="29">
                  <c:v>5112</c:v>
                </c:pt>
                <c:pt idx="30">
                  <c:v>5112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E3-0642-BD7E-9371E7EF1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Duke Energy capacity structure (MW) under TP scenario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DukeEnergy_TP!$AL$272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DukeEnergy_TP!$AM$272:$BQ$272</c:f>
              <c:numCache>
                <c:formatCode>General</c:formatCode>
                <c:ptCount val="31"/>
                <c:pt idx="0">
                  <c:v>17659.95</c:v>
                </c:pt>
                <c:pt idx="1">
                  <c:v>16644.95</c:v>
                </c:pt>
                <c:pt idx="2">
                  <c:v>16644.95</c:v>
                </c:pt>
                <c:pt idx="3">
                  <c:v>16644.95</c:v>
                </c:pt>
                <c:pt idx="4">
                  <c:v>16204.95</c:v>
                </c:pt>
                <c:pt idx="5">
                  <c:v>15250</c:v>
                </c:pt>
                <c:pt idx="6">
                  <c:v>15250</c:v>
                </c:pt>
                <c:pt idx="7">
                  <c:v>13073.8</c:v>
                </c:pt>
                <c:pt idx="8">
                  <c:v>10570.2</c:v>
                </c:pt>
                <c:pt idx="9">
                  <c:v>7743.9999999999991</c:v>
                </c:pt>
                <c:pt idx="10">
                  <c:v>5584</c:v>
                </c:pt>
                <c:pt idx="11">
                  <c:v>5584</c:v>
                </c:pt>
                <c:pt idx="12">
                  <c:v>5584</c:v>
                </c:pt>
                <c:pt idx="13">
                  <c:v>4288</c:v>
                </c:pt>
                <c:pt idx="14">
                  <c:v>4288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4-E24A-A452-4E523C8F45BA}"/>
            </c:ext>
          </c:extLst>
        </c:ser>
        <c:ser>
          <c:idx val="1"/>
          <c:order val="1"/>
          <c:tx>
            <c:strRef>
              <c:f>DukeEnergy_TP!$AL$273</c:f>
              <c:strCache>
                <c:ptCount val="1"/>
                <c:pt idx="0">
                  <c:v>Oil&amp;Gas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DukeEnergy_TP!$AM$1:$BQ$1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DukeEnergy_TP!$AM$273:$BQ$273</c:f>
              <c:numCache>
                <c:formatCode>General</c:formatCode>
                <c:ptCount val="31"/>
                <c:pt idx="0">
                  <c:v>25356.749500000005</c:v>
                </c:pt>
                <c:pt idx="1">
                  <c:v>25356.749500000005</c:v>
                </c:pt>
                <c:pt idx="2">
                  <c:v>25356.749500000005</c:v>
                </c:pt>
                <c:pt idx="3">
                  <c:v>25356.749500000005</c:v>
                </c:pt>
                <c:pt idx="4">
                  <c:v>25892.749500000005</c:v>
                </c:pt>
                <c:pt idx="5">
                  <c:v>25892.749500000005</c:v>
                </c:pt>
                <c:pt idx="6">
                  <c:v>25892.749500000005</c:v>
                </c:pt>
                <c:pt idx="7">
                  <c:v>25892.749500000005</c:v>
                </c:pt>
                <c:pt idx="8">
                  <c:v>25892.749500000005</c:v>
                </c:pt>
                <c:pt idx="9">
                  <c:v>25892.749500000005</c:v>
                </c:pt>
                <c:pt idx="10">
                  <c:v>25892.749500000005</c:v>
                </c:pt>
                <c:pt idx="11">
                  <c:v>25892.749500000005</c:v>
                </c:pt>
                <c:pt idx="12">
                  <c:v>25002.249500000005</c:v>
                </c:pt>
                <c:pt idx="13">
                  <c:v>24378.249500000005</c:v>
                </c:pt>
                <c:pt idx="14">
                  <c:v>24324.249500000005</c:v>
                </c:pt>
                <c:pt idx="15">
                  <c:v>23004.249500000005</c:v>
                </c:pt>
                <c:pt idx="16">
                  <c:v>22564.249500000005</c:v>
                </c:pt>
                <c:pt idx="17">
                  <c:v>21871.200000000004</c:v>
                </c:pt>
                <c:pt idx="18">
                  <c:v>21708.200000000004</c:v>
                </c:pt>
                <c:pt idx="19">
                  <c:v>20949.2</c:v>
                </c:pt>
                <c:pt idx="20">
                  <c:v>18032.2</c:v>
                </c:pt>
                <c:pt idx="21">
                  <c:v>17053.199999999997</c:v>
                </c:pt>
                <c:pt idx="22">
                  <c:v>15860.199999999999</c:v>
                </c:pt>
                <c:pt idx="23">
                  <c:v>14629.199999999999</c:v>
                </c:pt>
                <c:pt idx="24">
                  <c:v>13985.199999999999</c:v>
                </c:pt>
                <c:pt idx="25">
                  <c:v>13424.199999999999</c:v>
                </c:pt>
                <c:pt idx="26">
                  <c:v>13424.199999999999</c:v>
                </c:pt>
                <c:pt idx="27">
                  <c:v>12705.199999999999</c:v>
                </c:pt>
                <c:pt idx="28">
                  <c:v>12705.199999999999</c:v>
                </c:pt>
                <c:pt idx="29">
                  <c:v>11252.199999999999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4-E24A-A452-4E523C8F4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64884048"/>
        <c:axId val="1964474528"/>
      </c:barChart>
      <c:catAx>
        <c:axId val="196488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474528"/>
        <c:crosses val="autoZero"/>
        <c:auto val="1"/>
        <c:lblAlgn val="ctr"/>
        <c:lblOffset val="100"/>
        <c:noMultiLvlLbl val="0"/>
      </c:catAx>
      <c:valAx>
        <c:axId val="1964474528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6488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DukeEnergy's scope 1 carbon emissions under BAU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DukeEnergy_fossilfuel!$AL$350</c:f>
              <c:strCache>
                <c:ptCount val="1"/>
                <c:pt idx="0">
                  <c:v>TOTAL Carbon Emissions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DukeEnergy_fossilfuel!$AM$350:$BQ$350</c:f>
              <c:numCache>
                <c:formatCode>General</c:formatCode>
                <c:ptCount val="31"/>
                <c:pt idx="0">
                  <c:v>92.795064870754516</c:v>
                </c:pt>
                <c:pt idx="1">
                  <c:v>94.434841818111735</c:v>
                </c:pt>
                <c:pt idx="2">
                  <c:v>89.496243485728712</c:v>
                </c:pt>
                <c:pt idx="3">
                  <c:v>76.165244190783866</c:v>
                </c:pt>
                <c:pt idx="4">
                  <c:v>88.309043225182307</c:v>
                </c:pt>
                <c:pt idx="5">
                  <c:v>88.309043225182307</c:v>
                </c:pt>
                <c:pt idx="6">
                  <c:v>88.309043225182307</c:v>
                </c:pt>
                <c:pt idx="7">
                  <c:v>88.309043225182307</c:v>
                </c:pt>
                <c:pt idx="8">
                  <c:v>88.309043225182307</c:v>
                </c:pt>
                <c:pt idx="9">
                  <c:v>88.309043225182307</c:v>
                </c:pt>
                <c:pt idx="10">
                  <c:v>88.309043225182307</c:v>
                </c:pt>
                <c:pt idx="11">
                  <c:v>88.309043225182307</c:v>
                </c:pt>
                <c:pt idx="12">
                  <c:v>88.309043225182307</c:v>
                </c:pt>
                <c:pt idx="13">
                  <c:v>88.309043225182307</c:v>
                </c:pt>
                <c:pt idx="14">
                  <c:v>88.309043225182307</c:v>
                </c:pt>
                <c:pt idx="15">
                  <c:v>88.309043225182307</c:v>
                </c:pt>
                <c:pt idx="16">
                  <c:v>88.309043225182307</c:v>
                </c:pt>
                <c:pt idx="17">
                  <c:v>88.309043225182307</c:v>
                </c:pt>
                <c:pt idx="18">
                  <c:v>88.309043225182307</c:v>
                </c:pt>
                <c:pt idx="19">
                  <c:v>88.309043225182307</c:v>
                </c:pt>
                <c:pt idx="20">
                  <c:v>88.309043225182307</c:v>
                </c:pt>
                <c:pt idx="21">
                  <c:v>88.309043225182307</c:v>
                </c:pt>
                <c:pt idx="22">
                  <c:v>88.309043225182307</c:v>
                </c:pt>
                <c:pt idx="23">
                  <c:v>88.309043225182307</c:v>
                </c:pt>
                <c:pt idx="24">
                  <c:v>88.309043225182307</c:v>
                </c:pt>
                <c:pt idx="25">
                  <c:v>88.309043225182307</c:v>
                </c:pt>
                <c:pt idx="26">
                  <c:v>88.309043225182307</c:v>
                </c:pt>
                <c:pt idx="27">
                  <c:v>88.309043225182307</c:v>
                </c:pt>
                <c:pt idx="28">
                  <c:v>88.309043225182307</c:v>
                </c:pt>
                <c:pt idx="29">
                  <c:v>88.309043225182307</c:v>
                </c:pt>
                <c:pt idx="30">
                  <c:v>88.309043225182307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64-2B4D-8396-8B06677C9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8504240"/>
        <c:axId val="1195433648"/>
      </c:lineChart>
      <c:catAx>
        <c:axId val="121850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95433648"/>
        <c:crosses val="autoZero"/>
        <c:auto val="1"/>
        <c:lblAlgn val="ctr"/>
        <c:lblOffset val="100"/>
        <c:noMultiLvlLbl val="0"/>
      </c:catAx>
      <c:valAx>
        <c:axId val="1195433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850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DukeEnergy's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scope 1 carbon emissions by fuel type under BAU scenario (million tonnes CO2e)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DukeEnergy_fossilfuel!$AL$351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DukeEnergy_fossilfuel!$AM$351:$BQ$351</c:f>
              <c:numCache>
                <c:formatCode>General</c:formatCode>
                <c:ptCount val="31"/>
                <c:pt idx="0">
                  <c:v>52.402073952048546</c:v>
                </c:pt>
                <c:pt idx="1">
                  <c:v>50.835729569756225</c:v>
                </c:pt>
                <c:pt idx="2">
                  <c:v>40.445983621298744</c:v>
                </c:pt>
                <c:pt idx="3">
                  <c:v>37.699102289179557</c:v>
                </c:pt>
                <c:pt idx="4">
                  <c:v>44.593932720219229</c:v>
                </c:pt>
                <c:pt idx="5">
                  <c:v>44.593932720219229</c:v>
                </c:pt>
                <c:pt idx="6">
                  <c:v>44.593932720219229</c:v>
                </c:pt>
                <c:pt idx="7">
                  <c:v>44.593932720219229</c:v>
                </c:pt>
                <c:pt idx="8">
                  <c:v>44.593932720219229</c:v>
                </c:pt>
                <c:pt idx="9">
                  <c:v>44.593932720219229</c:v>
                </c:pt>
                <c:pt idx="10">
                  <c:v>44.593932720219229</c:v>
                </c:pt>
                <c:pt idx="11">
                  <c:v>44.593932720219229</c:v>
                </c:pt>
                <c:pt idx="12">
                  <c:v>44.593932720219229</c:v>
                </c:pt>
                <c:pt idx="13">
                  <c:v>44.593932720219229</c:v>
                </c:pt>
                <c:pt idx="14">
                  <c:v>44.593932720219229</c:v>
                </c:pt>
                <c:pt idx="15">
                  <c:v>44.593932720219229</c:v>
                </c:pt>
                <c:pt idx="16">
                  <c:v>44.593932720219229</c:v>
                </c:pt>
                <c:pt idx="17">
                  <c:v>44.593932720219229</c:v>
                </c:pt>
                <c:pt idx="18">
                  <c:v>44.593932720219229</c:v>
                </c:pt>
                <c:pt idx="19">
                  <c:v>44.593932720219229</c:v>
                </c:pt>
                <c:pt idx="20">
                  <c:v>44.593932720219229</c:v>
                </c:pt>
                <c:pt idx="21">
                  <c:v>44.593932720219229</c:v>
                </c:pt>
                <c:pt idx="22">
                  <c:v>44.593932720219229</c:v>
                </c:pt>
                <c:pt idx="23">
                  <c:v>44.593932720219229</c:v>
                </c:pt>
                <c:pt idx="24">
                  <c:v>44.593932720219229</c:v>
                </c:pt>
                <c:pt idx="25">
                  <c:v>44.593932720219229</c:v>
                </c:pt>
                <c:pt idx="26">
                  <c:v>44.593932720219229</c:v>
                </c:pt>
                <c:pt idx="27">
                  <c:v>44.593932720219229</c:v>
                </c:pt>
                <c:pt idx="28">
                  <c:v>44.593932720219229</c:v>
                </c:pt>
                <c:pt idx="29">
                  <c:v>44.593932720219229</c:v>
                </c:pt>
                <c:pt idx="30">
                  <c:v>44.593932720219229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3-CA4D-AF76-9D35E1E36955}"/>
            </c:ext>
          </c:extLst>
        </c:ser>
        <c:ser>
          <c:idx val="1"/>
          <c:order val="1"/>
          <c:tx>
            <c:strRef>
              <c:f>DukeEnergy_fossilfuel!$AL$352</c:f>
              <c:strCache>
                <c:ptCount val="1"/>
                <c:pt idx="0">
                  <c:v>GAS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DukeEnergy_fossilfuel!$AM$352:$BQ$352</c:f>
              <c:numCache>
                <c:formatCode>General</c:formatCode>
                <c:ptCount val="31"/>
                <c:pt idx="0">
                  <c:v>39.958910114963501</c:v>
                </c:pt>
                <c:pt idx="1">
                  <c:v>43.165031444613227</c:v>
                </c:pt>
                <c:pt idx="2">
                  <c:v>48.503393469400336</c:v>
                </c:pt>
                <c:pt idx="3">
                  <c:v>37.919275506574749</c:v>
                </c:pt>
                <c:pt idx="4">
                  <c:v>43.224636905577114</c:v>
                </c:pt>
                <c:pt idx="5">
                  <c:v>43.224636905577114</c:v>
                </c:pt>
                <c:pt idx="6">
                  <c:v>43.224636905577114</c:v>
                </c:pt>
                <c:pt idx="7">
                  <c:v>43.224636905577114</c:v>
                </c:pt>
                <c:pt idx="8">
                  <c:v>43.224636905577114</c:v>
                </c:pt>
                <c:pt idx="9">
                  <c:v>43.224636905577114</c:v>
                </c:pt>
                <c:pt idx="10">
                  <c:v>43.224636905577114</c:v>
                </c:pt>
                <c:pt idx="11">
                  <c:v>43.224636905577114</c:v>
                </c:pt>
                <c:pt idx="12">
                  <c:v>43.224636905577114</c:v>
                </c:pt>
                <c:pt idx="13">
                  <c:v>43.224636905577114</c:v>
                </c:pt>
                <c:pt idx="14">
                  <c:v>43.224636905577114</c:v>
                </c:pt>
                <c:pt idx="15">
                  <c:v>43.224636905577114</c:v>
                </c:pt>
                <c:pt idx="16">
                  <c:v>43.224636905577114</c:v>
                </c:pt>
                <c:pt idx="17">
                  <c:v>43.224636905577114</c:v>
                </c:pt>
                <c:pt idx="18">
                  <c:v>43.224636905577114</c:v>
                </c:pt>
                <c:pt idx="19">
                  <c:v>43.224636905577114</c:v>
                </c:pt>
                <c:pt idx="20">
                  <c:v>43.224636905577114</c:v>
                </c:pt>
                <c:pt idx="21">
                  <c:v>43.224636905577114</c:v>
                </c:pt>
                <c:pt idx="22">
                  <c:v>43.224636905577114</c:v>
                </c:pt>
                <c:pt idx="23">
                  <c:v>43.224636905577114</c:v>
                </c:pt>
                <c:pt idx="24">
                  <c:v>43.224636905577114</c:v>
                </c:pt>
                <c:pt idx="25">
                  <c:v>43.224636905577114</c:v>
                </c:pt>
                <c:pt idx="26">
                  <c:v>43.224636905577114</c:v>
                </c:pt>
                <c:pt idx="27">
                  <c:v>43.224636905577114</c:v>
                </c:pt>
                <c:pt idx="28">
                  <c:v>43.224636905577114</c:v>
                </c:pt>
                <c:pt idx="29">
                  <c:v>43.224636905577114</c:v>
                </c:pt>
                <c:pt idx="30">
                  <c:v>43.224636905577114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3-CA4D-AF76-9D35E1E36955}"/>
            </c:ext>
          </c:extLst>
        </c:ser>
        <c:ser>
          <c:idx val="2"/>
          <c:order val="2"/>
          <c:tx>
            <c:strRef>
              <c:f>DukeEnergy_fossilfuel!$AL$353</c:f>
              <c:strCache>
                <c:ptCount val="1"/>
                <c:pt idx="0">
                  <c:v>OIL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DukeEnergy_fossilfuel!$AM$353:$BQ$353</c:f>
              <c:numCache>
                <c:formatCode>General</c:formatCode>
                <c:ptCount val="31"/>
                <c:pt idx="0">
                  <c:v>0.25384577315226331</c:v>
                </c:pt>
                <c:pt idx="1">
                  <c:v>0.25384577315226331</c:v>
                </c:pt>
                <c:pt idx="2">
                  <c:v>0.31980157072249393</c:v>
                </c:pt>
                <c:pt idx="3">
                  <c:v>0.31980157072249393</c:v>
                </c:pt>
                <c:pt idx="4">
                  <c:v>0.28682367193737845</c:v>
                </c:pt>
                <c:pt idx="5">
                  <c:v>0.28682367193737845</c:v>
                </c:pt>
                <c:pt idx="6">
                  <c:v>0.28682367193737845</c:v>
                </c:pt>
                <c:pt idx="7">
                  <c:v>0.28682367193737845</c:v>
                </c:pt>
                <c:pt idx="8">
                  <c:v>0.28682367193737845</c:v>
                </c:pt>
                <c:pt idx="9">
                  <c:v>0.28682367193737845</c:v>
                </c:pt>
                <c:pt idx="10">
                  <c:v>0.28682367193737845</c:v>
                </c:pt>
                <c:pt idx="11">
                  <c:v>0.28682367193737845</c:v>
                </c:pt>
                <c:pt idx="12">
                  <c:v>0.28682367193737845</c:v>
                </c:pt>
                <c:pt idx="13">
                  <c:v>0.28682367193737845</c:v>
                </c:pt>
                <c:pt idx="14">
                  <c:v>0.28682367193737845</c:v>
                </c:pt>
                <c:pt idx="15">
                  <c:v>0.28682367193737845</c:v>
                </c:pt>
                <c:pt idx="16">
                  <c:v>0.28682367193737845</c:v>
                </c:pt>
                <c:pt idx="17">
                  <c:v>0.28682367193737845</c:v>
                </c:pt>
                <c:pt idx="18">
                  <c:v>0.28682367193737845</c:v>
                </c:pt>
                <c:pt idx="19">
                  <c:v>0.28682367193737845</c:v>
                </c:pt>
                <c:pt idx="20">
                  <c:v>0.28682367193737845</c:v>
                </c:pt>
                <c:pt idx="21">
                  <c:v>0.28682367193737845</c:v>
                </c:pt>
                <c:pt idx="22">
                  <c:v>0.28682367193737845</c:v>
                </c:pt>
                <c:pt idx="23">
                  <c:v>0.28682367193737845</c:v>
                </c:pt>
                <c:pt idx="24">
                  <c:v>0.28682367193737845</c:v>
                </c:pt>
                <c:pt idx="25">
                  <c:v>0.28682367193737845</c:v>
                </c:pt>
                <c:pt idx="26">
                  <c:v>0.28682367193737845</c:v>
                </c:pt>
                <c:pt idx="27">
                  <c:v>0.28682367193737845</c:v>
                </c:pt>
                <c:pt idx="28">
                  <c:v>0.28682367193737845</c:v>
                </c:pt>
                <c:pt idx="29">
                  <c:v>0.28682367193737845</c:v>
                </c:pt>
                <c:pt idx="30">
                  <c:v>0.28682367193737845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E3-CA4D-AF76-9D35E1E36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954671"/>
        <c:axId val="274573487"/>
      </c:lineChart>
      <c:catAx>
        <c:axId val="46195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4573487"/>
        <c:crosses val="autoZero"/>
        <c:auto val="1"/>
        <c:lblAlgn val="ctr"/>
        <c:lblOffset val="100"/>
        <c:noMultiLvlLbl val="0"/>
      </c:catAx>
      <c:valAx>
        <c:axId val="27457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195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DukeEnergy's scope 1 carbon emissions under TP scenario (million tonnes CO2e)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DukeEnergy_fossilfuel!$AL$530</c:f>
              <c:strCache>
                <c:ptCount val="1"/>
                <c:pt idx="0">
                  <c:v>TOTAL Carbon Emissions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DukeEnergy_fossilfuel!$AM$179:$BQ$179</c:f>
              <c:numCache>
                <c:formatCode>General</c:formatCod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numCache>
            </c:numRef>
          </c:cat>
          <c:val>
            <c:numRef>
              <c:f>DukeEnergy_fossilfuel!$AM$530:$BQ$530</c:f>
              <c:numCache>
                <c:formatCode>General</c:formatCode>
                <c:ptCount val="31"/>
                <c:pt idx="0">
                  <c:v>92.795064870754516</c:v>
                </c:pt>
                <c:pt idx="1">
                  <c:v>94.434841818111735</c:v>
                </c:pt>
                <c:pt idx="2">
                  <c:v>89.839917685798795</c:v>
                </c:pt>
                <c:pt idx="3">
                  <c:v>76.433923879869567</c:v>
                </c:pt>
                <c:pt idx="4">
                  <c:v>87.431449182331363</c:v>
                </c:pt>
                <c:pt idx="5">
                  <c:v>84.877193043176405</c:v>
                </c:pt>
                <c:pt idx="6">
                  <c:v>84.877193043176405</c:v>
                </c:pt>
                <c:pt idx="7">
                  <c:v>79.056393828527206</c:v>
                </c:pt>
                <c:pt idx="8">
                  <c:v>72.359880220496848</c:v>
                </c:pt>
                <c:pt idx="9">
                  <c:v>64.800491037314472</c:v>
                </c:pt>
                <c:pt idx="10">
                  <c:v>59.023022834188758</c:v>
                </c:pt>
                <c:pt idx="11">
                  <c:v>59.023022834188758</c:v>
                </c:pt>
                <c:pt idx="12">
                  <c:v>57.554759919881072</c:v>
                </c:pt>
                <c:pt idx="13">
                  <c:v>53.124673897041426</c:v>
                </c:pt>
                <c:pt idx="14">
                  <c:v>53.025520081578662</c:v>
                </c:pt>
                <c:pt idx="15">
                  <c:v>39.059626368850338</c:v>
                </c:pt>
                <c:pt idx="16">
                  <c:v>38.251706391005577</c:v>
                </c:pt>
                <c:pt idx="17">
                  <c:v>37.138823635999003</c:v>
                </c:pt>
                <c:pt idx="18">
                  <c:v>36.839526007842885</c:v>
                </c:pt>
                <c:pt idx="19">
                  <c:v>35.445864046060713</c:v>
                </c:pt>
                <c:pt idx="20">
                  <c:v>30.089721829303709</c:v>
                </c:pt>
                <c:pt idx="21">
                  <c:v>29.575366855946044</c:v>
                </c:pt>
                <c:pt idx="22">
                  <c:v>27.384802006926122</c:v>
                </c:pt>
                <c:pt idx="23">
                  <c:v>25.124462250728694</c:v>
                </c:pt>
                <c:pt idx="24">
                  <c:v>23.941961192246858</c:v>
                </c:pt>
                <c:pt idx="25">
                  <c:v>22.911863220494826</c:v>
                </c:pt>
                <c:pt idx="26">
                  <c:v>22.911863220494826</c:v>
                </c:pt>
                <c:pt idx="27">
                  <c:v>21.591648529425818</c:v>
                </c:pt>
                <c:pt idx="28">
                  <c:v>21.591648529425818</c:v>
                </c:pt>
                <c:pt idx="29">
                  <c:v>18.923676420770377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75-1F40-BCDE-5B522398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8504240"/>
        <c:axId val="1195433648"/>
      </c:lineChart>
      <c:catAx>
        <c:axId val="121850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95433648"/>
        <c:crosses val="autoZero"/>
        <c:auto val="1"/>
        <c:lblAlgn val="ctr"/>
        <c:lblOffset val="100"/>
        <c:noMultiLvlLbl val="0"/>
      </c:catAx>
      <c:valAx>
        <c:axId val="1195433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850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69850</xdr:colOff>
      <xdr:row>3</xdr:row>
      <xdr:rowOff>127000</xdr:rowOff>
    </xdr:from>
    <xdr:to>
      <xdr:col>44</xdr:col>
      <xdr:colOff>533400</xdr:colOff>
      <xdr:row>20</xdr:row>
      <xdr:rowOff>50800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9CAE28C-50B7-D4E3-BD41-E25CF6C7D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76200</xdr:colOff>
      <xdr:row>21</xdr:row>
      <xdr:rowOff>177800</xdr:rowOff>
    </xdr:from>
    <xdr:to>
      <xdr:col>44</xdr:col>
      <xdr:colOff>552450</xdr:colOff>
      <xdr:row>38</xdr:row>
      <xdr:rowOff>76200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3FCB1AF-AEE8-AD49-9D2D-08F023FFB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406400</xdr:colOff>
      <xdr:row>8</xdr:row>
      <xdr:rowOff>165100</xdr:rowOff>
    </xdr:from>
    <xdr:to>
      <xdr:col>25</xdr:col>
      <xdr:colOff>177800</xdr:colOff>
      <xdr:row>25</xdr:row>
      <xdr:rowOff>38100</xdr:rowOff>
    </xdr:to>
    <xdr:pic>
      <xdr:nvPicPr>
        <xdr:cNvPr id="2" name="图片 1" descr="Capacity Factor by Energy Source in 2020">
          <a:extLst>
            <a:ext uri="{FF2B5EF4-FFF2-40B4-BE49-F238E27FC236}">
              <a16:creationId xmlns:a16="http://schemas.microsoft.com/office/drawing/2014/main" id="{D7101DA8-241C-B644-9659-9B6221BBE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48200" y="1778000"/>
          <a:ext cx="5803900" cy="332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317500</xdr:colOff>
      <xdr:row>254</xdr:row>
      <xdr:rowOff>114300</xdr:rowOff>
    </xdr:from>
    <xdr:to>
      <xdr:col>78</xdr:col>
      <xdr:colOff>685800</xdr:colOff>
      <xdr:row>280</xdr:row>
      <xdr:rowOff>106721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E94AFD3B-218F-C941-A617-538C7E85E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78</xdr:col>
      <xdr:colOff>812800</xdr:colOff>
      <xdr:row>254</xdr:row>
      <xdr:rowOff>101600</xdr:rowOff>
    </xdr:from>
    <xdr:to>
      <xdr:col>88</xdr:col>
      <xdr:colOff>355600</xdr:colOff>
      <xdr:row>280</xdr:row>
      <xdr:rowOff>94021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FA2A6191-D107-AA4C-989A-CFC546BBA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317500</xdr:colOff>
      <xdr:row>254</xdr:row>
      <xdr:rowOff>114300</xdr:rowOff>
    </xdr:from>
    <xdr:to>
      <xdr:col>78</xdr:col>
      <xdr:colOff>685800</xdr:colOff>
      <xdr:row>280</xdr:row>
      <xdr:rowOff>106721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2CB4452-7454-B74E-BC13-50604A473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78</xdr:col>
      <xdr:colOff>812800</xdr:colOff>
      <xdr:row>254</xdr:row>
      <xdr:rowOff>101600</xdr:rowOff>
    </xdr:from>
    <xdr:to>
      <xdr:col>88</xdr:col>
      <xdr:colOff>355600</xdr:colOff>
      <xdr:row>280</xdr:row>
      <xdr:rowOff>94021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5AAF099-0459-1741-B59D-4E0B25FA8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201951</xdr:colOff>
      <xdr:row>338</xdr:row>
      <xdr:rowOff>106597</xdr:rowOff>
    </xdr:from>
    <xdr:to>
      <xdr:col>75</xdr:col>
      <xdr:colOff>330200</xdr:colOff>
      <xdr:row>355</xdr:row>
      <xdr:rowOff>12700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D205A48-893C-DB40-DA1A-AE0AD0CB78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75</xdr:col>
      <xdr:colOff>389327</xdr:colOff>
      <xdr:row>338</xdr:row>
      <xdr:rowOff>106596</xdr:rowOff>
    </xdr:from>
    <xdr:to>
      <xdr:col>81</xdr:col>
      <xdr:colOff>368300</xdr:colOff>
      <xdr:row>355</xdr:row>
      <xdr:rowOff>25400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D23095F0-778D-F0D9-DCF0-6920EFCF9A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69</xdr:col>
      <xdr:colOff>201951</xdr:colOff>
      <xdr:row>518</xdr:row>
      <xdr:rowOff>106597</xdr:rowOff>
    </xdr:from>
    <xdr:to>
      <xdr:col>75</xdr:col>
      <xdr:colOff>270656</xdr:colOff>
      <xdr:row>533</xdr:row>
      <xdr:rowOff>166558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B41B6F3-4519-394D-9E80-0DB8E7861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75</xdr:col>
      <xdr:colOff>389327</xdr:colOff>
      <xdr:row>518</xdr:row>
      <xdr:rowOff>106596</xdr:rowOff>
    </xdr:from>
    <xdr:to>
      <xdr:col>81</xdr:col>
      <xdr:colOff>345440</xdr:colOff>
      <xdr:row>533</xdr:row>
      <xdr:rowOff>172720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FC2E1E6-18DB-4E48-9628-14C6D3D209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nvestors.duke-energy.com/financials/annual-reports/default.aspx" TargetMode="External"/><Relationship Id="rId2" Type="http://schemas.openxmlformats.org/officeDocument/2006/relationships/hyperlink" Target="https://s201.q4cdn.com/583395453/files/doc_financials/2024/ar/2023-annual-report.pdf" TargetMode="External"/><Relationship Id="rId1" Type="http://schemas.openxmlformats.org/officeDocument/2006/relationships/hyperlink" Target="https://s201.q4cdn.com/583395453/files/doc_financials/2021/ar/2021-duke-energy-annual-report.pdf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40"/>
  <sheetViews>
    <sheetView tabSelected="1" workbookViewId="0">
      <selection activeCell="AJ2" sqref="AJ2:AL2"/>
    </sheetView>
  </sheetViews>
  <sheetFormatPr baseColWidth="10" defaultRowHeight="15"/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1165</v>
      </c>
      <c r="AG1" t="s">
        <v>1166</v>
      </c>
      <c r="AH1" t="s">
        <v>1166</v>
      </c>
      <c r="AI1" t="s">
        <v>1167</v>
      </c>
      <c r="AJ1" t="s">
        <v>1168</v>
      </c>
      <c r="AK1" t="s">
        <v>1168</v>
      </c>
      <c r="AL1" t="s">
        <v>1168</v>
      </c>
    </row>
    <row r="2" spans="1:38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I2">
        <v>206.6</v>
      </c>
      <c r="J2" t="s">
        <v>37</v>
      </c>
      <c r="K2">
        <v>1964</v>
      </c>
      <c r="L2">
        <v>2020</v>
      </c>
      <c r="M2" t="s">
        <v>38</v>
      </c>
      <c r="N2" t="s">
        <v>39</v>
      </c>
      <c r="S2" t="s">
        <v>40</v>
      </c>
      <c r="T2" t="s">
        <v>41</v>
      </c>
      <c r="U2">
        <v>35.470592000000003</v>
      </c>
      <c r="V2">
        <v>-82.543505999999994</v>
      </c>
      <c r="W2" t="s">
        <v>42</v>
      </c>
      <c r="X2" t="s">
        <v>43</v>
      </c>
      <c r="Y2" t="s">
        <v>44</v>
      </c>
      <c r="AA2" t="s">
        <v>45</v>
      </c>
      <c r="AB2" t="s">
        <v>46</v>
      </c>
      <c r="AC2" t="s">
        <v>47</v>
      </c>
      <c r="AD2" t="s">
        <v>48</v>
      </c>
      <c r="AE2" t="s">
        <v>49</v>
      </c>
      <c r="AF2" s="1">
        <v>1</v>
      </c>
      <c r="AG2">
        <f>SUMIF(E:E,E2,I:I)</f>
        <v>1425.6</v>
      </c>
      <c r="AH2" t="str">
        <f t="shared" ref="AH2:AH65" si="0">IF(AG2=AG3,"",AG2)</f>
        <v/>
      </c>
      <c r="AI2">
        <f t="shared" ref="AI2" si="1">IF(K2="",-99,2024-K2)</f>
        <v>60</v>
      </c>
      <c r="AJ2">
        <f>K2+40</f>
        <v>2004</v>
      </c>
      <c r="AK2">
        <f>AJ2+40</f>
        <v>2044</v>
      </c>
      <c r="AL2">
        <f>AK2+40</f>
        <v>2084</v>
      </c>
    </row>
    <row r="3" spans="1:38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50</v>
      </c>
      <c r="I3">
        <v>207</v>
      </c>
      <c r="J3" t="s">
        <v>37</v>
      </c>
      <c r="K3">
        <v>1971</v>
      </c>
      <c r="L3">
        <v>2020</v>
      </c>
      <c r="M3" t="s">
        <v>38</v>
      </c>
      <c r="N3" t="s">
        <v>39</v>
      </c>
      <c r="S3" t="s">
        <v>40</v>
      </c>
      <c r="T3" t="s">
        <v>1169</v>
      </c>
      <c r="U3">
        <v>35.470592000000003</v>
      </c>
      <c r="V3">
        <v>-82.543505999999994</v>
      </c>
      <c r="W3" t="s">
        <v>42</v>
      </c>
      <c r="X3" t="s">
        <v>43</v>
      </c>
      <c r="Y3" t="s">
        <v>44</v>
      </c>
      <c r="AA3" t="s">
        <v>45</v>
      </c>
      <c r="AB3" t="s">
        <v>46</v>
      </c>
      <c r="AC3" t="s">
        <v>47</v>
      </c>
      <c r="AD3" t="s">
        <v>51</v>
      </c>
      <c r="AE3" t="s">
        <v>49</v>
      </c>
      <c r="AF3" s="1">
        <v>1</v>
      </c>
      <c r="AG3">
        <f t="shared" ref="AG3:AG66" si="2">SUMIF(E:E,E3,I:I)</f>
        <v>1425.6</v>
      </c>
      <c r="AH3">
        <f t="shared" si="0"/>
        <v>1425.6</v>
      </c>
      <c r="AI3">
        <f t="shared" ref="AI3:AI66" si="3">IF(K3="",-99,2024-K3)</f>
        <v>53</v>
      </c>
      <c r="AJ3">
        <f t="shared" ref="AJ3:AJ66" si="4">K3+40</f>
        <v>2011</v>
      </c>
      <c r="AK3">
        <f t="shared" ref="AK3:AL3" si="5">AJ3+40</f>
        <v>2051</v>
      </c>
      <c r="AL3">
        <f t="shared" si="5"/>
        <v>2091</v>
      </c>
    </row>
    <row r="4" spans="1:38">
      <c r="A4" t="s">
        <v>31</v>
      </c>
      <c r="B4" t="s">
        <v>32</v>
      </c>
      <c r="C4" t="s">
        <v>33</v>
      </c>
      <c r="D4" t="s">
        <v>34</v>
      </c>
      <c r="E4" t="s">
        <v>52</v>
      </c>
      <c r="F4" t="s">
        <v>36</v>
      </c>
      <c r="H4" t="s">
        <v>53</v>
      </c>
      <c r="I4">
        <v>115</v>
      </c>
      <c r="J4" t="s">
        <v>37</v>
      </c>
      <c r="K4">
        <v>1952</v>
      </c>
      <c r="L4">
        <v>2012</v>
      </c>
      <c r="M4" t="s">
        <v>38</v>
      </c>
      <c r="N4" t="s">
        <v>39</v>
      </c>
      <c r="S4" t="s">
        <v>54</v>
      </c>
      <c r="T4" t="s">
        <v>41</v>
      </c>
      <c r="U4">
        <v>38.991157999999999</v>
      </c>
      <c r="V4">
        <v>-84.298205999999993</v>
      </c>
      <c r="W4" t="s">
        <v>42</v>
      </c>
      <c r="X4" t="s">
        <v>55</v>
      </c>
      <c r="Y4" t="s">
        <v>56</v>
      </c>
      <c r="AA4" t="s">
        <v>57</v>
      </c>
      <c r="AB4" t="s">
        <v>58</v>
      </c>
      <c r="AC4" t="s">
        <v>59</v>
      </c>
      <c r="AD4" t="s">
        <v>60</v>
      </c>
      <c r="AE4" t="s">
        <v>49</v>
      </c>
      <c r="AF4" s="1">
        <v>1</v>
      </c>
      <c r="AG4">
        <f t="shared" si="2"/>
        <v>1221.3</v>
      </c>
      <c r="AH4" t="str">
        <f t="shared" si="0"/>
        <v/>
      </c>
      <c r="AI4">
        <f t="shared" si="3"/>
        <v>72</v>
      </c>
      <c r="AJ4">
        <f t="shared" si="4"/>
        <v>1992</v>
      </c>
      <c r="AK4">
        <f t="shared" ref="AK4:AL4" si="6">AJ4+40</f>
        <v>2032</v>
      </c>
      <c r="AL4">
        <f t="shared" si="6"/>
        <v>2072</v>
      </c>
    </row>
    <row r="5" spans="1:38">
      <c r="A5" t="s">
        <v>31</v>
      </c>
      <c r="B5" t="s">
        <v>32</v>
      </c>
      <c r="C5" t="s">
        <v>33</v>
      </c>
      <c r="D5" t="s">
        <v>34</v>
      </c>
      <c r="E5" t="s">
        <v>52</v>
      </c>
      <c r="F5" t="s">
        <v>50</v>
      </c>
      <c r="H5" t="s">
        <v>53</v>
      </c>
      <c r="I5">
        <v>112.5</v>
      </c>
      <c r="J5" t="s">
        <v>37</v>
      </c>
      <c r="K5">
        <v>1953</v>
      </c>
      <c r="L5">
        <v>2013</v>
      </c>
      <c r="M5" t="s">
        <v>38</v>
      </c>
      <c r="N5" t="s">
        <v>39</v>
      </c>
      <c r="S5" t="s">
        <v>54</v>
      </c>
      <c r="T5" t="s">
        <v>41</v>
      </c>
      <c r="U5">
        <v>38.991157999999999</v>
      </c>
      <c r="V5">
        <v>-84.298205999999993</v>
      </c>
      <c r="W5" t="s">
        <v>42</v>
      </c>
      <c r="X5" t="s">
        <v>55</v>
      </c>
      <c r="Y5" t="s">
        <v>56</v>
      </c>
      <c r="AA5" t="s">
        <v>57</v>
      </c>
      <c r="AB5" t="s">
        <v>58</v>
      </c>
      <c r="AC5" t="s">
        <v>59</v>
      </c>
      <c r="AD5" t="s">
        <v>61</v>
      </c>
      <c r="AE5" t="s">
        <v>49</v>
      </c>
      <c r="AF5" s="1">
        <v>1</v>
      </c>
      <c r="AG5">
        <f t="shared" si="2"/>
        <v>1221.3</v>
      </c>
      <c r="AH5" t="str">
        <f t="shared" si="0"/>
        <v/>
      </c>
      <c r="AI5">
        <f t="shared" si="3"/>
        <v>71</v>
      </c>
      <c r="AJ5">
        <f t="shared" si="4"/>
        <v>1993</v>
      </c>
      <c r="AK5">
        <f t="shared" ref="AK5:AL5" si="7">AJ5+40</f>
        <v>2033</v>
      </c>
      <c r="AL5">
        <f t="shared" si="7"/>
        <v>2073</v>
      </c>
    </row>
    <row r="6" spans="1:38">
      <c r="A6" t="s">
        <v>31</v>
      </c>
      <c r="B6" t="s">
        <v>32</v>
      </c>
      <c r="C6" t="s">
        <v>33</v>
      </c>
      <c r="D6" t="s">
        <v>34</v>
      </c>
      <c r="E6" t="s">
        <v>52</v>
      </c>
      <c r="F6" t="s">
        <v>62</v>
      </c>
      <c r="H6" t="s">
        <v>53</v>
      </c>
      <c r="I6">
        <v>125</v>
      </c>
      <c r="J6" t="s">
        <v>37</v>
      </c>
      <c r="K6">
        <v>1954</v>
      </c>
      <c r="L6">
        <v>2013</v>
      </c>
      <c r="M6" t="s">
        <v>38</v>
      </c>
      <c r="N6" t="s">
        <v>39</v>
      </c>
      <c r="S6" t="s">
        <v>54</v>
      </c>
      <c r="T6" t="s">
        <v>41</v>
      </c>
      <c r="U6">
        <v>38.991157999999999</v>
      </c>
      <c r="V6">
        <v>-84.298205999999993</v>
      </c>
      <c r="W6" t="s">
        <v>42</v>
      </c>
      <c r="X6" t="s">
        <v>55</v>
      </c>
      <c r="Y6" t="s">
        <v>56</v>
      </c>
      <c r="AA6" t="s">
        <v>57</v>
      </c>
      <c r="AB6" t="s">
        <v>58</v>
      </c>
      <c r="AC6" t="s">
        <v>59</v>
      </c>
      <c r="AD6" t="s">
        <v>63</v>
      </c>
      <c r="AE6" t="s">
        <v>49</v>
      </c>
      <c r="AF6" s="1">
        <v>1</v>
      </c>
      <c r="AG6">
        <f t="shared" si="2"/>
        <v>1221.3</v>
      </c>
      <c r="AH6" t="str">
        <f t="shared" si="0"/>
        <v/>
      </c>
      <c r="AI6">
        <f t="shared" si="3"/>
        <v>70</v>
      </c>
      <c r="AJ6">
        <f t="shared" si="4"/>
        <v>1994</v>
      </c>
      <c r="AK6">
        <f t="shared" ref="AK6:AL6" si="8">AJ6+40</f>
        <v>2034</v>
      </c>
      <c r="AL6">
        <f t="shared" si="8"/>
        <v>2074</v>
      </c>
    </row>
    <row r="7" spans="1:38">
      <c r="A7" t="s">
        <v>31</v>
      </c>
      <c r="B7" t="s">
        <v>32</v>
      </c>
      <c r="C7" t="s">
        <v>33</v>
      </c>
      <c r="D7" t="s">
        <v>34</v>
      </c>
      <c r="E7" t="s">
        <v>52</v>
      </c>
      <c r="F7" t="s">
        <v>64</v>
      </c>
      <c r="H7" t="s">
        <v>53</v>
      </c>
      <c r="I7">
        <v>163.19999999999999</v>
      </c>
      <c r="J7" t="s">
        <v>37</v>
      </c>
      <c r="K7">
        <v>1958</v>
      </c>
      <c r="L7">
        <v>2014</v>
      </c>
      <c r="M7" t="s">
        <v>38</v>
      </c>
      <c r="N7" t="s">
        <v>39</v>
      </c>
      <c r="S7" t="s">
        <v>54</v>
      </c>
      <c r="T7" t="s">
        <v>41</v>
      </c>
      <c r="U7">
        <v>38.991157999999999</v>
      </c>
      <c r="V7">
        <v>-84.298205999999993</v>
      </c>
      <c r="W7" t="s">
        <v>42</v>
      </c>
      <c r="X7" t="s">
        <v>55</v>
      </c>
      <c r="Y7" t="s">
        <v>56</v>
      </c>
      <c r="AA7" t="s">
        <v>57</v>
      </c>
      <c r="AB7" t="s">
        <v>58</v>
      </c>
      <c r="AC7" t="s">
        <v>59</v>
      </c>
      <c r="AD7" t="s">
        <v>65</v>
      </c>
      <c r="AE7" t="s">
        <v>49</v>
      </c>
      <c r="AF7" s="1">
        <v>1</v>
      </c>
      <c r="AG7">
        <f t="shared" si="2"/>
        <v>1221.3</v>
      </c>
      <c r="AH7" t="str">
        <f t="shared" si="0"/>
        <v/>
      </c>
      <c r="AI7">
        <f t="shared" si="3"/>
        <v>66</v>
      </c>
      <c r="AJ7">
        <f t="shared" si="4"/>
        <v>1998</v>
      </c>
      <c r="AK7">
        <f t="shared" ref="AK7:AL7" si="9">AJ7+40</f>
        <v>2038</v>
      </c>
      <c r="AL7">
        <f t="shared" si="9"/>
        <v>2078</v>
      </c>
    </row>
    <row r="8" spans="1:38">
      <c r="A8" t="s">
        <v>31</v>
      </c>
      <c r="B8" t="s">
        <v>32</v>
      </c>
      <c r="C8" t="s">
        <v>33</v>
      </c>
      <c r="D8" t="s">
        <v>34</v>
      </c>
      <c r="E8" t="s">
        <v>52</v>
      </c>
      <c r="F8" t="s">
        <v>66</v>
      </c>
      <c r="H8" t="s">
        <v>53</v>
      </c>
      <c r="I8">
        <v>244.8</v>
      </c>
      <c r="J8" t="s">
        <v>37</v>
      </c>
      <c r="K8">
        <v>1962</v>
      </c>
      <c r="L8">
        <v>2014</v>
      </c>
      <c r="M8" t="s">
        <v>38</v>
      </c>
      <c r="N8" t="s">
        <v>39</v>
      </c>
      <c r="S8" t="s">
        <v>54</v>
      </c>
      <c r="T8" t="s">
        <v>41</v>
      </c>
      <c r="U8">
        <v>38.991157999999999</v>
      </c>
      <c r="V8">
        <v>-84.298205999999993</v>
      </c>
      <c r="W8" t="s">
        <v>42</v>
      </c>
      <c r="X8" t="s">
        <v>55</v>
      </c>
      <c r="Y8" t="s">
        <v>56</v>
      </c>
      <c r="AA8" t="s">
        <v>57</v>
      </c>
      <c r="AB8" t="s">
        <v>58</v>
      </c>
      <c r="AC8" t="s">
        <v>59</v>
      </c>
      <c r="AD8" t="s">
        <v>67</v>
      </c>
      <c r="AE8" t="s">
        <v>49</v>
      </c>
      <c r="AF8" s="1">
        <v>1</v>
      </c>
      <c r="AG8">
        <f t="shared" si="2"/>
        <v>1221.3</v>
      </c>
      <c r="AH8" t="str">
        <f t="shared" si="0"/>
        <v/>
      </c>
      <c r="AI8">
        <f t="shared" si="3"/>
        <v>62</v>
      </c>
      <c r="AJ8">
        <f t="shared" si="4"/>
        <v>2002</v>
      </c>
      <c r="AK8">
        <f t="shared" ref="AK8:AL8" si="10">AJ8+40</f>
        <v>2042</v>
      </c>
      <c r="AL8">
        <f t="shared" si="10"/>
        <v>2082</v>
      </c>
    </row>
    <row r="9" spans="1:38">
      <c r="A9" t="s">
        <v>31</v>
      </c>
      <c r="B9" t="s">
        <v>32</v>
      </c>
      <c r="C9" t="s">
        <v>33</v>
      </c>
      <c r="D9" t="s">
        <v>34</v>
      </c>
      <c r="E9" t="s">
        <v>52</v>
      </c>
      <c r="F9" t="s">
        <v>68</v>
      </c>
      <c r="H9" t="s">
        <v>53</v>
      </c>
      <c r="I9">
        <v>460.8</v>
      </c>
      <c r="J9" t="s">
        <v>37</v>
      </c>
      <c r="K9">
        <v>1969</v>
      </c>
      <c r="L9">
        <v>2014</v>
      </c>
      <c r="M9" t="s">
        <v>38</v>
      </c>
      <c r="N9" t="s">
        <v>39</v>
      </c>
      <c r="S9" t="s">
        <v>69</v>
      </c>
      <c r="T9" t="s">
        <v>1170</v>
      </c>
      <c r="U9">
        <v>38.991157999999999</v>
      </c>
      <c r="V9">
        <v>-84.298205999999993</v>
      </c>
      <c r="W9" t="s">
        <v>42</v>
      </c>
      <c r="X9" t="s">
        <v>55</v>
      </c>
      <c r="Y9" t="s">
        <v>56</v>
      </c>
      <c r="AA9" t="s">
        <v>57</v>
      </c>
      <c r="AB9" t="s">
        <v>58</v>
      </c>
      <c r="AC9" t="s">
        <v>59</v>
      </c>
      <c r="AD9" t="s">
        <v>70</v>
      </c>
      <c r="AE9" t="s">
        <v>49</v>
      </c>
      <c r="AF9" s="2">
        <v>0.375</v>
      </c>
      <c r="AG9">
        <f t="shared" si="2"/>
        <v>1221.3</v>
      </c>
      <c r="AH9">
        <f t="shared" si="0"/>
        <v>1221.3</v>
      </c>
      <c r="AI9">
        <f t="shared" si="3"/>
        <v>55</v>
      </c>
      <c r="AJ9">
        <f t="shared" si="4"/>
        <v>2009</v>
      </c>
      <c r="AK9">
        <f t="shared" ref="AK9:AL9" si="11">AJ9+40</f>
        <v>2049</v>
      </c>
      <c r="AL9">
        <f t="shared" si="11"/>
        <v>2089</v>
      </c>
    </row>
    <row r="10" spans="1:38">
      <c r="A10" t="s">
        <v>31</v>
      </c>
      <c r="B10" t="s">
        <v>32</v>
      </c>
      <c r="C10" t="s">
        <v>33</v>
      </c>
      <c r="D10" t="s">
        <v>34</v>
      </c>
      <c r="E10" t="s">
        <v>71</v>
      </c>
      <c r="F10" t="s">
        <v>36</v>
      </c>
      <c r="I10">
        <v>1080</v>
      </c>
      <c r="J10" t="s">
        <v>72</v>
      </c>
      <c r="K10">
        <v>1974</v>
      </c>
      <c r="L10">
        <v>2039</v>
      </c>
      <c r="M10" t="s">
        <v>73</v>
      </c>
      <c r="N10" t="s">
        <v>39</v>
      </c>
      <c r="S10" t="s">
        <v>74</v>
      </c>
      <c r="T10" t="s">
        <v>41</v>
      </c>
      <c r="U10">
        <v>36.282499999999999</v>
      </c>
      <c r="V10">
        <v>-80.058547000000004</v>
      </c>
      <c r="W10" t="s">
        <v>42</v>
      </c>
      <c r="X10" t="s">
        <v>75</v>
      </c>
      <c r="Y10" t="s">
        <v>76</v>
      </c>
      <c r="AA10" t="s">
        <v>45</v>
      </c>
      <c r="AB10" t="s">
        <v>77</v>
      </c>
      <c r="AC10" t="s">
        <v>78</v>
      </c>
      <c r="AD10" t="s">
        <v>79</v>
      </c>
      <c r="AE10" t="s">
        <v>49</v>
      </c>
      <c r="AF10" s="1">
        <v>1</v>
      </c>
      <c r="AG10">
        <f t="shared" si="2"/>
        <v>2160</v>
      </c>
      <c r="AH10" t="str">
        <f t="shared" si="0"/>
        <v/>
      </c>
      <c r="AI10">
        <f t="shared" si="3"/>
        <v>50</v>
      </c>
      <c r="AJ10">
        <f t="shared" si="4"/>
        <v>2014</v>
      </c>
      <c r="AK10">
        <f t="shared" ref="AK10:AL10" si="12">AJ10+40</f>
        <v>2054</v>
      </c>
      <c r="AL10">
        <f t="shared" si="12"/>
        <v>2094</v>
      </c>
    </row>
    <row r="11" spans="1:38">
      <c r="A11" t="s">
        <v>31</v>
      </c>
      <c r="B11" t="s">
        <v>32</v>
      </c>
      <c r="C11" t="s">
        <v>33</v>
      </c>
      <c r="D11" t="s">
        <v>34</v>
      </c>
      <c r="E11" t="s">
        <v>71</v>
      </c>
      <c r="F11" t="s">
        <v>50</v>
      </c>
      <c r="I11">
        <v>1080</v>
      </c>
      <c r="J11" t="s">
        <v>72</v>
      </c>
      <c r="K11">
        <v>1975</v>
      </c>
      <c r="L11">
        <v>2039</v>
      </c>
      <c r="M11" t="s">
        <v>73</v>
      </c>
      <c r="N11" t="s">
        <v>39</v>
      </c>
      <c r="S11" t="s">
        <v>74</v>
      </c>
      <c r="T11" t="s">
        <v>41</v>
      </c>
      <c r="U11">
        <v>36.282499999999999</v>
      </c>
      <c r="V11">
        <v>-80.058547000000004</v>
      </c>
      <c r="W11" t="s">
        <v>42</v>
      </c>
      <c r="X11" t="s">
        <v>75</v>
      </c>
      <c r="Y11" t="s">
        <v>76</v>
      </c>
      <c r="AA11" t="s">
        <v>45</v>
      </c>
      <c r="AB11" t="s">
        <v>77</v>
      </c>
      <c r="AC11" t="s">
        <v>78</v>
      </c>
      <c r="AD11" t="s">
        <v>80</v>
      </c>
      <c r="AE11" t="s">
        <v>49</v>
      </c>
      <c r="AF11" s="1">
        <v>1</v>
      </c>
      <c r="AG11">
        <f t="shared" si="2"/>
        <v>2160</v>
      </c>
      <c r="AH11">
        <f t="shared" si="0"/>
        <v>2160</v>
      </c>
      <c r="AI11">
        <f t="shared" si="3"/>
        <v>49</v>
      </c>
      <c r="AJ11">
        <f t="shared" si="4"/>
        <v>2015</v>
      </c>
      <c r="AK11">
        <f t="shared" ref="AK11:AL11" si="13">AJ11+40</f>
        <v>2055</v>
      </c>
      <c r="AL11">
        <f t="shared" si="13"/>
        <v>2095</v>
      </c>
    </row>
    <row r="12" spans="1:38">
      <c r="A12" t="s">
        <v>31</v>
      </c>
      <c r="B12" t="s">
        <v>32</v>
      </c>
      <c r="C12" t="s">
        <v>33</v>
      </c>
      <c r="D12" t="s">
        <v>34</v>
      </c>
      <c r="E12" t="s">
        <v>81</v>
      </c>
      <c r="F12" t="s">
        <v>62</v>
      </c>
      <c r="I12">
        <v>80</v>
      </c>
      <c r="J12" t="s">
        <v>37</v>
      </c>
      <c r="K12">
        <v>1941</v>
      </c>
      <c r="L12">
        <v>2011</v>
      </c>
      <c r="M12" t="s">
        <v>38</v>
      </c>
      <c r="N12" t="s">
        <v>39</v>
      </c>
      <c r="S12" t="s">
        <v>74</v>
      </c>
      <c r="T12" t="s">
        <v>41</v>
      </c>
      <c r="U12">
        <v>35.713647000000002</v>
      </c>
      <c r="V12">
        <v>-80.376510999999994</v>
      </c>
      <c r="W12" t="s">
        <v>42</v>
      </c>
      <c r="X12" t="s">
        <v>82</v>
      </c>
      <c r="Y12" t="s">
        <v>83</v>
      </c>
      <c r="AA12" t="s">
        <v>45</v>
      </c>
      <c r="AB12" t="s">
        <v>84</v>
      </c>
      <c r="AC12" t="s">
        <v>85</v>
      </c>
      <c r="AD12" t="s">
        <v>86</v>
      </c>
      <c r="AE12" t="s">
        <v>49</v>
      </c>
      <c r="AF12" s="1">
        <v>1</v>
      </c>
      <c r="AG12">
        <f t="shared" si="2"/>
        <v>1068</v>
      </c>
      <c r="AH12" t="str">
        <f t="shared" si="0"/>
        <v/>
      </c>
      <c r="AI12">
        <f t="shared" si="3"/>
        <v>83</v>
      </c>
      <c r="AJ12">
        <f t="shared" si="4"/>
        <v>1981</v>
      </c>
      <c r="AK12">
        <f t="shared" ref="AK12:AL12" si="14">AJ12+40</f>
        <v>2021</v>
      </c>
      <c r="AL12">
        <f t="shared" si="14"/>
        <v>2061</v>
      </c>
    </row>
    <row r="13" spans="1:38">
      <c r="A13" t="s">
        <v>31</v>
      </c>
      <c r="B13" t="s">
        <v>32</v>
      </c>
      <c r="C13" t="s">
        <v>33</v>
      </c>
      <c r="D13" t="s">
        <v>34</v>
      </c>
      <c r="E13" t="s">
        <v>81</v>
      </c>
      <c r="F13" t="s">
        <v>64</v>
      </c>
      <c r="I13">
        <v>40</v>
      </c>
      <c r="J13" t="s">
        <v>37</v>
      </c>
      <c r="K13">
        <v>1942</v>
      </c>
      <c r="L13">
        <v>2011</v>
      </c>
      <c r="M13" t="s">
        <v>38</v>
      </c>
      <c r="N13" t="s">
        <v>39</v>
      </c>
      <c r="S13" t="s">
        <v>74</v>
      </c>
      <c r="T13" t="s">
        <v>41</v>
      </c>
      <c r="U13">
        <v>35.713647000000002</v>
      </c>
      <c r="V13">
        <v>-80.376510999999994</v>
      </c>
      <c r="W13" t="s">
        <v>42</v>
      </c>
      <c r="X13" t="s">
        <v>82</v>
      </c>
      <c r="Y13" t="s">
        <v>83</v>
      </c>
      <c r="AA13" t="s">
        <v>45</v>
      </c>
      <c r="AB13" t="s">
        <v>84</v>
      </c>
      <c r="AC13" t="s">
        <v>85</v>
      </c>
      <c r="AD13" t="s">
        <v>87</v>
      </c>
      <c r="AE13" t="s">
        <v>49</v>
      </c>
      <c r="AF13" s="1">
        <v>1</v>
      </c>
      <c r="AG13">
        <f t="shared" si="2"/>
        <v>1068</v>
      </c>
      <c r="AH13" t="str">
        <f t="shared" si="0"/>
        <v/>
      </c>
      <c r="AI13">
        <f t="shared" si="3"/>
        <v>82</v>
      </c>
      <c r="AJ13">
        <f t="shared" si="4"/>
        <v>1982</v>
      </c>
      <c r="AK13">
        <f t="shared" ref="AK13:AL13" si="15">AJ13+40</f>
        <v>2022</v>
      </c>
      <c r="AL13">
        <f t="shared" si="15"/>
        <v>2062</v>
      </c>
    </row>
    <row r="14" spans="1:38">
      <c r="A14" t="s">
        <v>31</v>
      </c>
      <c r="B14" t="s">
        <v>32</v>
      </c>
      <c r="C14" t="s">
        <v>33</v>
      </c>
      <c r="D14" t="s">
        <v>34</v>
      </c>
      <c r="E14" t="s">
        <v>81</v>
      </c>
      <c r="F14" t="s">
        <v>66</v>
      </c>
      <c r="I14">
        <v>125</v>
      </c>
      <c r="J14" t="s">
        <v>37</v>
      </c>
      <c r="K14">
        <v>1953</v>
      </c>
      <c r="L14">
        <v>2013</v>
      </c>
      <c r="M14" t="s">
        <v>38</v>
      </c>
      <c r="N14" t="s">
        <v>39</v>
      </c>
      <c r="S14" t="s">
        <v>74</v>
      </c>
      <c r="T14" t="s">
        <v>41</v>
      </c>
      <c r="U14">
        <v>35.713647000000002</v>
      </c>
      <c r="V14">
        <v>-80.376510999999994</v>
      </c>
      <c r="W14" t="s">
        <v>42</v>
      </c>
      <c r="X14" t="s">
        <v>82</v>
      </c>
      <c r="Y14" t="s">
        <v>83</v>
      </c>
      <c r="AA14" t="s">
        <v>45</v>
      </c>
      <c r="AB14" t="s">
        <v>84</v>
      </c>
      <c r="AC14" t="s">
        <v>85</v>
      </c>
      <c r="AD14" t="s">
        <v>88</v>
      </c>
      <c r="AE14" t="s">
        <v>49</v>
      </c>
      <c r="AF14" s="1">
        <v>1</v>
      </c>
      <c r="AG14">
        <f t="shared" si="2"/>
        <v>1068</v>
      </c>
      <c r="AH14" t="str">
        <f t="shared" si="0"/>
        <v/>
      </c>
      <c r="AI14">
        <f t="shared" si="3"/>
        <v>71</v>
      </c>
      <c r="AJ14">
        <f t="shared" si="4"/>
        <v>1993</v>
      </c>
      <c r="AK14">
        <f t="shared" ref="AK14:AL14" si="16">AJ14+40</f>
        <v>2033</v>
      </c>
      <c r="AL14">
        <f t="shared" si="16"/>
        <v>2073</v>
      </c>
    </row>
    <row r="15" spans="1:38">
      <c r="A15" t="s">
        <v>31</v>
      </c>
      <c r="B15" t="s">
        <v>32</v>
      </c>
      <c r="C15" t="s">
        <v>33</v>
      </c>
      <c r="D15" t="s">
        <v>34</v>
      </c>
      <c r="E15" t="s">
        <v>81</v>
      </c>
      <c r="F15" t="s">
        <v>68</v>
      </c>
      <c r="I15">
        <v>125</v>
      </c>
      <c r="J15" t="s">
        <v>37</v>
      </c>
      <c r="K15">
        <v>1953</v>
      </c>
      <c r="L15">
        <v>2013</v>
      </c>
      <c r="M15" t="s">
        <v>38</v>
      </c>
      <c r="N15" t="s">
        <v>39</v>
      </c>
      <c r="S15" t="s">
        <v>74</v>
      </c>
      <c r="T15" t="s">
        <v>41</v>
      </c>
      <c r="U15">
        <v>35.713647000000002</v>
      </c>
      <c r="V15">
        <v>-80.376510999999994</v>
      </c>
      <c r="W15" t="s">
        <v>42</v>
      </c>
      <c r="X15" t="s">
        <v>82</v>
      </c>
      <c r="Y15" t="s">
        <v>83</v>
      </c>
      <c r="AA15" t="s">
        <v>45</v>
      </c>
      <c r="AB15" t="s">
        <v>84</v>
      </c>
      <c r="AC15" t="s">
        <v>85</v>
      </c>
      <c r="AD15" t="s">
        <v>89</v>
      </c>
      <c r="AE15" t="s">
        <v>49</v>
      </c>
      <c r="AF15" s="1">
        <v>1</v>
      </c>
      <c r="AG15">
        <f t="shared" si="2"/>
        <v>1068</v>
      </c>
      <c r="AH15">
        <f t="shared" si="0"/>
        <v>1068</v>
      </c>
      <c r="AI15">
        <f t="shared" si="3"/>
        <v>71</v>
      </c>
      <c r="AJ15">
        <f t="shared" si="4"/>
        <v>1993</v>
      </c>
      <c r="AK15">
        <f t="shared" ref="AK15:AL15" si="17">AJ15+40</f>
        <v>2033</v>
      </c>
      <c r="AL15">
        <f t="shared" si="17"/>
        <v>2073</v>
      </c>
    </row>
    <row r="16" spans="1:38">
      <c r="A16" t="s">
        <v>31</v>
      </c>
      <c r="B16" t="s">
        <v>32</v>
      </c>
      <c r="C16" t="s">
        <v>33</v>
      </c>
      <c r="D16" t="s">
        <v>34</v>
      </c>
      <c r="E16" t="s">
        <v>90</v>
      </c>
      <c r="F16" t="s">
        <v>66</v>
      </c>
      <c r="I16">
        <v>140.6</v>
      </c>
      <c r="J16" t="s">
        <v>37</v>
      </c>
      <c r="K16">
        <v>1956</v>
      </c>
      <c r="L16">
        <v>2012</v>
      </c>
      <c r="M16" t="s">
        <v>38</v>
      </c>
      <c r="N16" t="s">
        <v>39</v>
      </c>
      <c r="S16" t="s">
        <v>40</v>
      </c>
      <c r="T16" t="s">
        <v>41</v>
      </c>
      <c r="U16">
        <v>35.594766999999997</v>
      </c>
      <c r="V16">
        <v>-79.04965</v>
      </c>
      <c r="W16" t="s">
        <v>42</v>
      </c>
      <c r="X16" t="s">
        <v>91</v>
      </c>
      <c r="Y16" t="s">
        <v>92</v>
      </c>
      <c r="AA16" t="s">
        <v>45</v>
      </c>
      <c r="AB16" t="s">
        <v>93</v>
      </c>
      <c r="AC16" t="s">
        <v>94</v>
      </c>
      <c r="AD16" t="s">
        <v>95</v>
      </c>
      <c r="AE16" t="s">
        <v>49</v>
      </c>
      <c r="AF16" s="1">
        <v>1</v>
      </c>
      <c r="AG16">
        <f t="shared" si="2"/>
        <v>328.5</v>
      </c>
      <c r="AH16" t="str">
        <f t="shared" si="0"/>
        <v/>
      </c>
      <c r="AI16">
        <f t="shared" si="3"/>
        <v>68</v>
      </c>
      <c r="AJ16">
        <f t="shared" si="4"/>
        <v>1996</v>
      </c>
      <c r="AK16">
        <f t="shared" ref="AK16:AL16" si="18">AJ16+40</f>
        <v>2036</v>
      </c>
      <c r="AL16">
        <f t="shared" si="18"/>
        <v>2076</v>
      </c>
    </row>
    <row r="17" spans="1:38">
      <c r="A17" t="s">
        <v>31</v>
      </c>
      <c r="B17" t="s">
        <v>32</v>
      </c>
      <c r="C17" t="s">
        <v>33</v>
      </c>
      <c r="D17" t="s">
        <v>34</v>
      </c>
      <c r="E17" t="s">
        <v>90</v>
      </c>
      <c r="F17" t="s">
        <v>68</v>
      </c>
      <c r="I17">
        <v>187.9</v>
      </c>
      <c r="J17" t="s">
        <v>37</v>
      </c>
      <c r="K17">
        <v>1958</v>
      </c>
      <c r="L17">
        <v>2012</v>
      </c>
      <c r="M17" t="s">
        <v>38</v>
      </c>
      <c r="N17" t="s">
        <v>39</v>
      </c>
      <c r="S17" t="s">
        <v>40</v>
      </c>
      <c r="T17" t="s">
        <v>41</v>
      </c>
      <c r="U17">
        <v>35.594766999999997</v>
      </c>
      <c r="V17">
        <v>-79.04965</v>
      </c>
      <c r="W17" t="s">
        <v>42</v>
      </c>
      <c r="X17" t="s">
        <v>91</v>
      </c>
      <c r="Y17" t="s">
        <v>92</v>
      </c>
      <c r="AA17" t="s">
        <v>45</v>
      </c>
      <c r="AB17" t="s">
        <v>93</v>
      </c>
      <c r="AC17" t="s">
        <v>94</v>
      </c>
      <c r="AD17" t="s">
        <v>96</v>
      </c>
      <c r="AE17" t="s">
        <v>49</v>
      </c>
      <c r="AF17" s="1">
        <v>1</v>
      </c>
      <c r="AG17">
        <f t="shared" si="2"/>
        <v>328.5</v>
      </c>
      <c r="AH17">
        <f t="shared" si="0"/>
        <v>328.5</v>
      </c>
      <c r="AI17">
        <f t="shared" si="3"/>
        <v>66</v>
      </c>
      <c r="AJ17">
        <f t="shared" si="4"/>
        <v>1998</v>
      </c>
      <c r="AK17">
        <f t="shared" ref="AK17:AL17" si="19">AJ17+40</f>
        <v>2038</v>
      </c>
      <c r="AL17">
        <f t="shared" si="19"/>
        <v>2078</v>
      </c>
    </row>
    <row r="18" spans="1:38">
      <c r="A18" t="s">
        <v>31</v>
      </c>
      <c r="B18" t="s">
        <v>32</v>
      </c>
      <c r="C18" t="s">
        <v>33</v>
      </c>
      <c r="D18" t="s">
        <v>34</v>
      </c>
      <c r="E18" t="s">
        <v>97</v>
      </c>
      <c r="F18" t="s">
        <v>36</v>
      </c>
      <c r="I18">
        <v>531</v>
      </c>
      <c r="J18" t="s">
        <v>72</v>
      </c>
      <c r="K18">
        <v>1970</v>
      </c>
      <c r="L18">
        <v>2027</v>
      </c>
      <c r="M18" t="s">
        <v>38</v>
      </c>
      <c r="N18" t="s">
        <v>39</v>
      </c>
      <c r="S18" t="s">
        <v>98</v>
      </c>
      <c r="T18" t="s">
        <v>41</v>
      </c>
      <c r="U18">
        <v>39.923307999999999</v>
      </c>
      <c r="V18">
        <v>-87.427380999999997</v>
      </c>
      <c r="W18" t="s">
        <v>42</v>
      </c>
      <c r="X18" t="s">
        <v>99</v>
      </c>
      <c r="Y18" t="s">
        <v>100</v>
      </c>
      <c r="AA18" t="s">
        <v>101</v>
      </c>
      <c r="AB18" t="s">
        <v>102</v>
      </c>
      <c r="AC18" t="s">
        <v>103</v>
      </c>
      <c r="AD18" t="s">
        <v>104</v>
      </c>
      <c r="AE18" t="s">
        <v>49</v>
      </c>
      <c r="AF18" s="1">
        <v>1</v>
      </c>
      <c r="AG18">
        <f t="shared" si="2"/>
        <v>1175</v>
      </c>
      <c r="AH18" t="str">
        <f t="shared" si="0"/>
        <v/>
      </c>
      <c r="AI18">
        <f t="shared" si="3"/>
        <v>54</v>
      </c>
      <c r="AJ18">
        <f t="shared" si="4"/>
        <v>2010</v>
      </c>
      <c r="AK18">
        <f t="shared" ref="AK18:AL18" si="20">AJ18+40</f>
        <v>2050</v>
      </c>
      <c r="AL18">
        <f t="shared" si="20"/>
        <v>2090</v>
      </c>
    </row>
    <row r="19" spans="1:38">
      <c r="A19" t="s">
        <v>31</v>
      </c>
      <c r="B19" t="s">
        <v>32</v>
      </c>
      <c r="C19" t="s">
        <v>33</v>
      </c>
      <c r="D19" t="s">
        <v>34</v>
      </c>
      <c r="E19" t="s">
        <v>97</v>
      </c>
      <c r="F19" t="s">
        <v>50</v>
      </c>
      <c r="I19">
        <v>531</v>
      </c>
      <c r="J19" t="s">
        <v>72</v>
      </c>
      <c r="K19">
        <v>1972</v>
      </c>
      <c r="L19">
        <v>2027</v>
      </c>
      <c r="M19" t="s">
        <v>38</v>
      </c>
      <c r="N19" t="s">
        <v>39</v>
      </c>
      <c r="S19" t="s">
        <v>98</v>
      </c>
      <c r="T19" t="s">
        <v>41</v>
      </c>
      <c r="U19">
        <v>39.923307999999999</v>
      </c>
      <c r="V19">
        <v>-87.427380999999997</v>
      </c>
      <c r="W19" t="s">
        <v>42</v>
      </c>
      <c r="X19" t="s">
        <v>99</v>
      </c>
      <c r="Y19" t="s">
        <v>100</v>
      </c>
      <c r="AA19" t="s">
        <v>101</v>
      </c>
      <c r="AB19" t="s">
        <v>102</v>
      </c>
      <c r="AC19" t="s">
        <v>103</v>
      </c>
      <c r="AD19" t="s">
        <v>105</v>
      </c>
      <c r="AE19" t="s">
        <v>49</v>
      </c>
      <c r="AF19" s="1">
        <v>1</v>
      </c>
      <c r="AG19">
        <f t="shared" si="2"/>
        <v>1175</v>
      </c>
      <c r="AH19">
        <f t="shared" si="0"/>
        <v>1175</v>
      </c>
      <c r="AI19">
        <f t="shared" si="3"/>
        <v>52</v>
      </c>
      <c r="AJ19">
        <f t="shared" si="4"/>
        <v>2012</v>
      </c>
      <c r="AK19">
        <f t="shared" ref="AK19:AL19" si="21">AJ19+40</f>
        <v>2052</v>
      </c>
      <c r="AL19">
        <f t="shared" si="21"/>
        <v>2092</v>
      </c>
    </row>
    <row r="20" spans="1:38">
      <c r="A20" t="s">
        <v>31</v>
      </c>
      <c r="B20" t="s">
        <v>32</v>
      </c>
      <c r="C20" t="s">
        <v>33</v>
      </c>
      <c r="D20" t="s">
        <v>34</v>
      </c>
      <c r="E20" t="s">
        <v>106</v>
      </c>
      <c r="F20" t="s">
        <v>36</v>
      </c>
      <c r="I20">
        <v>440.5</v>
      </c>
      <c r="J20" t="s">
        <v>37</v>
      </c>
      <c r="K20">
        <v>1966</v>
      </c>
      <c r="L20">
        <v>2018</v>
      </c>
      <c r="M20" t="s">
        <v>38</v>
      </c>
      <c r="N20" t="s">
        <v>39</v>
      </c>
      <c r="S20" t="s">
        <v>107</v>
      </c>
      <c r="T20" t="s">
        <v>41</v>
      </c>
      <c r="U20">
        <v>28.957031000000001</v>
      </c>
      <c r="V20">
        <v>-82.700582999999995</v>
      </c>
      <c r="W20" t="s">
        <v>42</v>
      </c>
      <c r="X20" t="s">
        <v>108</v>
      </c>
      <c r="Y20" t="s">
        <v>109</v>
      </c>
      <c r="AA20" t="s">
        <v>110</v>
      </c>
      <c r="AB20" t="s">
        <v>111</v>
      </c>
      <c r="AC20" t="s">
        <v>112</v>
      </c>
      <c r="AD20" t="s">
        <v>113</v>
      </c>
      <c r="AE20" t="s">
        <v>49</v>
      </c>
      <c r="AF20" s="1">
        <v>1</v>
      </c>
      <c r="AG20">
        <f t="shared" si="2"/>
        <v>4412.7</v>
      </c>
      <c r="AH20" t="str">
        <f t="shared" si="0"/>
        <v/>
      </c>
      <c r="AI20">
        <f t="shared" si="3"/>
        <v>58</v>
      </c>
      <c r="AJ20">
        <f t="shared" si="4"/>
        <v>2006</v>
      </c>
      <c r="AK20">
        <f t="shared" ref="AK20:AL20" si="22">AJ20+40</f>
        <v>2046</v>
      </c>
      <c r="AL20">
        <f t="shared" si="22"/>
        <v>2086</v>
      </c>
    </row>
    <row r="21" spans="1:38">
      <c r="A21" t="s">
        <v>31</v>
      </c>
      <c r="B21" t="s">
        <v>32</v>
      </c>
      <c r="C21" t="s">
        <v>33</v>
      </c>
      <c r="D21" t="s">
        <v>34</v>
      </c>
      <c r="E21" t="s">
        <v>106</v>
      </c>
      <c r="F21" t="s">
        <v>50</v>
      </c>
      <c r="I21">
        <v>523.79999999999995</v>
      </c>
      <c r="J21" t="s">
        <v>37</v>
      </c>
      <c r="K21">
        <v>1969</v>
      </c>
      <c r="L21">
        <v>2018</v>
      </c>
      <c r="M21" t="s">
        <v>38</v>
      </c>
      <c r="N21" t="s">
        <v>39</v>
      </c>
      <c r="S21" t="s">
        <v>107</v>
      </c>
      <c r="T21" t="s">
        <v>41</v>
      </c>
      <c r="U21">
        <v>28.957031000000001</v>
      </c>
      <c r="V21">
        <v>-82.700582999999995</v>
      </c>
      <c r="W21" t="s">
        <v>42</v>
      </c>
      <c r="X21" t="s">
        <v>108</v>
      </c>
      <c r="Y21" t="s">
        <v>109</v>
      </c>
      <c r="AA21" t="s">
        <v>110</v>
      </c>
      <c r="AB21" t="s">
        <v>111</v>
      </c>
      <c r="AC21" t="s">
        <v>112</v>
      </c>
      <c r="AD21" t="s">
        <v>114</v>
      </c>
      <c r="AE21" t="s">
        <v>49</v>
      </c>
      <c r="AF21" s="1">
        <v>1</v>
      </c>
      <c r="AG21">
        <f t="shared" si="2"/>
        <v>4412.7</v>
      </c>
      <c r="AH21" t="str">
        <f t="shared" si="0"/>
        <v/>
      </c>
      <c r="AI21">
        <f t="shared" si="3"/>
        <v>55</v>
      </c>
      <c r="AJ21">
        <f t="shared" si="4"/>
        <v>2009</v>
      </c>
      <c r="AK21">
        <f t="shared" ref="AK21:AL21" si="23">AJ21+40</f>
        <v>2049</v>
      </c>
      <c r="AL21">
        <f t="shared" si="23"/>
        <v>2089</v>
      </c>
    </row>
    <row r="22" spans="1:38">
      <c r="A22" t="s">
        <v>31</v>
      </c>
      <c r="B22" t="s">
        <v>32</v>
      </c>
      <c r="C22" t="s">
        <v>33</v>
      </c>
      <c r="D22" t="s">
        <v>34</v>
      </c>
      <c r="E22" t="s">
        <v>106</v>
      </c>
      <c r="F22" t="s">
        <v>64</v>
      </c>
      <c r="I22">
        <v>739.2</v>
      </c>
      <c r="J22" t="s">
        <v>72</v>
      </c>
      <c r="K22">
        <v>1982</v>
      </c>
      <c r="M22" t="s">
        <v>38</v>
      </c>
      <c r="N22" t="s">
        <v>39</v>
      </c>
      <c r="S22" t="s">
        <v>107</v>
      </c>
      <c r="T22" t="s">
        <v>41</v>
      </c>
      <c r="U22">
        <v>28.957031000000001</v>
      </c>
      <c r="V22">
        <v>-82.700582999999995</v>
      </c>
      <c r="W22" t="s">
        <v>42</v>
      </c>
      <c r="X22" t="s">
        <v>108</v>
      </c>
      <c r="Y22" t="s">
        <v>109</v>
      </c>
      <c r="AA22" t="s">
        <v>110</v>
      </c>
      <c r="AB22" t="s">
        <v>111</v>
      </c>
      <c r="AC22" t="s">
        <v>112</v>
      </c>
      <c r="AD22" t="s">
        <v>115</v>
      </c>
      <c r="AE22" t="s">
        <v>49</v>
      </c>
      <c r="AF22" s="1">
        <v>1</v>
      </c>
      <c r="AG22">
        <f t="shared" si="2"/>
        <v>4412.7</v>
      </c>
      <c r="AH22" t="str">
        <f t="shared" si="0"/>
        <v/>
      </c>
      <c r="AI22">
        <f t="shared" si="3"/>
        <v>42</v>
      </c>
      <c r="AJ22">
        <f t="shared" si="4"/>
        <v>2022</v>
      </c>
      <c r="AK22">
        <f t="shared" ref="AK22:AL22" si="24">AJ22+40</f>
        <v>2062</v>
      </c>
      <c r="AL22">
        <f t="shared" si="24"/>
        <v>2102</v>
      </c>
    </row>
    <row r="23" spans="1:38">
      <c r="A23" t="s">
        <v>31</v>
      </c>
      <c r="B23" t="s">
        <v>32</v>
      </c>
      <c r="C23" t="s">
        <v>33</v>
      </c>
      <c r="D23" t="s">
        <v>34</v>
      </c>
      <c r="E23" t="s">
        <v>106</v>
      </c>
      <c r="F23" t="s">
        <v>66</v>
      </c>
      <c r="I23">
        <v>739.2</v>
      </c>
      <c r="J23" t="s">
        <v>72</v>
      </c>
      <c r="K23">
        <v>1984</v>
      </c>
      <c r="M23" t="s">
        <v>38</v>
      </c>
      <c r="N23" t="s">
        <v>39</v>
      </c>
      <c r="S23" t="s">
        <v>107</v>
      </c>
      <c r="T23" t="s">
        <v>41</v>
      </c>
      <c r="U23">
        <v>28.957031000000001</v>
      </c>
      <c r="V23">
        <v>-82.700582999999995</v>
      </c>
      <c r="W23" t="s">
        <v>42</v>
      </c>
      <c r="X23" t="s">
        <v>108</v>
      </c>
      <c r="Y23" t="s">
        <v>109</v>
      </c>
      <c r="AA23" t="s">
        <v>110</v>
      </c>
      <c r="AB23" t="s">
        <v>111</v>
      </c>
      <c r="AC23" t="s">
        <v>112</v>
      </c>
      <c r="AD23" t="s">
        <v>116</v>
      </c>
      <c r="AE23" t="s">
        <v>49</v>
      </c>
      <c r="AF23" s="1">
        <v>1</v>
      </c>
      <c r="AG23">
        <f t="shared" si="2"/>
        <v>4412.7</v>
      </c>
      <c r="AH23">
        <f t="shared" si="0"/>
        <v>4412.7</v>
      </c>
      <c r="AI23">
        <f t="shared" si="3"/>
        <v>40</v>
      </c>
      <c r="AJ23">
        <f t="shared" si="4"/>
        <v>2024</v>
      </c>
      <c r="AK23">
        <f t="shared" ref="AK23:AL23" si="25">AJ23+40</f>
        <v>2064</v>
      </c>
      <c r="AL23">
        <f t="shared" si="25"/>
        <v>2104</v>
      </c>
    </row>
    <row r="24" spans="1:38">
      <c r="A24" t="s">
        <v>31</v>
      </c>
      <c r="B24" t="s">
        <v>32</v>
      </c>
      <c r="C24" t="s">
        <v>33</v>
      </c>
      <c r="D24" t="s">
        <v>34</v>
      </c>
      <c r="E24" t="s">
        <v>117</v>
      </c>
      <c r="F24" t="s">
        <v>36</v>
      </c>
      <c r="I24">
        <v>70</v>
      </c>
      <c r="J24" t="s">
        <v>37</v>
      </c>
      <c r="K24">
        <v>1949</v>
      </c>
      <c r="L24">
        <v>2012</v>
      </c>
      <c r="M24" t="s">
        <v>38</v>
      </c>
      <c r="N24" t="s">
        <v>39</v>
      </c>
      <c r="S24" t="s">
        <v>74</v>
      </c>
      <c r="T24" t="s">
        <v>41</v>
      </c>
      <c r="U24">
        <v>36.486024999999998</v>
      </c>
      <c r="V24">
        <v>-79.721108000000001</v>
      </c>
      <c r="W24" t="s">
        <v>42</v>
      </c>
      <c r="X24" t="s">
        <v>118</v>
      </c>
      <c r="Y24" t="s">
        <v>119</v>
      </c>
      <c r="AA24" t="s">
        <v>45</v>
      </c>
      <c r="AB24" t="s">
        <v>120</v>
      </c>
      <c r="AC24" t="s">
        <v>121</v>
      </c>
      <c r="AD24" t="s">
        <v>122</v>
      </c>
      <c r="AE24" t="s">
        <v>49</v>
      </c>
      <c r="AF24" s="1">
        <v>1</v>
      </c>
      <c r="AG24">
        <f t="shared" si="2"/>
        <v>988</v>
      </c>
      <c r="AH24" t="str">
        <f t="shared" si="0"/>
        <v/>
      </c>
      <c r="AI24">
        <f t="shared" si="3"/>
        <v>75</v>
      </c>
      <c r="AJ24">
        <f t="shared" si="4"/>
        <v>1989</v>
      </c>
      <c r="AK24">
        <f t="shared" ref="AK24:AL24" si="26">AJ24+40</f>
        <v>2029</v>
      </c>
      <c r="AL24">
        <f t="shared" si="26"/>
        <v>2069</v>
      </c>
    </row>
    <row r="25" spans="1:38">
      <c r="A25" t="s">
        <v>31</v>
      </c>
      <c r="B25" t="s">
        <v>32</v>
      </c>
      <c r="C25" t="s">
        <v>33</v>
      </c>
      <c r="D25" t="s">
        <v>34</v>
      </c>
      <c r="E25" t="s">
        <v>117</v>
      </c>
      <c r="F25" t="s">
        <v>50</v>
      </c>
      <c r="I25">
        <v>70</v>
      </c>
      <c r="J25" t="s">
        <v>37</v>
      </c>
      <c r="K25">
        <v>1950</v>
      </c>
      <c r="L25">
        <v>2012</v>
      </c>
      <c r="M25" t="s">
        <v>38</v>
      </c>
      <c r="N25" t="s">
        <v>39</v>
      </c>
      <c r="S25" t="s">
        <v>74</v>
      </c>
      <c r="T25" t="s">
        <v>41</v>
      </c>
      <c r="U25">
        <v>36.486024999999998</v>
      </c>
      <c r="V25">
        <v>-79.721108000000001</v>
      </c>
      <c r="W25" t="s">
        <v>42</v>
      </c>
      <c r="X25" t="s">
        <v>118</v>
      </c>
      <c r="Y25" t="s">
        <v>119</v>
      </c>
      <c r="AA25" t="s">
        <v>45</v>
      </c>
      <c r="AB25" t="s">
        <v>120</v>
      </c>
      <c r="AC25" t="s">
        <v>121</v>
      </c>
      <c r="AD25" t="s">
        <v>123</v>
      </c>
      <c r="AE25" t="s">
        <v>49</v>
      </c>
      <c r="AF25" s="1">
        <v>1</v>
      </c>
      <c r="AG25">
        <f t="shared" si="2"/>
        <v>988</v>
      </c>
      <c r="AH25" t="str">
        <f t="shared" si="0"/>
        <v/>
      </c>
      <c r="AI25">
        <f t="shared" si="3"/>
        <v>74</v>
      </c>
      <c r="AJ25">
        <f t="shared" si="4"/>
        <v>1990</v>
      </c>
      <c r="AK25">
        <f t="shared" ref="AK25:AL25" si="27">AJ25+40</f>
        <v>2030</v>
      </c>
      <c r="AL25">
        <f t="shared" si="27"/>
        <v>2070</v>
      </c>
    </row>
    <row r="26" spans="1:38">
      <c r="A26" t="s">
        <v>31</v>
      </c>
      <c r="B26" t="s">
        <v>32</v>
      </c>
      <c r="C26" t="s">
        <v>33</v>
      </c>
      <c r="D26" t="s">
        <v>34</v>
      </c>
      <c r="E26" t="s">
        <v>117</v>
      </c>
      <c r="F26" t="s">
        <v>62</v>
      </c>
      <c r="I26">
        <v>150</v>
      </c>
      <c r="J26" t="s">
        <v>37</v>
      </c>
      <c r="K26">
        <v>1955</v>
      </c>
      <c r="L26">
        <v>2012</v>
      </c>
      <c r="M26" t="s">
        <v>38</v>
      </c>
      <c r="N26" t="s">
        <v>39</v>
      </c>
      <c r="S26" t="s">
        <v>74</v>
      </c>
      <c r="T26" t="s">
        <v>41</v>
      </c>
      <c r="U26">
        <v>36.486024999999998</v>
      </c>
      <c r="V26">
        <v>-79.721108000000001</v>
      </c>
      <c r="W26" t="s">
        <v>42</v>
      </c>
      <c r="X26" t="s">
        <v>118</v>
      </c>
      <c r="Y26" t="s">
        <v>119</v>
      </c>
      <c r="AA26" t="s">
        <v>45</v>
      </c>
      <c r="AB26" t="s">
        <v>120</v>
      </c>
      <c r="AC26" t="s">
        <v>121</v>
      </c>
      <c r="AD26" t="s">
        <v>124</v>
      </c>
      <c r="AE26" t="s">
        <v>49</v>
      </c>
      <c r="AF26" s="1">
        <v>1</v>
      </c>
      <c r="AG26">
        <f t="shared" si="2"/>
        <v>988</v>
      </c>
      <c r="AH26">
        <f t="shared" si="0"/>
        <v>988</v>
      </c>
      <c r="AI26">
        <f t="shared" si="3"/>
        <v>69</v>
      </c>
      <c r="AJ26">
        <f t="shared" si="4"/>
        <v>1995</v>
      </c>
      <c r="AK26">
        <f t="shared" ref="AK26:AL26" si="28">AJ26+40</f>
        <v>2035</v>
      </c>
      <c r="AL26">
        <f t="shared" si="28"/>
        <v>2075</v>
      </c>
    </row>
    <row r="27" spans="1:38">
      <c r="A27" t="s">
        <v>31</v>
      </c>
      <c r="B27" t="s">
        <v>32</v>
      </c>
      <c r="C27" t="s">
        <v>33</v>
      </c>
      <c r="D27" t="s">
        <v>34</v>
      </c>
      <c r="E27" t="s">
        <v>125</v>
      </c>
      <c r="F27" t="s">
        <v>50</v>
      </c>
      <c r="I27">
        <v>669.3</v>
      </c>
      <c r="J27" t="s">
        <v>72</v>
      </c>
      <c r="K27">
        <v>1981</v>
      </c>
      <c r="M27" t="s">
        <v>38</v>
      </c>
      <c r="N27" t="s">
        <v>39</v>
      </c>
      <c r="S27" t="s">
        <v>126</v>
      </c>
      <c r="T27" t="s">
        <v>41</v>
      </c>
      <c r="U27">
        <v>38.904169000000003</v>
      </c>
      <c r="V27">
        <v>-84.851336000000003</v>
      </c>
      <c r="W27" t="s">
        <v>42</v>
      </c>
      <c r="X27" t="s">
        <v>127</v>
      </c>
      <c r="Y27" t="s">
        <v>128</v>
      </c>
      <c r="AA27" t="s">
        <v>129</v>
      </c>
      <c r="AB27" t="s">
        <v>130</v>
      </c>
      <c r="AC27" t="s">
        <v>131</v>
      </c>
      <c r="AD27" t="s">
        <v>132</v>
      </c>
      <c r="AE27" t="s">
        <v>49</v>
      </c>
      <c r="AF27" s="1">
        <v>1</v>
      </c>
      <c r="AG27">
        <f t="shared" si="2"/>
        <v>669.3</v>
      </c>
      <c r="AH27">
        <f t="shared" si="0"/>
        <v>669.3</v>
      </c>
      <c r="AI27">
        <f t="shared" si="3"/>
        <v>43</v>
      </c>
      <c r="AJ27">
        <f t="shared" si="4"/>
        <v>2021</v>
      </c>
      <c r="AK27">
        <f t="shared" ref="AK27:AL27" si="29">AJ27+40</f>
        <v>2061</v>
      </c>
      <c r="AL27">
        <f t="shared" si="29"/>
        <v>2101</v>
      </c>
    </row>
    <row r="28" spans="1:38">
      <c r="A28" t="s">
        <v>31</v>
      </c>
      <c r="B28" t="s">
        <v>32</v>
      </c>
      <c r="C28" t="s">
        <v>33</v>
      </c>
      <c r="D28" t="s">
        <v>34</v>
      </c>
      <c r="E28" t="s">
        <v>133</v>
      </c>
      <c r="F28" t="s">
        <v>134</v>
      </c>
      <c r="I28">
        <v>40.200000000000003</v>
      </c>
      <c r="J28" t="s">
        <v>37</v>
      </c>
      <c r="K28">
        <v>1949</v>
      </c>
      <c r="L28">
        <v>2011</v>
      </c>
      <c r="M28" t="s">
        <v>38</v>
      </c>
      <c r="N28" t="s">
        <v>39</v>
      </c>
      <c r="S28" t="s">
        <v>98</v>
      </c>
      <c r="T28" t="s">
        <v>41</v>
      </c>
      <c r="U28">
        <v>38.797777000000004</v>
      </c>
      <c r="V28">
        <v>-87.251625000000004</v>
      </c>
      <c r="W28" t="s">
        <v>42</v>
      </c>
      <c r="X28" t="s">
        <v>135</v>
      </c>
      <c r="Y28" t="s">
        <v>136</v>
      </c>
      <c r="AA28" t="s">
        <v>101</v>
      </c>
      <c r="AB28" t="s">
        <v>137</v>
      </c>
      <c r="AC28" t="s">
        <v>138</v>
      </c>
      <c r="AD28" t="s">
        <v>139</v>
      </c>
      <c r="AE28" t="s">
        <v>49</v>
      </c>
      <c r="AF28" s="1">
        <v>1</v>
      </c>
      <c r="AG28">
        <f t="shared" si="2"/>
        <v>109.2</v>
      </c>
      <c r="AH28" t="str">
        <f t="shared" si="0"/>
        <v/>
      </c>
      <c r="AI28">
        <f t="shared" si="3"/>
        <v>75</v>
      </c>
      <c r="AJ28">
        <f t="shared" si="4"/>
        <v>1989</v>
      </c>
      <c r="AK28">
        <f t="shared" ref="AK28:AL28" si="30">AJ28+40</f>
        <v>2029</v>
      </c>
      <c r="AL28">
        <f t="shared" si="30"/>
        <v>2069</v>
      </c>
    </row>
    <row r="29" spans="1:38">
      <c r="A29" t="s">
        <v>31</v>
      </c>
      <c r="B29" t="s">
        <v>32</v>
      </c>
      <c r="C29" t="s">
        <v>33</v>
      </c>
      <c r="D29" t="s">
        <v>34</v>
      </c>
      <c r="E29" t="s">
        <v>133</v>
      </c>
      <c r="F29" t="s">
        <v>140</v>
      </c>
      <c r="I29">
        <v>69</v>
      </c>
      <c r="J29" t="s">
        <v>37</v>
      </c>
      <c r="K29">
        <v>1951</v>
      </c>
      <c r="L29">
        <v>2011</v>
      </c>
      <c r="M29" t="s">
        <v>38</v>
      </c>
      <c r="N29" t="s">
        <v>39</v>
      </c>
      <c r="S29" t="s">
        <v>98</v>
      </c>
      <c r="T29" t="s">
        <v>41</v>
      </c>
      <c r="U29">
        <v>38.797777000000004</v>
      </c>
      <c r="V29">
        <v>-87.251625000000004</v>
      </c>
      <c r="W29" t="s">
        <v>42</v>
      </c>
      <c r="X29" t="s">
        <v>135</v>
      </c>
      <c r="Y29" t="s">
        <v>136</v>
      </c>
      <c r="AA29" t="s">
        <v>101</v>
      </c>
      <c r="AB29" t="s">
        <v>137</v>
      </c>
      <c r="AC29" t="s">
        <v>138</v>
      </c>
      <c r="AD29" t="s">
        <v>141</v>
      </c>
      <c r="AE29" t="s">
        <v>49</v>
      </c>
      <c r="AF29" s="1">
        <v>1</v>
      </c>
      <c r="AG29">
        <f t="shared" si="2"/>
        <v>109.2</v>
      </c>
      <c r="AH29">
        <f t="shared" si="0"/>
        <v>109.2</v>
      </c>
      <c r="AI29">
        <f t="shared" si="3"/>
        <v>73</v>
      </c>
      <c r="AJ29">
        <f t="shared" si="4"/>
        <v>1991</v>
      </c>
      <c r="AK29">
        <f t="shared" ref="AK29:AL29" si="31">AJ29+40</f>
        <v>2031</v>
      </c>
      <c r="AL29">
        <f t="shared" si="31"/>
        <v>2071</v>
      </c>
    </row>
    <row r="30" spans="1:38">
      <c r="A30" t="s">
        <v>31</v>
      </c>
      <c r="B30" t="s">
        <v>32</v>
      </c>
      <c r="C30" t="s">
        <v>33</v>
      </c>
      <c r="D30" t="s">
        <v>34</v>
      </c>
      <c r="E30" t="s">
        <v>142</v>
      </c>
      <c r="F30" t="s">
        <v>36</v>
      </c>
      <c r="I30">
        <v>236.5</v>
      </c>
      <c r="J30" t="s">
        <v>72</v>
      </c>
      <c r="K30">
        <v>2013</v>
      </c>
      <c r="M30" t="s">
        <v>143</v>
      </c>
      <c r="N30" t="s">
        <v>144</v>
      </c>
      <c r="S30" t="s">
        <v>98</v>
      </c>
      <c r="T30" t="s">
        <v>41</v>
      </c>
      <c r="U30">
        <v>38.797505999999998</v>
      </c>
      <c r="V30">
        <v>-87.250488000000004</v>
      </c>
      <c r="W30" t="s">
        <v>42</v>
      </c>
      <c r="X30" t="s">
        <v>135</v>
      </c>
      <c r="AA30" t="s">
        <v>101</v>
      </c>
      <c r="AB30" t="s">
        <v>145</v>
      </c>
      <c r="AC30" t="s">
        <v>146</v>
      </c>
      <c r="AD30" t="s">
        <v>147</v>
      </c>
      <c r="AE30" t="s">
        <v>49</v>
      </c>
      <c r="AF30" s="1">
        <v>1</v>
      </c>
      <c r="AG30">
        <f t="shared" si="2"/>
        <v>804.5</v>
      </c>
      <c r="AH30" t="str">
        <f t="shared" si="0"/>
        <v/>
      </c>
      <c r="AI30">
        <f t="shared" si="3"/>
        <v>11</v>
      </c>
      <c r="AJ30">
        <f t="shared" si="4"/>
        <v>2053</v>
      </c>
      <c r="AK30">
        <f t="shared" ref="AK30:AL30" si="32">AJ30+40</f>
        <v>2093</v>
      </c>
      <c r="AL30">
        <f t="shared" si="32"/>
        <v>2133</v>
      </c>
    </row>
    <row r="31" spans="1:38">
      <c r="A31" t="s">
        <v>31</v>
      </c>
      <c r="B31" t="s">
        <v>32</v>
      </c>
      <c r="C31" t="s">
        <v>33</v>
      </c>
      <c r="D31" t="s">
        <v>34</v>
      </c>
      <c r="E31" t="s">
        <v>142</v>
      </c>
      <c r="F31" t="s">
        <v>50</v>
      </c>
      <c r="I31">
        <v>236.5</v>
      </c>
      <c r="J31" t="s">
        <v>72</v>
      </c>
      <c r="K31">
        <v>2013</v>
      </c>
      <c r="M31" t="s">
        <v>143</v>
      </c>
      <c r="N31" t="s">
        <v>144</v>
      </c>
      <c r="S31" t="s">
        <v>98</v>
      </c>
      <c r="T31" t="s">
        <v>41</v>
      </c>
      <c r="U31">
        <v>38.797505999999998</v>
      </c>
      <c r="V31">
        <v>-87.250488000000004</v>
      </c>
      <c r="W31" t="s">
        <v>42</v>
      </c>
      <c r="X31" t="s">
        <v>135</v>
      </c>
      <c r="AA31" t="s">
        <v>101</v>
      </c>
      <c r="AB31" t="s">
        <v>145</v>
      </c>
      <c r="AC31" t="s">
        <v>146</v>
      </c>
      <c r="AD31" t="s">
        <v>148</v>
      </c>
      <c r="AE31" t="s">
        <v>49</v>
      </c>
      <c r="AF31" s="1">
        <v>1</v>
      </c>
      <c r="AG31">
        <f t="shared" si="2"/>
        <v>804.5</v>
      </c>
      <c r="AH31" t="str">
        <f t="shared" si="0"/>
        <v/>
      </c>
      <c r="AI31">
        <f t="shared" si="3"/>
        <v>11</v>
      </c>
      <c r="AJ31">
        <f t="shared" si="4"/>
        <v>2053</v>
      </c>
      <c r="AK31">
        <f t="shared" ref="AK31:AL31" si="33">AJ31+40</f>
        <v>2093</v>
      </c>
      <c r="AL31">
        <f t="shared" si="33"/>
        <v>2133</v>
      </c>
    </row>
    <row r="32" spans="1:38">
      <c r="A32" t="s">
        <v>31</v>
      </c>
      <c r="B32" t="s">
        <v>32</v>
      </c>
      <c r="C32" t="s">
        <v>33</v>
      </c>
      <c r="D32" t="s">
        <v>34</v>
      </c>
      <c r="E32" t="s">
        <v>142</v>
      </c>
      <c r="F32" t="s">
        <v>62</v>
      </c>
      <c r="I32">
        <v>331.5</v>
      </c>
      <c r="J32" t="s">
        <v>72</v>
      </c>
      <c r="K32">
        <v>2013</v>
      </c>
      <c r="M32" t="s">
        <v>143</v>
      </c>
      <c r="N32" t="s">
        <v>144</v>
      </c>
      <c r="S32" t="s">
        <v>98</v>
      </c>
      <c r="T32" t="s">
        <v>41</v>
      </c>
      <c r="U32">
        <v>38.797505999999998</v>
      </c>
      <c r="V32">
        <v>-87.250488000000004</v>
      </c>
      <c r="W32" t="s">
        <v>42</v>
      </c>
      <c r="X32" t="s">
        <v>135</v>
      </c>
      <c r="AA32" t="s">
        <v>101</v>
      </c>
      <c r="AB32" t="s">
        <v>145</v>
      </c>
      <c r="AC32" t="s">
        <v>146</v>
      </c>
      <c r="AD32" t="s">
        <v>149</v>
      </c>
      <c r="AE32" t="s">
        <v>49</v>
      </c>
      <c r="AF32" s="1">
        <v>1</v>
      </c>
      <c r="AG32">
        <f t="shared" si="2"/>
        <v>804.5</v>
      </c>
      <c r="AH32">
        <f t="shared" si="0"/>
        <v>804.5</v>
      </c>
      <c r="AI32">
        <f t="shared" si="3"/>
        <v>11</v>
      </c>
      <c r="AJ32">
        <f t="shared" si="4"/>
        <v>2053</v>
      </c>
      <c r="AK32">
        <f t="shared" ref="AK32:AL32" si="34">AJ32+40</f>
        <v>2093</v>
      </c>
      <c r="AL32">
        <f t="shared" si="34"/>
        <v>2133</v>
      </c>
    </row>
    <row r="33" spans="1:38">
      <c r="A33" t="s">
        <v>31</v>
      </c>
      <c r="B33" t="s">
        <v>32</v>
      </c>
      <c r="C33" t="s">
        <v>33</v>
      </c>
      <c r="D33" t="s">
        <v>34</v>
      </c>
      <c r="E33" t="s">
        <v>150</v>
      </c>
      <c r="F33" t="s">
        <v>50</v>
      </c>
      <c r="I33">
        <v>165</v>
      </c>
      <c r="J33" t="s">
        <v>37</v>
      </c>
      <c r="K33">
        <v>1957</v>
      </c>
      <c r="L33">
        <v>2021</v>
      </c>
      <c r="M33" t="s">
        <v>38</v>
      </c>
      <c r="N33" t="s">
        <v>39</v>
      </c>
      <c r="S33" t="s">
        <v>74</v>
      </c>
      <c r="T33" t="s">
        <v>41</v>
      </c>
      <c r="U33">
        <v>35.190277999999999</v>
      </c>
      <c r="V33">
        <v>-81.008332999999993</v>
      </c>
      <c r="W33" t="s">
        <v>42</v>
      </c>
      <c r="X33" t="s">
        <v>151</v>
      </c>
      <c r="Y33" t="s">
        <v>152</v>
      </c>
      <c r="AA33" t="s">
        <v>45</v>
      </c>
      <c r="AB33" t="s">
        <v>153</v>
      </c>
      <c r="AC33" t="s">
        <v>154</v>
      </c>
      <c r="AD33" t="s">
        <v>156</v>
      </c>
      <c r="AE33" t="s">
        <v>49</v>
      </c>
      <c r="AF33" s="1">
        <v>1</v>
      </c>
      <c r="AG33">
        <f t="shared" si="2"/>
        <v>1155</v>
      </c>
      <c r="AH33" t="str">
        <f t="shared" si="0"/>
        <v/>
      </c>
      <c r="AI33">
        <f t="shared" si="3"/>
        <v>67</v>
      </c>
      <c r="AJ33">
        <f t="shared" si="4"/>
        <v>1997</v>
      </c>
      <c r="AK33">
        <f t="shared" ref="AK33:AL33" si="35">AJ33+40</f>
        <v>2037</v>
      </c>
      <c r="AL33">
        <f t="shared" si="35"/>
        <v>2077</v>
      </c>
    </row>
    <row r="34" spans="1:38">
      <c r="A34" t="s">
        <v>31</v>
      </c>
      <c r="B34" t="s">
        <v>32</v>
      </c>
      <c r="C34" t="s">
        <v>33</v>
      </c>
      <c r="D34" t="s">
        <v>34</v>
      </c>
      <c r="E34" t="s">
        <v>150</v>
      </c>
      <c r="F34" t="s">
        <v>36</v>
      </c>
      <c r="I34">
        <v>165</v>
      </c>
      <c r="J34" t="s">
        <v>72</v>
      </c>
      <c r="K34">
        <v>1957</v>
      </c>
      <c r="L34">
        <v>2024</v>
      </c>
      <c r="M34" t="s">
        <v>38</v>
      </c>
      <c r="N34" t="s">
        <v>39</v>
      </c>
      <c r="S34" t="s">
        <v>74</v>
      </c>
      <c r="T34" t="s">
        <v>41</v>
      </c>
      <c r="U34">
        <v>35.190277999999999</v>
      </c>
      <c r="V34">
        <v>-81.008332999999993</v>
      </c>
      <c r="W34" t="s">
        <v>42</v>
      </c>
      <c r="X34" t="s">
        <v>151</v>
      </c>
      <c r="Y34" t="s">
        <v>152</v>
      </c>
      <c r="AA34" t="s">
        <v>45</v>
      </c>
      <c r="AB34" t="s">
        <v>153</v>
      </c>
      <c r="AC34" t="s">
        <v>154</v>
      </c>
      <c r="AD34" t="s">
        <v>155</v>
      </c>
      <c r="AE34" t="s">
        <v>49</v>
      </c>
      <c r="AF34" s="1">
        <v>1</v>
      </c>
      <c r="AG34">
        <f t="shared" si="2"/>
        <v>1155</v>
      </c>
      <c r="AH34" t="str">
        <f t="shared" si="0"/>
        <v/>
      </c>
      <c r="AI34">
        <f t="shared" si="3"/>
        <v>67</v>
      </c>
      <c r="AJ34">
        <f t="shared" si="4"/>
        <v>1997</v>
      </c>
      <c r="AK34">
        <f t="shared" ref="AK34:AL34" si="36">AJ34+40</f>
        <v>2037</v>
      </c>
      <c r="AL34">
        <f t="shared" si="36"/>
        <v>2077</v>
      </c>
    </row>
    <row r="35" spans="1:38">
      <c r="A35" t="s">
        <v>31</v>
      </c>
      <c r="B35" t="s">
        <v>32</v>
      </c>
      <c r="C35" t="s">
        <v>33</v>
      </c>
      <c r="D35" t="s">
        <v>34</v>
      </c>
      <c r="E35" t="s">
        <v>150</v>
      </c>
      <c r="F35" t="s">
        <v>62</v>
      </c>
      <c r="I35">
        <v>275</v>
      </c>
      <c r="J35" t="s">
        <v>37</v>
      </c>
      <c r="K35">
        <v>1959</v>
      </c>
      <c r="L35">
        <v>2021</v>
      </c>
      <c r="M35" t="s">
        <v>38</v>
      </c>
      <c r="N35" t="s">
        <v>39</v>
      </c>
      <c r="S35" t="s">
        <v>74</v>
      </c>
      <c r="T35" t="s">
        <v>41</v>
      </c>
      <c r="U35">
        <v>35.190277999999999</v>
      </c>
      <c r="V35">
        <v>-81.008332999999993</v>
      </c>
      <c r="W35" t="s">
        <v>42</v>
      </c>
      <c r="X35" t="s">
        <v>151</v>
      </c>
      <c r="Y35" t="s">
        <v>152</v>
      </c>
      <c r="AA35" t="s">
        <v>45</v>
      </c>
      <c r="AB35" t="s">
        <v>153</v>
      </c>
      <c r="AC35" t="s">
        <v>154</v>
      </c>
      <c r="AD35" t="s">
        <v>157</v>
      </c>
      <c r="AE35" t="s">
        <v>49</v>
      </c>
      <c r="AF35" s="1">
        <v>1</v>
      </c>
      <c r="AG35">
        <f t="shared" si="2"/>
        <v>1155</v>
      </c>
      <c r="AH35" t="str">
        <f t="shared" si="0"/>
        <v/>
      </c>
      <c r="AI35">
        <f t="shared" si="3"/>
        <v>65</v>
      </c>
      <c r="AJ35">
        <f t="shared" si="4"/>
        <v>1999</v>
      </c>
      <c r="AK35">
        <f t="shared" ref="AK35:AL35" si="37">AJ35+40</f>
        <v>2039</v>
      </c>
      <c r="AL35">
        <f t="shared" si="37"/>
        <v>2079</v>
      </c>
    </row>
    <row r="36" spans="1:38">
      <c r="A36" t="s">
        <v>31</v>
      </c>
      <c r="B36" t="s">
        <v>32</v>
      </c>
      <c r="C36" t="s">
        <v>33</v>
      </c>
      <c r="D36" t="s">
        <v>34</v>
      </c>
      <c r="E36" t="s">
        <v>150</v>
      </c>
      <c r="F36" t="s">
        <v>64</v>
      </c>
      <c r="I36">
        <v>275</v>
      </c>
      <c r="J36" t="s">
        <v>37</v>
      </c>
      <c r="K36">
        <v>1960</v>
      </c>
      <c r="L36">
        <v>2021</v>
      </c>
      <c r="M36" t="s">
        <v>38</v>
      </c>
      <c r="N36" t="s">
        <v>39</v>
      </c>
      <c r="S36" t="s">
        <v>74</v>
      </c>
      <c r="T36" t="s">
        <v>41</v>
      </c>
      <c r="U36">
        <v>35.190277999999999</v>
      </c>
      <c r="V36">
        <v>-81.008332999999993</v>
      </c>
      <c r="W36" t="s">
        <v>42</v>
      </c>
      <c r="X36" t="s">
        <v>151</v>
      </c>
      <c r="Y36" t="s">
        <v>152</v>
      </c>
      <c r="AA36" t="s">
        <v>45</v>
      </c>
      <c r="AB36" t="s">
        <v>153</v>
      </c>
      <c r="AC36" t="s">
        <v>154</v>
      </c>
      <c r="AD36" t="s">
        <v>158</v>
      </c>
      <c r="AE36" t="s">
        <v>49</v>
      </c>
      <c r="AF36" s="1">
        <v>1</v>
      </c>
      <c r="AG36">
        <f t="shared" si="2"/>
        <v>1155</v>
      </c>
      <c r="AH36" t="str">
        <f t="shared" si="0"/>
        <v/>
      </c>
      <c r="AI36">
        <f t="shared" si="3"/>
        <v>64</v>
      </c>
      <c r="AJ36">
        <f t="shared" si="4"/>
        <v>2000</v>
      </c>
      <c r="AK36">
        <f t="shared" ref="AK36:AL36" si="38">AJ36+40</f>
        <v>2040</v>
      </c>
      <c r="AL36">
        <f t="shared" si="38"/>
        <v>2080</v>
      </c>
    </row>
    <row r="37" spans="1:38">
      <c r="A37" t="s">
        <v>31</v>
      </c>
      <c r="B37" t="s">
        <v>32</v>
      </c>
      <c r="C37" t="s">
        <v>33</v>
      </c>
      <c r="D37" t="s">
        <v>34</v>
      </c>
      <c r="E37" t="s">
        <v>150</v>
      </c>
      <c r="F37" t="s">
        <v>66</v>
      </c>
      <c r="I37">
        <v>275</v>
      </c>
      <c r="J37" t="s">
        <v>72</v>
      </c>
      <c r="K37">
        <v>1961</v>
      </c>
      <c r="L37">
        <v>2024</v>
      </c>
      <c r="M37" t="s">
        <v>38</v>
      </c>
      <c r="N37" t="s">
        <v>39</v>
      </c>
      <c r="S37" t="s">
        <v>74</v>
      </c>
      <c r="T37" t="s">
        <v>41</v>
      </c>
      <c r="U37">
        <v>35.190277999999999</v>
      </c>
      <c r="V37">
        <v>-81.008332999999993</v>
      </c>
      <c r="W37" t="s">
        <v>42</v>
      </c>
      <c r="X37" t="s">
        <v>151</v>
      </c>
      <c r="Y37" t="s">
        <v>152</v>
      </c>
      <c r="AA37" t="s">
        <v>45</v>
      </c>
      <c r="AB37" t="s">
        <v>153</v>
      </c>
      <c r="AC37" t="s">
        <v>154</v>
      </c>
      <c r="AD37" t="s">
        <v>159</v>
      </c>
      <c r="AE37" t="s">
        <v>49</v>
      </c>
      <c r="AF37" s="1">
        <v>1</v>
      </c>
      <c r="AG37">
        <f t="shared" si="2"/>
        <v>1155</v>
      </c>
      <c r="AH37">
        <f t="shared" si="0"/>
        <v>1155</v>
      </c>
      <c r="AI37">
        <f t="shared" si="3"/>
        <v>63</v>
      </c>
      <c r="AJ37">
        <f t="shared" si="4"/>
        <v>2001</v>
      </c>
      <c r="AK37">
        <f t="shared" ref="AK37:AL37" si="39">AJ37+40</f>
        <v>2041</v>
      </c>
      <c r="AL37">
        <f t="shared" si="39"/>
        <v>2081</v>
      </c>
    </row>
    <row r="38" spans="1:38">
      <c r="A38" t="s">
        <v>31</v>
      </c>
      <c r="B38" t="s">
        <v>32</v>
      </c>
      <c r="C38" t="s">
        <v>33</v>
      </c>
      <c r="D38" t="s">
        <v>34</v>
      </c>
      <c r="E38" t="s">
        <v>160</v>
      </c>
      <c r="F38" t="s">
        <v>50</v>
      </c>
      <c r="H38" t="s">
        <v>161</v>
      </c>
      <c r="I38">
        <v>150</v>
      </c>
      <c r="J38" t="s">
        <v>37</v>
      </c>
      <c r="K38">
        <v>1958</v>
      </c>
      <c r="L38">
        <v>2021</v>
      </c>
      <c r="M38" t="s">
        <v>38</v>
      </c>
      <c r="N38" t="s">
        <v>39</v>
      </c>
      <c r="S38" t="s">
        <v>98</v>
      </c>
      <c r="T38" t="s">
        <v>41</v>
      </c>
      <c r="U38">
        <v>38.263688999999999</v>
      </c>
      <c r="V38">
        <v>-85.838086000000004</v>
      </c>
      <c r="W38" t="s">
        <v>42</v>
      </c>
      <c r="X38" t="s">
        <v>162</v>
      </c>
      <c r="Y38" t="s">
        <v>163</v>
      </c>
      <c r="AA38" t="s">
        <v>101</v>
      </c>
      <c r="AB38" t="s">
        <v>164</v>
      </c>
      <c r="AC38" t="s">
        <v>165</v>
      </c>
      <c r="AD38" t="s">
        <v>167</v>
      </c>
      <c r="AE38" t="s">
        <v>49</v>
      </c>
      <c r="AF38" s="1">
        <v>1</v>
      </c>
      <c r="AG38">
        <f t="shared" si="2"/>
        <v>600</v>
      </c>
      <c r="AH38" t="str">
        <f t="shared" si="0"/>
        <v/>
      </c>
      <c r="AI38">
        <f t="shared" si="3"/>
        <v>66</v>
      </c>
      <c r="AJ38">
        <f t="shared" si="4"/>
        <v>1998</v>
      </c>
      <c r="AK38">
        <f t="shared" ref="AK38:AL38" si="40">AJ38+40</f>
        <v>2038</v>
      </c>
      <c r="AL38">
        <f t="shared" si="40"/>
        <v>2078</v>
      </c>
    </row>
    <row r="39" spans="1:38">
      <c r="A39" t="s">
        <v>31</v>
      </c>
      <c r="B39" t="s">
        <v>32</v>
      </c>
      <c r="C39" t="s">
        <v>33</v>
      </c>
      <c r="D39" t="s">
        <v>34</v>
      </c>
      <c r="E39" t="s">
        <v>160</v>
      </c>
      <c r="F39" t="s">
        <v>36</v>
      </c>
      <c r="H39" t="s">
        <v>161</v>
      </c>
      <c r="I39">
        <v>150</v>
      </c>
      <c r="J39" t="s">
        <v>37</v>
      </c>
      <c r="K39">
        <v>1959</v>
      </c>
      <c r="L39">
        <v>2012</v>
      </c>
      <c r="M39" t="s">
        <v>38</v>
      </c>
      <c r="N39" t="s">
        <v>39</v>
      </c>
      <c r="S39" t="s">
        <v>98</v>
      </c>
      <c r="T39" t="s">
        <v>41</v>
      </c>
      <c r="U39">
        <v>38.263688999999999</v>
      </c>
      <c r="V39">
        <v>-85.838086000000004</v>
      </c>
      <c r="W39" t="s">
        <v>42</v>
      </c>
      <c r="X39" t="s">
        <v>162</v>
      </c>
      <c r="Y39" t="s">
        <v>163</v>
      </c>
      <c r="AA39" t="s">
        <v>101</v>
      </c>
      <c r="AB39" t="s">
        <v>164</v>
      </c>
      <c r="AC39" t="s">
        <v>165</v>
      </c>
      <c r="AD39" t="s">
        <v>166</v>
      </c>
      <c r="AE39" t="s">
        <v>49</v>
      </c>
      <c r="AF39" s="1">
        <v>1</v>
      </c>
      <c r="AG39">
        <f t="shared" si="2"/>
        <v>600</v>
      </c>
      <c r="AH39" t="str">
        <f t="shared" si="0"/>
        <v/>
      </c>
      <c r="AI39">
        <f t="shared" si="3"/>
        <v>65</v>
      </c>
      <c r="AJ39">
        <f t="shared" si="4"/>
        <v>1999</v>
      </c>
      <c r="AK39">
        <f t="shared" ref="AK39:AL39" si="41">AJ39+40</f>
        <v>2039</v>
      </c>
      <c r="AL39">
        <f t="shared" si="41"/>
        <v>2079</v>
      </c>
    </row>
    <row r="40" spans="1:38">
      <c r="A40" t="s">
        <v>31</v>
      </c>
      <c r="B40" t="s">
        <v>32</v>
      </c>
      <c r="C40" t="s">
        <v>33</v>
      </c>
      <c r="D40" t="s">
        <v>34</v>
      </c>
      <c r="E40" t="s">
        <v>160</v>
      </c>
      <c r="F40" t="s">
        <v>62</v>
      </c>
      <c r="H40" t="s">
        <v>161</v>
      </c>
      <c r="I40">
        <v>150</v>
      </c>
      <c r="J40" t="s">
        <v>37</v>
      </c>
      <c r="K40">
        <v>1960</v>
      </c>
      <c r="L40">
        <v>2012</v>
      </c>
      <c r="M40" t="s">
        <v>38</v>
      </c>
      <c r="N40" t="s">
        <v>39</v>
      </c>
      <c r="S40" t="s">
        <v>98</v>
      </c>
      <c r="T40" t="s">
        <v>41</v>
      </c>
      <c r="U40">
        <v>38.263688999999999</v>
      </c>
      <c r="V40">
        <v>-85.838086000000004</v>
      </c>
      <c r="W40" t="s">
        <v>42</v>
      </c>
      <c r="X40" t="s">
        <v>162</v>
      </c>
      <c r="Y40" t="s">
        <v>163</v>
      </c>
      <c r="AA40" t="s">
        <v>101</v>
      </c>
      <c r="AB40" t="s">
        <v>164</v>
      </c>
      <c r="AC40" t="s">
        <v>165</v>
      </c>
      <c r="AD40" t="s">
        <v>168</v>
      </c>
      <c r="AE40" t="s">
        <v>49</v>
      </c>
      <c r="AF40" s="1">
        <v>1</v>
      </c>
      <c r="AG40">
        <f t="shared" si="2"/>
        <v>600</v>
      </c>
      <c r="AH40" t="str">
        <f t="shared" si="0"/>
        <v/>
      </c>
      <c r="AI40">
        <f t="shared" si="3"/>
        <v>64</v>
      </c>
      <c r="AJ40">
        <f t="shared" si="4"/>
        <v>2000</v>
      </c>
      <c r="AK40">
        <f t="shared" ref="AK40:AL40" si="42">AJ40+40</f>
        <v>2040</v>
      </c>
      <c r="AL40">
        <f t="shared" si="42"/>
        <v>2080</v>
      </c>
    </row>
    <row r="41" spans="1:38">
      <c r="A41" t="s">
        <v>31</v>
      </c>
      <c r="B41" t="s">
        <v>32</v>
      </c>
      <c r="C41" t="s">
        <v>33</v>
      </c>
      <c r="D41" t="s">
        <v>34</v>
      </c>
      <c r="E41" t="s">
        <v>160</v>
      </c>
      <c r="F41" t="s">
        <v>64</v>
      </c>
      <c r="H41" t="s">
        <v>161</v>
      </c>
      <c r="I41">
        <v>150</v>
      </c>
      <c r="J41" t="s">
        <v>37</v>
      </c>
      <c r="K41">
        <v>1961</v>
      </c>
      <c r="L41">
        <v>2021</v>
      </c>
      <c r="M41" t="s">
        <v>38</v>
      </c>
      <c r="N41" t="s">
        <v>39</v>
      </c>
      <c r="S41" t="s">
        <v>98</v>
      </c>
      <c r="T41" t="s">
        <v>41</v>
      </c>
      <c r="U41">
        <v>38.263688999999999</v>
      </c>
      <c r="V41">
        <v>-85.838086000000004</v>
      </c>
      <c r="W41" t="s">
        <v>42</v>
      </c>
      <c r="X41" t="s">
        <v>162</v>
      </c>
      <c r="Y41" t="s">
        <v>163</v>
      </c>
      <c r="AA41" t="s">
        <v>101</v>
      </c>
      <c r="AB41" t="s">
        <v>164</v>
      </c>
      <c r="AC41" t="s">
        <v>165</v>
      </c>
      <c r="AD41" t="s">
        <v>169</v>
      </c>
      <c r="AE41" t="s">
        <v>49</v>
      </c>
      <c r="AF41" s="1">
        <v>1</v>
      </c>
      <c r="AG41">
        <f t="shared" si="2"/>
        <v>600</v>
      </c>
      <c r="AH41">
        <f t="shared" si="0"/>
        <v>600</v>
      </c>
      <c r="AI41">
        <f t="shared" si="3"/>
        <v>63</v>
      </c>
      <c r="AJ41">
        <f t="shared" si="4"/>
        <v>2001</v>
      </c>
      <c r="AK41">
        <f t="shared" ref="AK41:AL41" si="43">AJ41+40</f>
        <v>2041</v>
      </c>
      <c r="AL41">
        <f t="shared" si="43"/>
        <v>2081</v>
      </c>
    </row>
    <row r="42" spans="1:38">
      <c r="A42" t="s">
        <v>31</v>
      </c>
      <c r="B42" t="s">
        <v>32</v>
      </c>
      <c r="C42" t="s">
        <v>33</v>
      </c>
      <c r="D42" t="s">
        <v>34</v>
      </c>
      <c r="E42" t="s">
        <v>170</v>
      </c>
      <c r="F42" t="s">
        <v>36</v>
      </c>
      <c r="I42">
        <v>667.9</v>
      </c>
      <c r="J42" t="s">
        <v>72</v>
      </c>
      <c r="K42">
        <v>1975</v>
      </c>
      <c r="L42">
        <v>2035</v>
      </c>
      <c r="M42" t="s">
        <v>73</v>
      </c>
      <c r="N42" t="s">
        <v>39</v>
      </c>
      <c r="S42" t="s">
        <v>98</v>
      </c>
      <c r="T42" t="s">
        <v>41</v>
      </c>
      <c r="U42">
        <v>38.371381</v>
      </c>
      <c r="V42">
        <v>-87.768189000000007</v>
      </c>
      <c r="W42" t="s">
        <v>42</v>
      </c>
      <c r="X42" t="s">
        <v>171</v>
      </c>
      <c r="Y42" t="s">
        <v>172</v>
      </c>
      <c r="AA42" t="s">
        <v>101</v>
      </c>
      <c r="AB42" t="s">
        <v>173</v>
      </c>
      <c r="AC42" t="s">
        <v>174</v>
      </c>
      <c r="AD42" t="s">
        <v>175</v>
      </c>
      <c r="AE42" t="s">
        <v>49</v>
      </c>
      <c r="AF42" s="1">
        <v>1</v>
      </c>
      <c r="AG42">
        <f t="shared" si="2"/>
        <v>3339.5</v>
      </c>
      <c r="AH42" t="str">
        <f t="shared" si="0"/>
        <v/>
      </c>
      <c r="AI42">
        <f t="shared" si="3"/>
        <v>49</v>
      </c>
      <c r="AJ42">
        <f t="shared" si="4"/>
        <v>2015</v>
      </c>
      <c r="AK42">
        <f t="shared" ref="AK42:AL42" si="44">AJ42+40</f>
        <v>2055</v>
      </c>
      <c r="AL42">
        <f t="shared" si="44"/>
        <v>2095</v>
      </c>
    </row>
    <row r="43" spans="1:38">
      <c r="A43" t="s">
        <v>31</v>
      </c>
      <c r="B43" t="s">
        <v>32</v>
      </c>
      <c r="C43" t="s">
        <v>33</v>
      </c>
      <c r="D43" t="s">
        <v>34</v>
      </c>
      <c r="E43" t="s">
        <v>170</v>
      </c>
      <c r="F43" t="s">
        <v>50</v>
      </c>
      <c r="I43">
        <v>667.9</v>
      </c>
      <c r="J43" t="s">
        <v>72</v>
      </c>
      <c r="K43">
        <v>1976</v>
      </c>
      <c r="L43">
        <v>2035</v>
      </c>
      <c r="M43" t="s">
        <v>73</v>
      </c>
      <c r="N43" t="s">
        <v>39</v>
      </c>
      <c r="S43" t="s">
        <v>98</v>
      </c>
      <c r="T43" t="s">
        <v>41</v>
      </c>
      <c r="U43">
        <v>38.371381</v>
      </c>
      <c r="V43">
        <v>-87.768189000000007</v>
      </c>
      <c r="W43" t="s">
        <v>42</v>
      </c>
      <c r="X43" t="s">
        <v>171</v>
      </c>
      <c r="Y43" t="s">
        <v>172</v>
      </c>
      <c r="AA43" t="s">
        <v>101</v>
      </c>
      <c r="AB43" t="s">
        <v>173</v>
      </c>
      <c r="AC43" t="s">
        <v>174</v>
      </c>
      <c r="AD43" t="s">
        <v>176</v>
      </c>
      <c r="AE43" t="s">
        <v>49</v>
      </c>
      <c r="AF43" s="1">
        <v>1</v>
      </c>
      <c r="AG43">
        <f t="shared" si="2"/>
        <v>3339.5</v>
      </c>
      <c r="AH43" t="str">
        <f t="shared" si="0"/>
        <v/>
      </c>
      <c r="AI43">
        <f t="shared" si="3"/>
        <v>48</v>
      </c>
      <c r="AJ43">
        <f t="shared" si="4"/>
        <v>2016</v>
      </c>
      <c r="AK43">
        <f t="shared" ref="AK43:AL43" si="45">AJ43+40</f>
        <v>2056</v>
      </c>
      <c r="AL43">
        <f t="shared" si="45"/>
        <v>2096</v>
      </c>
    </row>
    <row r="44" spans="1:38">
      <c r="A44" t="s">
        <v>31</v>
      </c>
      <c r="B44" t="s">
        <v>32</v>
      </c>
      <c r="C44" t="s">
        <v>33</v>
      </c>
      <c r="D44" t="s">
        <v>34</v>
      </c>
      <c r="E44" t="s">
        <v>170</v>
      </c>
      <c r="F44" t="s">
        <v>62</v>
      </c>
      <c r="I44">
        <v>667.9</v>
      </c>
      <c r="J44" t="s">
        <v>72</v>
      </c>
      <c r="K44">
        <v>1978</v>
      </c>
      <c r="L44">
        <v>2029</v>
      </c>
      <c r="M44" t="s">
        <v>73</v>
      </c>
      <c r="N44" t="s">
        <v>39</v>
      </c>
      <c r="S44" t="s">
        <v>98</v>
      </c>
      <c r="T44" t="s">
        <v>41</v>
      </c>
      <c r="U44">
        <v>38.371381</v>
      </c>
      <c r="V44">
        <v>-87.768189000000007</v>
      </c>
      <c r="W44" t="s">
        <v>42</v>
      </c>
      <c r="X44" t="s">
        <v>171</v>
      </c>
      <c r="Y44" t="s">
        <v>172</v>
      </c>
      <c r="AA44" t="s">
        <v>101</v>
      </c>
      <c r="AB44" t="s">
        <v>173</v>
      </c>
      <c r="AC44" t="s">
        <v>174</v>
      </c>
      <c r="AD44" t="s">
        <v>177</v>
      </c>
      <c r="AE44" t="s">
        <v>49</v>
      </c>
      <c r="AF44" s="1">
        <v>1</v>
      </c>
      <c r="AG44">
        <f t="shared" si="2"/>
        <v>3339.5</v>
      </c>
      <c r="AH44" t="str">
        <f t="shared" si="0"/>
        <v/>
      </c>
      <c r="AI44">
        <f t="shared" si="3"/>
        <v>46</v>
      </c>
      <c r="AJ44">
        <f t="shared" si="4"/>
        <v>2018</v>
      </c>
      <c r="AK44">
        <f t="shared" ref="AK44:AL44" si="46">AJ44+40</f>
        <v>2058</v>
      </c>
      <c r="AL44">
        <f t="shared" si="46"/>
        <v>2098</v>
      </c>
    </row>
    <row r="45" spans="1:38">
      <c r="A45" t="s">
        <v>31</v>
      </c>
      <c r="B45" t="s">
        <v>32</v>
      </c>
      <c r="C45" t="s">
        <v>33</v>
      </c>
      <c r="D45" t="s">
        <v>34</v>
      </c>
      <c r="E45" t="s">
        <v>170</v>
      </c>
      <c r="F45" t="s">
        <v>64</v>
      </c>
      <c r="I45">
        <v>667.9</v>
      </c>
      <c r="J45" t="s">
        <v>72</v>
      </c>
      <c r="K45">
        <v>1979</v>
      </c>
      <c r="L45">
        <v>2029</v>
      </c>
      <c r="M45" t="s">
        <v>73</v>
      </c>
      <c r="N45" t="s">
        <v>39</v>
      </c>
      <c r="S45" t="s">
        <v>98</v>
      </c>
      <c r="T45" t="s">
        <v>41</v>
      </c>
      <c r="U45">
        <v>38.371381</v>
      </c>
      <c r="V45">
        <v>-87.768189000000007</v>
      </c>
      <c r="W45" t="s">
        <v>42</v>
      </c>
      <c r="X45" t="s">
        <v>171</v>
      </c>
      <c r="Y45" t="s">
        <v>172</v>
      </c>
      <c r="AA45" t="s">
        <v>101</v>
      </c>
      <c r="AB45" t="s">
        <v>173</v>
      </c>
      <c r="AC45" t="s">
        <v>174</v>
      </c>
      <c r="AD45" t="s">
        <v>178</v>
      </c>
      <c r="AE45" t="s">
        <v>49</v>
      </c>
      <c r="AF45" s="1">
        <v>1</v>
      </c>
      <c r="AG45">
        <f t="shared" si="2"/>
        <v>3339.5</v>
      </c>
      <c r="AH45" t="str">
        <f t="shared" si="0"/>
        <v/>
      </c>
      <c r="AI45">
        <f t="shared" si="3"/>
        <v>45</v>
      </c>
      <c r="AJ45">
        <f t="shared" si="4"/>
        <v>2019</v>
      </c>
      <c r="AK45">
        <f t="shared" ref="AK45:AL45" si="47">AJ45+40</f>
        <v>2059</v>
      </c>
      <c r="AL45">
        <f t="shared" si="47"/>
        <v>2099</v>
      </c>
    </row>
    <row r="46" spans="1:38">
      <c r="A46" t="s">
        <v>31</v>
      </c>
      <c r="B46" t="s">
        <v>32</v>
      </c>
      <c r="C46" t="s">
        <v>33</v>
      </c>
      <c r="D46" t="s">
        <v>34</v>
      </c>
      <c r="E46" t="s">
        <v>170</v>
      </c>
      <c r="F46" t="s">
        <v>66</v>
      </c>
      <c r="I46">
        <v>667.9</v>
      </c>
      <c r="J46" t="s">
        <v>72</v>
      </c>
      <c r="K46">
        <v>1982</v>
      </c>
      <c r="L46">
        <v>2025</v>
      </c>
      <c r="M46" t="s">
        <v>73</v>
      </c>
      <c r="N46" t="s">
        <v>39</v>
      </c>
      <c r="S46" t="s">
        <v>179</v>
      </c>
      <c r="T46" t="s">
        <v>1171</v>
      </c>
      <c r="U46">
        <v>38.371381</v>
      </c>
      <c r="V46">
        <v>-87.768189000000007</v>
      </c>
      <c r="W46" t="s">
        <v>42</v>
      </c>
      <c r="X46" t="s">
        <v>171</v>
      </c>
      <c r="Y46" t="s">
        <v>172</v>
      </c>
      <c r="AA46" t="s">
        <v>101</v>
      </c>
      <c r="AB46" t="s">
        <v>173</v>
      </c>
      <c r="AC46" t="s">
        <v>174</v>
      </c>
      <c r="AD46" t="s">
        <v>180</v>
      </c>
      <c r="AE46" t="s">
        <v>49</v>
      </c>
      <c r="AF46" s="2">
        <v>0.5</v>
      </c>
      <c r="AG46">
        <f t="shared" si="2"/>
        <v>3339.5</v>
      </c>
      <c r="AH46">
        <f t="shared" si="0"/>
        <v>3339.5</v>
      </c>
      <c r="AI46">
        <f t="shared" si="3"/>
        <v>42</v>
      </c>
      <c r="AJ46">
        <f t="shared" si="4"/>
        <v>2022</v>
      </c>
      <c r="AK46">
        <f t="shared" ref="AK46:AL46" si="48">AJ46+40</f>
        <v>2062</v>
      </c>
      <c r="AL46">
        <f t="shared" si="48"/>
        <v>2102</v>
      </c>
    </row>
    <row r="47" spans="1:38">
      <c r="A47" t="s">
        <v>31</v>
      </c>
      <c r="B47" t="s">
        <v>32</v>
      </c>
      <c r="C47" t="s">
        <v>33</v>
      </c>
      <c r="D47" t="s">
        <v>34</v>
      </c>
      <c r="E47" t="s">
        <v>181</v>
      </c>
      <c r="F47" t="s">
        <v>36</v>
      </c>
      <c r="H47" t="s">
        <v>182</v>
      </c>
      <c r="I47">
        <v>206.6</v>
      </c>
      <c r="J47" t="s">
        <v>37</v>
      </c>
      <c r="K47">
        <v>1960</v>
      </c>
      <c r="L47">
        <v>2012</v>
      </c>
      <c r="M47" t="s">
        <v>38</v>
      </c>
      <c r="N47" t="s">
        <v>39</v>
      </c>
      <c r="S47" t="s">
        <v>40</v>
      </c>
      <c r="T47" t="s">
        <v>41</v>
      </c>
      <c r="U47">
        <v>34.403114000000002</v>
      </c>
      <c r="V47">
        <v>-80.156813999999997</v>
      </c>
      <c r="W47" t="s">
        <v>42</v>
      </c>
      <c r="X47" t="s">
        <v>183</v>
      </c>
      <c r="Y47" t="s">
        <v>184</v>
      </c>
      <c r="AA47" t="s">
        <v>185</v>
      </c>
      <c r="AB47" t="s">
        <v>186</v>
      </c>
      <c r="AC47" t="s">
        <v>187</v>
      </c>
      <c r="AD47" t="s">
        <v>188</v>
      </c>
      <c r="AE47" t="s">
        <v>49</v>
      </c>
      <c r="AF47" s="1">
        <v>1</v>
      </c>
      <c r="AG47">
        <f t="shared" si="2"/>
        <v>206.6</v>
      </c>
      <c r="AH47">
        <f t="shared" si="0"/>
        <v>206.6</v>
      </c>
      <c r="AI47">
        <f t="shared" si="3"/>
        <v>64</v>
      </c>
      <c r="AJ47">
        <f t="shared" si="4"/>
        <v>2000</v>
      </c>
      <c r="AK47">
        <f t="shared" ref="AK47:AL47" si="49">AJ47+40</f>
        <v>2040</v>
      </c>
      <c r="AL47">
        <f t="shared" si="49"/>
        <v>2080</v>
      </c>
    </row>
    <row r="48" spans="1:38">
      <c r="A48" t="s">
        <v>31</v>
      </c>
      <c r="B48" t="s">
        <v>32</v>
      </c>
      <c r="C48" t="s">
        <v>33</v>
      </c>
      <c r="D48" t="s">
        <v>34</v>
      </c>
      <c r="E48" t="s">
        <v>189</v>
      </c>
      <c r="F48" t="s">
        <v>36</v>
      </c>
      <c r="H48" t="s">
        <v>190</v>
      </c>
      <c r="I48">
        <v>40</v>
      </c>
      <c r="J48" t="s">
        <v>37</v>
      </c>
      <c r="K48">
        <v>1940</v>
      </c>
      <c r="L48">
        <v>2011</v>
      </c>
      <c r="M48" t="s">
        <v>38</v>
      </c>
      <c r="N48" t="s">
        <v>39</v>
      </c>
      <c r="S48" t="s">
        <v>74</v>
      </c>
      <c r="T48" t="s">
        <v>41</v>
      </c>
      <c r="U48">
        <v>35.216366999999998</v>
      </c>
      <c r="V48">
        <v>-81.762405999999999</v>
      </c>
      <c r="W48" t="s">
        <v>42</v>
      </c>
      <c r="X48" t="s">
        <v>191</v>
      </c>
      <c r="Y48" t="s">
        <v>192</v>
      </c>
      <c r="AA48" t="s">
        <v>45</v>
      </c>
      <c r="AB48" t="s">
        <v>193</v>
      </c>
      <c r="AC48" t="s">
        <v>194</v>
      </c>
      <c r="AD48" t="s">
        <v>195</v>
      </c>
      <c r="AE48" t="s">
        <v>49</v>
      </c>
      <c r="AF48" s="1">
        <v>1</v>
      </c>
      <c r="AG48">
        <f t="shared" si="2"/>
        <v>1740.5</v>
      </c>
      <c r="AH48" t="str">
        <f t="shared" si="0"/>
        <v/>
      </c>
      <c r="AI48">
        <f t="shared" si="3"/>
        <v>84</v>
      </c>
      <c r="AJ48">
        <f t="shared" si="4"/>
        <v>1980</v>
      </c>
      <c r="AK48">
        <f t="shared" ref="AK48:AL48" si="50">AJ48+40</f>
        <v>2020</v>
      </c>
      <c r="AL48">
        <f t="shared" si="50"/>
        <v>2060</v>
      </c>
    </row>
    <row r="49" spans="1:38">
      <c r="A49" t="s">
        <v>31</v>
      </c>
      <c r="B49" t="s">
        <v>32</v>
      </c>
      <c r="C49" t="s">
        <v>33</v>
      </c>
      <c r="D49" t="s">
        <v>34</v>
      </c>
      <c r="E49" t="s">
        <v>189</v>
      </c>
      <c r="F49" t="s">
        <v>50</v>
      </c>
      <c r="H49" t="s">
        <v>190</v>
      </c>
      <c r="I49">
        <v>40</v>
      </c>
      <c r="J49" t="s">
        <v>37</v>
      </c>
      <c r="K49">
        <v>1940</v>
      </c>
      <c r="L49">
        <v>2011</v>
      </c>
      <c r="M49" t="s">
        <v>38</v>
      </c>
      <c r="N49" t="s">
        <v>39</v>
      </c>
      <c r="S49" t="s">
        <v>74</v>
      </c>
      <c r="T49" t="s">
        <v>41</v>
      </c>
      <c r="U49">
        <v>35.216366999999998</v>
      </c>
      <c r="V49">
        <v>-81.762405999999999</v>
      </c>
      <c r="W49" t="s">
        <v>42</v>
      </c>
      <c r="X49" t="s">
        <v>191</v>
      </c>
      <c r="Y49" t="s">
        <v>192</v>
      </c>
      <c r="AA49" t="s">
        <v>45</v>
      </c>
      <c r="AB49" t="s">
        <v>193</v>
      </c>
      <c r="AC49" t="s">
        <v>194</v>
      </c>
      <c r="AD49" t="s">
        <v>196</v>
      </c>
      <c r="AE49" t="s">
        <v>49</v>
      </c>
      <c r="AF49" s="1">
        <v>1</v>
      </c>
      <c r="AG49">
        <f t="shared" si="2"/>
        <v>1740.5</v>
      </c>
      <c r="AH49" t="str">
        <f t="shared" si="0"/>
        <v/>
      </c>
      <c r="AI49">
        <f t="shared" si="3"/>
        <v>84</v>
      </c>
      <c r="AJ49">
        <f t="shared" si="4"/>
        <v>1980</v>
      </c>
      <c r="AK49">
        <f t="shared" ref="AK49:AL49" si="51">AJ49+40</f>
        <v>2020</v>
      </c>
      <c r="AL49">
        <f t="shared" si="51"/>
        <v>2060</v>
      </c>
    </row>
    <row r="50" spans="1:38">
      <c r="A50" t="s">
        <v>31</v>
      </c>
      <c r="B50" t="s">
        <v>32</v>
      </c>
      <c r="C50" t="s">
        <v>33</v>
      </c>
      <c r="D50" t="s">
        <v>34</v>
      </c>
      <c r="E50" t="s">
        <v>189</v>
      </c>
      <c r="F50" t="s">
        <v>62</v>
      </c>
      <c r="H50" t="s">
        <v>190</v>
      </c>
      <c r="I50">
        <v>65</v>
      </c>
      <c r="J50" t="s">
        <v>37</v>
      </c>
      <c r="K50">
        <v>1948</v>
      </c>
      <c r="L50">
        <v>2011</v>
      </c>
      <c r="M50" t="s">
        <v>38</v>
      </c>
      <c r="N50" t="s">
        <v>39</v>
      </c>
      <c r="S50" t="s">
        <v>74</v>
      </c>
      <c r="T50" t="s">
        <v>41</v>
      </c>
      <c r="U50">
        <v>35.216366999999998</v>
      </c>
      <c r="V50">
        <v>-81.762405999999999</v>
      </c>
      <c r="W50" t="s">
        <v>42</v>
      </c>
      <c r="X50" t="s">
        <v>191</v>
      </c>
      <c r="Y50" t="s">
        <v>192</v>
      </c>
      <c r="AA50" t="s">
        <v>45</v>
      </c>
      <c r="AB50" t="s">
        <v>193</v>
      </c>
      <c r="AC50" t="s">
        <v>194</v>
      </c>
      <c r="AD50" t="s">
        <v>197</v>
      </c>
      <c r="AE50" t="s">
        <v>49</v>
      </c>
      <c r="AF50" s="1">
        <v>1</v>
      </c>
      <c r="AG50">
        <f t="shared" si="2"/>
        <v>1740.5</v>
      </c>
      <c r="AH50" t="str">
        <f t="shared" si="0"/>
        <v/>
      </c>
      <c r="AI50">
        <f t="shared" si="3"/>
        <v>76</v>
      </c>
      <c r="AJ50">
        <f t="shared" si="4"/>
        <v>1988</v>
      </c>
      <c r="AK50">
        <f t="shared" ref="AK50:AL50" si="52">AJ50+40</f>
        <v>2028</v>
      </c>
      <c r="AL50">
        <f t="shared" si="52"/>
        <v>2068</v>
      </c>
    </row>
    <row r="51" spans="1:38">
      <c r="A51" t="s">
        <v>31</v>
      </c>
      <c r="B51" t="s">
        <v>32</v>
      </c>
      <c r="C51" t="s">
        <v>33</v>
      </c>
      <c r="D51" t="s">
        <v>34</v>
      </c>
      <c r="E51" t="s">
        <v>189</v>
      </c>
      <c r="F51" t="s">
        <v>64</v>
      </c>
      <c r="H51" t="s">
        <v>190</v>
      </c>
      <c r="I51">
        <v>65</v>
      </c>
      <c r="J51" t="s">
        <v>37</v>
      </c>
      <c r="K51">
        <v>1948</v>
      </c>
      <c r="L51">
        <v>2011</v>
      </c>
      <c r="M51" t="s">
        <v>38</v>
      </c>
      <c r="N51" t="s">
        <v>39</v>
      </c>
      <c r="S51" t="s">
        <v>74</v>
      </c>
      <c r="T51" t="s">
        <v>41</v>
      </c>
      <c r="U51">
        <v>35.216366999999998</v>
      </c>
      <c r="V51">
        <v>-81.762405999999999</v>
      </c>
      <c r="W51" t="s">
        <v>42</v>
      </c>
      <c r="X51" t="s">
        <v>191</v>
      </c>
      <c r="Y51" t="s">
        <v>192</v>
      </c>
      <c r="AA51" t="s">
        <v>45</v>
      </c>
      <c r="AB51" t="s">
        <v>193</v>
      </c>
      <c r="AC51" t="s">
        <v>194</v>
      </c>
      <c r="AD51" t="s">
        <v>198</v>
      </c>
      <c r="AE51" t="s">
        <v>49</v>
      </c>
      <c r="AF51" s="1">
        <v>1</v>
      </c>
      <c r="AG51">
        <f t="shared" si="2"/>
        <v>1740.5</v>
      </c>
      <c r="AH51" t="str">
        <f t="shared" si="0"/>
        <v/>
      </c>
      <c r="AI51">
        <f t="shared" si="3"/>
        <v>76</v>
      </c>
      <c r="AJ51">
        <f t="shared" si="4"/>
        <v>1988</v>
      </c>
      <c r="AK51">
        <f t="shared" ref="AK51:AL51" si="53">AJ51+40</f>
        <v>2028</v>
      </c>
      <c r="AL51">
        <f t="shared" si="53"/>
        <v>2068</v>
      </c>
    </row>
    <row r="52" spans="1:38">
      <c r="A52" t="s">
        <v>31</v>
      </c>
      <c r="B52" t="s">
        <v>32</v>
      </c>
      <c r="C52" t="s">
        <v>33</v>
      </c>
      <c r="D52" t="s">
        <v>34</v>
      </c>
      <c r="E52" t="s">
        <v>189</v>
      </c>
      <c r="F52" t="s">
        <v>66</v>
      </c>
      <c r="H52" t="s">
        <v>190</v>
      </c>
      <c r="I52">
        <v>621</v>
      </c>
      <c r="J52" t="s">
        <v>72</v>
      </c>
      <c r="K52">
        <v>1972</v>
      </c>
      <c r="L52">
        <v>2025</v>
      </c>
      <c r="M52" t="s">
        <v>38</v>
      </c>
      <c r="N52" t="s">
        <v>39</v>
      </c>
      <c r="S52" t="s">
        <v>74</v>
      </c>
      <c r="T52" t="s">
        <v>41</v>
      </c>
      <c r="U52">
        <v>35.216366999999998</v>
      </c>
      <c r="V52">
        <v>-81.762405999999999</v>
      </c>
      <c r="W52" t="s">
        <v>42</v>
      </c>
      <c r="X52" t="s">
        <v>191</v>
      </c>
      <c r="Y52" t="s">
        <v>192</v>
      </c>
      <c r="AA52" t="s">
        <v>45</v>
      </c>
      <c r="AB52" t="s">
        <v>193</v>
      </c>
      <c r="AC52" t="s">
        <v>194</v>
      </c>
      <c r="AD52" t="s">
        <v>199</v>
      </c>
      <c r="AE52" t="s">
        <v>49</v>
      </c>
      <c r="AF52" s="1">
        <v>1</v>
      </c>
      <c r="AG52">
        <f t="shared" si="2"/>
        <v>1740.5</v>
      </c>
      <c r="AH52">
        <f t="shared" si="0"/>
        <v>1740.5</v>
      </c>
      <c r="AI52">
        <f t="shared" si="3"/>
        <v>52</v>
      </c>
      <c r="AJ52">
        <f t="shared" si="4"/>
        <v>2012</v>
      </c>
      <c r="AK52">
        <f t="shared" ref="AK52:AL52" si="54">AJ52+40</f>
        <v>2052</v>
      </c>
      <c r="AL52">
        <f t="shared" si="54"/>
        <v>2092</v>
      </c>
    </row>
    <row r="53" spans="1:38">
      <c r="A53" t="s">
        <v>31</v>
      </c>
      <c r="B53" t="s">
        <v>32</v>
      </c>
      <c r="C53" t="s">
        <v>33</v>
      </c>
      <c r="D53" t="s">
        <v>34</v>
      </c>
      <c r="E53" t="s">
        <v>200</v>
      </c>
      <c r="F53" t="s">
        <v>36</v>
      </c>
      <c r="H53" t="s">
        <v>201</v>
      </c>
      <c r="I53">
        <v>90</v>
      </c>
      <c r="J53" t="s">
        <v>37</v>
      </c>
      <c r="K53">
        <v>1951</v>
      </c>
      <c r="L53">
        <v>2012</v>
      </c>
      <c r="M53" t="s">
        <v>38</v>
      </c>
      <c r="N53" t="s">
        <v>39</v>
      </c>
      <c r="S53" t="s">
        <v>40</v>
      </c>
      <c r="T53" t="s">
        <v>41</v>
      </c>
      <c r="U53">
        <v>35.379772000000003</v>
      </c>
      <c r="V53">
        <v>-78.087249999999997</v>
      </c>
      <c r="W53" t="s">
        <v>42</v>
      </c>
      <c r="X53" t="s">
        <v>202</v>
      </c>
      <c r="Y53" t="s">
        <v>203</v>
      </c>
      <c r="AA53" t="s">
        <v>45</v>
      </c>
      <c r="AB53" t="s">
        <v>204</v>
      </c>
      <c r="AC53" t="s">
        <v>205</v>
      </c>
      <c r="AD53" t="s">
        <v>206</v>
      </c>
      <c r="AE53" t="s">
        <v>49</v>
      </c>
      <c r="AF53" s="1">
        <v>1</v>
      </c>
      <c r="AG53">
        <f t="shared" si="2"/>
        <v>1500.5</v>
      </c>
      <c r="AH53" t="str">
        <f t="shared" si="0"/>
        <v/>
      </c>
      <c r="AI53">
        <f t="shared" si="3"/>
        <v>73</v>
      </c>
      <c r="AJ53">
        <f t="shared" si="4"/>
        <v>1991</v>
      </c>
      <c r="AK53">
        <f t="shared" ref="AK53:AL53" si="55">AJ53+40</f>
        <v>2031</v>
      </c>
      <c r="AL53">
        <f t="shared" si="55"/>
        <v>2071</v>
      </c>
    </row>
    <row r="54" spans="1:38">
      <c r="A54" t="s">
        <v>31</v>
      </c>
      <c r="B54" t="s">
        <v>32</v>
      </c>
      <c r="C54" t="s">
        <v>33</v>
      </c>
      <c r="D54" t="s">
        <v>34</v>
      </c>
      <c r="E54" t="s">
        <v>200</v>
      </c>
      <c r="F54" t="s">
        <v>50</v>
      </c>
      <c r="H54" t="s">
        <v>201</v>
      </c>
      <c r="I54">
        <v>90</v>
      </c>
      <c r="J54" t="s">
        <v>37</v>
      </c>
      <c r="K54">
        <v>1952</v>
      </c>
      <c r="L54">
        <v>2012</v>
      </c>
      <c r="M54" t="s">
        <v>38</v>
      </c>
      <c r="N54" t="s">
        <v>39</v>
      </c>
      <c r="S54" t="s">
        <v>40</v>
      </c>
      <c r="T54" t="s">
        <v>41</v>
      </c>
      <c r="U54">
        <v>35.379772000000003</v>
      </c>
      <c r="V54">
        <v>-78.087249999999997</v>
      </c>
      <c r="W54" t="s">
        <v>42</v>
      </c>
      <c r="X54" t="s">
        <v>202</v>
      </c>
      <c r="Y54" t="s">
        <v>203</v>
      </c>
      <c r="AA54" t="s">
        <v>45</v>
      </c>
      <c r="AB54" t="s">
        <v>204</v>
      </c>
      <c r="AC54" t="s">
        <v>205</v>
      </c>
      <c r="AD54" t="s">
        <v>207</v>
      </c>
      <c r="AE54" t="s">
        <v>49</v>
      </c>
      <c r="AF54" s="1">
        <v>1</v>
      </c>
      <c r="AG54">
        <f t="shared" si="2"/>
        <v>1500.5</v>
      </c>
      <c r="AH54" t="str">
        <f t="shared" si="0"/>
        <v/>
      </c>
      <c r="AI54">
        <f t="shared" si="3"/>
        <v>72</v>
      </c>
      <c r="AJ54">
        <f t="shared" si="4"/>
        <v>1992</v>
      </c>
      <c r="AK54">
        <f t="shared" ref="AK54:AL54" si="56">AJ54+40</f>
        <v>2032</v>
      </c>
      <c r="AL54">
        <f t="shared" si="56"/>
        <v>2072</v>
      </c>
    </row>
    <row r="55" spans="1:38">
      <c r="A55" t="s">
        <v>31</v>
      </c>
      <c r="B55" t="s">
        <v>32</v>
      </c>
      <c r="C55" t="s">
        <v>33</v>
      </c>
      <c r="D55" t="s">
        <v>34</v>
      </c>
      <c r="E55" t="s">
        <v>200</v>
      </c>
      <c r="F55" t="s">
        <v>62</v>
      </c>
      <c r="H55" t="s">
        <v>201</v>
      </c>
      <c r="I55">
        <v>252.5</v>
      </c>
      <c r="J55" t="s">
        <v>37</v>
      </c>
      <c r="K55">
        <v>1962</v>
      </c>
      <c r="L55">
        <v>2012</v>
      </c>
      <c r="M55" t="s">
        <v>38</v>
      </c>
      <c r="N55" t="s">
        <v>39</v>
      </c>
      <c r="S55" t="s">
        <v>40</v>
      </c>
      <c r="T55" t="s">
        <v>41</v>
      </c>
      <c r="U55">
        <v>35.379772000000003</v>
      </c>
      <c r="V55">
        <v>-78.087249999999997</v>
      </c>
      <c r="W55" t="s">
        <v>42</v>
      </c>
      <c r="X55" t="s">
        <v>202</v>
      </c>
      <c r="Y55" t="s">
        <v>203</v>
      </c>
      <c r="AA55" t="s">
        <v>45</v>
      </c>
      <c r="AB55" t="s">
        <v>204</v>
      </c>
      <c r="AC55" t="s">
        <v>205</v>
      </c>
      <c r="AD55" t="s">
        <v>208</v>
      </c>
      <c r="AE55" t="s">
        <v>49</v>
      </c>
      <c r="AF55" s="1">
        <v>1</v>
      </c>
      <c r="AG55">
        <f t="shared" si="2"/>
        <v>1500.5</v>
      </c>
      <c r="AH55">
        <f t="shared" si="0"/>
        <v>1500.5</v>
      </c>
      <c r="AI55">
        <f t="shared" si="3"/>
        <v>62</v>
      </c>
      <c r="AJ55">
        <f t="shared" si="4"/>
        <v>2002</v>
      </c>
      <c r="AK55">
        <f t="shared" ref="AK55:AL55" si="57">AJ55+40</f>
        <v>2042</v>
      </c>
      <c r="AL55">
        <f t="shared" si="57"/>
        <v>2082</v>
      </c>
    </row>
    <row r="56" spans="1:38">
      <c r="A56" t="s">
        <v>31</v>
      </c>
      <c r="B56" t="s">
        <v>32</v>
      </c>
      <c r="C56" t="s">
        <v>33</v>
      </c>
      <c r="D56" t="s">
        <v>34</v>
      </c>
      <c r="E56" t="s">
        <v>209</v>
      </c>
      <c r="F56" t="s">
        <v>36</v>
      </c>
      <c r="I56">
        <v>350</v>
      </c>
      <c r="J56" t="s">
        <v>72</v>
      </c>
      <c r="K56">
        <v>1965</v>
      </c>
      <c r="L56">
        <v>2028</v>
      </c>
      <c r="M56" t="s">
        <v>38</v>
      </c>
      <c r="N56" t="s">
        <v>39</v>
      </c>
      <c r="S56" t="s">
        <v>74</v>
      </c>
      <c r="T56" t="s">
        <v>41</v>
      </c>
      <c r="U56">
        <v>35.597872000000002</v>
      </c>
      <c r="V56">
        <v>-80.961243999999994</v>
      </c>
      <c r="W56" t="s">
        <v>42</v>
      </c>
      <c r="X56" t="s">
        <v>210</v>
      </c>
      <c r="Y56" t="s">
        <v>211</v>
      </c>
      <c r="AA56" t="s">
        <v>45</v>
      </c>
      <c r="AB56" t="s">
        <v>212</v>
      </c>
      <c r="AC56" t="s">
        <v>213</v>
      </c>
      <c r="AD56" t="s">
        <v>214</v>
      </c>
      <c r="AE56" t="s">
        <v>49</v>
      </c>
      <c r="AF56" s="1">
        <v>1</v>
      </c>
      <c r="AG56">
        <f t="shared" si="2"/>
        <v>1996</v>
      </c>
      <c r="AH56" t="str">
        <f t="shared" si="0"/>
        <v/>
      </c>
      <c r="AI56">
        <f t="shared" si="3"/>
        <v>59</v>
      </c>
      <c r="AJ56">
        <f t="shared" si="4"/>
        <v>2005</v>
      </c>
      <c r="AK56">
        <f t="shared" ref="AK56:AL56" si="58">AJ56+40</f>
        <v>2045</v>
      </c>
      <c r="AL56">
        <f t="shared" si="58"/>
        <v>2085</v>
      </c>
    </row>
    <row r="57" spans="1:38">
      <c r="A57" t="s">
        <v>31</v>
      </c>
      <c r="B57" t="s">
        <v>32</v>
      </c>
      <c r="C57" t="s">
        <v>33</v>
      </c>
      <c r="D57" t="s">
        <v>34</v>
      </c>
      <c r="E57" t="s">
        <v>209</v>
      </c>
      <c r="F57" t="s">
        <v>50</v>
      </c>
      <c r="I57">
        <v>350</v>
      </c>
      <c r="J57" t="s">
        <v>72</v>
      </c>
      <c r="K57">
        <v>1966</v>
      </c>
      <c r="L57">
        <v>2028</v>
      </c>
      <c r="M57" t="s">
        <v>38</v>
      </c>
      <c r="N57" t="s">
        <v>39</v>
      </c>
      <c r="S57" t="s">
        <v>74</v>
      </c>
      <c r="T57" t="s">
        <v>41</v>
      </c>
      <c r="U57">
        <v>35.597872000000002</v>
      </c>
      <c r="V57">
        <v>-80.961243999999994</v>
      </c>
      <c r="W57" t="s">
        <v>42</v>
      </c>
      <c r="X57" t="s">
        <v>210</v>
      </c>
      <c r="Y57" t="s">
        <v>211</v>
      </c>
      <c r="AA57" t="s">
        <v>45</v>
      </c>
      <c r="AB57" t="s">
        <v>212</v>
      </c>
      <c r="AC57" t="s">
        <v>213</v>
      </c>
      <c r="AD57" t="s">
        <v>215</v>
      </c>
      <c r="AE57" t="s">
        <v>49</v>
      </c>
      <c r="AF57" s="1">
        <v>1</v>
      </c>
      <c r="AG57">
        <f t="shared" si="2"/>
        <v>1996</v>
      </c>
      <c r="AH57" t="str">
        <f t="shared" si="0"/>
        <v/>
      </c>
      <c r="AI57">
        <f t="shared" si="3"/>
        <v>58</v>
      </c>
      <c r="AJ57">
        <f t="shared" si="4"/>
        <v>2006</v>
      </c>
      <c r="AK57">
        <f t="shared" ref="AK57:AL57" si="59">AJ57+40</f>
        <v>2046</v>
      </c>
      <c r="AL57">
        <f t="shared" si="59"/>
        <v>2086</v>
      </c>
    </row>
    <row r="58" spans="1:38">
      <c r="A58" t="s">
        <v>31</v>
      </c>
      <c r="B58" t="s">
        <v>32</v>
      </c>
      <c r="C58" t="s">
        <v>33</v>
      </c>
      <c r="D58" t="s">
        <v>34</v>
      </c>
      <c r="E58" t="s">
        <v>209</v>
      </c>
      <c r="F58" t="s">
        <v>62</v>
      </c>
      <c r="I58">
        <v>648</v>
      </c>
      <c r="J58" t="s">
        <v>72</v>
      </c>
      <c r="K58">
        <v>1969</v>
      </c>
      <c r="L58">
        <v>2033</v>
      </c>
      <c r="M58" t="s">
        <v>73</v>
      </c>
      <c r="N58" t="s">
        <v>39</v>
      </c>
      <c r="S58" t="s">
        <v>74</v>
      </c>
      <c r="T58" t="s">
        <v>41</v>
      </c>
      <c r="U58">
        <v>35.597872000000002</v>
      </c>
      <c r="V58">
        <v>-80.961243999999994</v>
      </c>
      <c r="W58" t="s">
        <v>42</v>
      </c>
      <c r="X58" t="s">
        <v>210</v>
      </c>
      <c r="Y58" t="s">
        <v>211</v>
      </c>
      <c r="AA58" t="s">
        <v>45</v>
      </c>
      <c r="AB58" t="s">
        <v>212</v>
      </c>
      <c r="AC58" t="s">
        <v>213</v>
      </c>
      <c r="AD58" t="s">
        <v>216</v>
      </c>
      <c r="AE58" t="s">
        <v>49</v>
      </c>
      <c r="AF58" s="1">
        <v>1</v>
      </c>
      <c r="AG58">
        <f t="shared" si="2"/>
        <v>1996</v>
      </c>
      <c r="AH58" t="str">
        <f t="shared" si="0"/>
        <v/>
      </c>
      <c r="AI58">
        <f t="shared" si="3"/>
        <v>55</v>
      </c>
      <c r="AJ58">
        <f t="shared" si="4"/>
        <v>2009</v>
      </c>
      <c r="AK58">
        <f t="shared" ref="AK58:AL58" si="60">AJ58+40</f>
        <v>2049</v>
      </c>
      <c r="AL58">
        <f t="shared" si="60"/>
        <v>2089</v>
      </c>
    </row>
    <row r="59" spans="1:38">
      <c r="A59" t="s">
        <v>31</v>
      </c>
      <c r="B59" t="s">
        <v>32</v>
      </c>
      <c r="C59" t="s">
        <v>33</v>
      </c>
      <c r="D59" t="s">
        <v>34</v>
      </c>
      <c r="E59" t="s">
        <v>209</v>
      </c>
      <c r="F59" t="s">
        <v>64</v>
      </c>
      <c r="I59">
        <v>648</v>
      </c>
      <c r="J59" t="s">
        <v>72</v>
      </c>
      <c r="K59">
        <v>1970</v>
      </c>
      <c r="L59">
        <v>2033</v>
      </c>
      <c r="M59" t="s">
        <v>73</v>
      </c>
      <c r="N59" t="s">
        <v>39</v>
      </c>
      <c r="S59" t="s">
        <v>74</v>
      </c>
      <c r="T59" t="s">
        <v>41</v>
      </c>
      <c r="U59">
        <v>35.597872000000002</v>
      </c>
      <c r="V59">
        <v>-80.961243999999994</v>
      </c>
      <c r="W59" t="s">
        <v>42</v>
      </c>
      <c r="X59" t="s">
        <v>210</v>
      </c>
      <c r="Y59" t="s">
        <v>211</v>
      </c>
      <c r="AA59" t="s">
        <v>45</v>
      </c>
      <c r="AB59" t="s">
        <v>212</v>
      </c>
      <c r="AC59" t="s">
        <v>213</v>
      </c>
      <c r="AD59" t="s">
        <v>217</v>
      </c>
      <c r="AE59" t="s">
        <v>49</v>
      </c>
      <c r="AF59" s="1">
        <v>1</v>
      </c>
      <c r="AG59">
        <f t="shared" si="2"/>
        <v>1996</v>
      </c>
      <c r="AH59">
        <f t="shared" si="0"/>
        <v>1996</v>
      </c>
      <c r="AI59">
        <f t="shared" si="3"/>
        <v>54</v>
      </c>
      <c r="AJ59">
        <f t="shared" si="4"/>
        <v>2010</v>
      </c>
      <c r="AK59">
        <f t="shared" ref="AK59:AL59" si="61">AJ59+40</f>
        <v>2050</v>
      </c>
      <c r="AL59">
        <f t="shared" si="61"/>
        <v>2090</v>
      </c>
    </row>
    <row r="60" spans="1:38">
      <c r="A60" t="s">
        <v>31</v>
      </c>
      <c r="B60" t="s">
        <v>32</v>
      </c>
      <c r="C60" t="s">
        <v>33</v>
      </c>
      <c r="D60" t="s">
        <v>34</v>
      </c>
      <c r="E60" t="s">
        <v>218</v>
      </c>
      <c r="F60" t="s">
        <v>36</v>
      </c>
      <c r="I60">
        <v>735.8</v>
      </c>
      <c r="J60" t="s">
        <v>72</v>
      </c>
      <c r="K60">
        <v>1983</v>
      </c>
      <c r="L60">
        <v>2028</v>
      </c>
      <c r="M60" t="s">
        <v>38</v>
      </c>
      <c r="N60" t="s">
        <v>39</v>
      </c>
      <c r="S60" t="s">
        <v>40</v>
      </c>
      <c r="T60" t="s">
        <v>41</v>
      </c>
      <c r="U60">
        <v>36.527799999999999</v>
      </c>
      <c r="V60">
        <v>-78.891869</v>
      </c>
      <c r="W60" t="s">
        <v>42</v>
      </c>
      <c r="X60" t="s">
        <v>219</v>
      </c>
      <c r="Y60" t="s">
        <v>220</v>
      </c>
      <c r="AA60" t="s">
        <v>45</v>
      </c>
      <c r="AB60" t="s">
        <v>221</v>
      </c>
      <c r="AC60" t="s">
        <v>222</v>
      </c>
      <c r="AD60" t="s">
        <v>223</v>
      </c>
      <c r="AE60" t="s">
        <v>49</v>
      </c>
      <c r="AF60" s="1">
        <v>1</v>
      </c>
      <c r="AG60">
        <f t="shared" si="2"/>
        <v>735.8</v>
      </c>
      <c r="AH60">
        <f t="shared" si="0"/>
        <v>735.8</v>
      </c>
      <c r="AI60">
        <f t="shared" si="3"/>
        <v>41</v>
      </c>
      <c r="AJ60">
        <f t="shared" si="4"/>
        <v>2023</v>
      </c>
      <c r="AK60">
        <f t="shared" ref="AK60:AL60" si="62">AJ60+40</f>
        <v>2063</v>
      </c>
      <c r="AL60">
        <f t="shared" si="62"/>
        <v>2103</v>
      </c>
    </row>
    <row r="61" spans="1:38">
      <c r="A61" t="s">
        <v>31</v>
      </c>
      <c r="B61" t="s">
        <v>32</v>
      </c>
      <c r="C61" t="s">
        <v>33</v>
      </c>
      <c r="D61" t="s">
        <v>34</v>
      </c>
      <c r="E61" t="s">
        <v>224</v>
      </c>
      <c r="F61" t="s">
        <v>66</v>
      </c>
      <c r="I61">
        <v>100</v>
      </c>
      <c r="J61" t="s">
        <v>37</v>
      </c>
      <c r="K61">
        <v>1949</v>
      </c>
      <c r="L61">
        <v>2008</v>
      </c>
      <c r="M61" t="s">
        <v>38</v>
      </c>
      <c r="N61" t="s">
        <v>144</v>
      </c>
      <c r="S61" t="s">
        <v>1160</v>
      </c>
      <c r="T61" t="s">
        <v>1161</v>
      </c>
      <c r="U61">
        <v>39.113093999999997</v>
      </c>
      <c r="V61">
        <v>-84.802919000000003</v>
      </c>
      <c r="W61" t="s">
        <v>42</v>
      </c>
      <c r="X61" t="s">
        <v>225</v>
      </c>
      <c r="Y61" t="s">
        <v>226</v>
      </c>
      <c r="AA61" t="s">
        <v>57</v>
      </c>
      <c r="AB61" t="s">
        <v>227</v>
      </c>
      <c r="AC61" t="s">
        <v>228</v>
      </c>
      <c r="AD61" t="s">
        <v>1162</v>
      </c>
      <c r="AE61" t="s">
        <v>49</v>
      </c>
      <c r="AF61" s="1">
        <v>1</v>
      </c>
      <c r="AG61">
        <f t="shared" si="2"/>
        <v>1377.4</v>
      </c>
      <c r="AH61" t="str">
        <f t="shared" si="0"/>
        <v/>
      </c>
      <c r="AI61">
        <f t="shared" si="3"/>
        <v>75</v>
      </c>
      <c r="AJ61">
        <f t="shared" si="4"/>
        <v>1989</v>
      </c>
      <c r="AK61">
        <f t="shared" ref="AK61:AL61" si="63">AJ61+40</f>
        <v>2029</v>
      </c>
      <c r="AL61">
        <f t="shared" si="63"/>
        <v>2069</v>
      </c>
    </row>
    <row r="62" spans="1:38">
      <c r="A62" t="s">
        <v>31</v>
      </c>
      <c r="B62" t="s">
        <v>32</v>
      </c>
      <c r="C62" t="s">
        <v>33</v>
      </c>
      <c r="D62" t="s">
        <v>34</v>
      </c>
      <c r="E62" t="s">
        <v>224</v>
      </c>
      <c r="F62" t="s">
        <v>68</v>
      </c>
      <c r="I62">
        <v>163.19999999999999</v>
      </c>
      <c r="J62" t="s">
        <v>37</v>
      </c>
      <c r="K62">
        <v>1960</v>
      </c>
      <c r="L62">
        <v>2015</v>
      </c>
      <c r="M62" t="s">
        <v>38</v>
      </c>
      <c r="N62" t="s">
        <v>39</v>
      </c>
      <c r="S62" t="s">
        <v>54</v>
      </c>
      <c r="T62" t="s">
        <v>41</v>
      </c>
      <c r="U62">
        <v>39.113093999999997</v>
      </c>
      <c r="V62">
        <v>-84.802919000000003</v>
      </c>
      <c r="W62" t="s">
        <v>42</v>
      </c>
      <c r="X62" t="s">
        <v>225</v>
      </c>
      <c r="Y62" t="s">
        <v>226</v>
      </c>
      <c r="AA62" t="s">
        <v>57</v>
      </c>
      <c r="AB62" t="s">
        <v>227</v>
      </c>
      <c r="AC62" t="s">
        <v>228</v>
      </c>
      <c r="AD62" t="s">
        <v>229</v>
      </c>
      <c r="AE62" t="s">
        <v>49</v>
      </c>
      <c r="AF62" s="1">
        <v>1</v>
      </c>
      <c r="AG62">
        <f t="shared" si="2"/>
        <v>1377.4</v>
      </c>
      <c r="AH62" t="str">
        <f t="shared" si="0"/>
        <v/>
      </c>
      <c r="AI62">
        <f t="shared" si="3"/>
        <v>64</v>
      </c>
      <c r="AJ62">
        <f t="shared" si="4"/>
        <v>2000</v>
      </c>
      <c r="AK62">
        <f t="shared" ref="AK62:AL62" si="64">AJ62+40</f>
        <v>2040</v>
      </c>
      <c r="AL62">
        <f t="shared" si="64"/>
        <v>2080</v>
      </c>
    </row>
    <row r="63" spans="1:38">
      <c r="A63" t="s">
        <v>31</v>
      </c>
      <c r="B63" t="s">
        <v>32</v>
      </c>
      <c r="C63" t="s">
        <v>33</v>
      </c>
      <c r="D63" t="s">
        <v>34</v>
      </c>
      <c r="E63" t="s">
        <v>224</v>
      </c>
      <c r="F63" t="s">
        <v>134</v>
      </c>
      <c r="I63">
        <v>557.1</v>
      </c>
      <c r="J63" t="s">
        <v>72</v>
      </c>
      <c r="K63">
        <v>1975</v>
      </c>
      <c r="L63">
        <v>2027</v>
      </c>
      <c r="M63" t="s">
        <v>38</v>
      </c>
      <c r="N63" t="s">
        <v>39</v>
      </c>
      <c r="S63" t="s">
        <v>1160</v>
      </c>
      <c r="T63" t="s">
        <v>1161</v>
      </c>
      <c r="U63">
        <v>39.113093999999997</v>
      </c>
      <c r="V63">
        <v>-84.802919000000003</v>
      </c>
      <c r="W63" t="s">
        <v>42</v>
      </c>
      <c r="X63" t="s">
        <v>225</v>
      </c>
      <c r="Y63" t="s">
        <v>226</v>
      </c>
      <c r="AA63" t="s">
        <v>57</v>
      </c>
      <c r="AB63" t="s">
        <v>227</v>
      </c>
      <c r="AC63" t="s">
        <v>228</v>
      </c>
      <c r="AD63" t="s">
        <v>1163</v>
      </c>
      <c r="AE63" t="s">
        <v>49</v>
      </c>
      <c r="AF63" s="1">
        <v>1</v>
      </c>
      <c r="AG63">
        <f t="shared" si="2"/>
        <v>1377.4</v>
      </c>
      <c r="AH63" t="str">
        <f t="shared" si="0"/>
        <v/>
      </c>
      <c r="AI63">
        <f t="shared" si="3"/>
        <v>49</v>
      </c>
      <c r="AJ63">
        <f t="shared" si="4"/>
        <v>2015</v>
      </c>
      <c r="AK63">
        <f t="shared" ref="AK63:AL63" si="65">AJ63+40</f>
        <v>2055</v>
      </c>
      <c r="AL63">
        <f t="shared" si="65"/>
        <v>2095</v>
      </c>
    </row>
    <row r="64" spans="1:38">
      <c r="A64" t="s">
        <v>31</v>
      </c>
      <c r="B64" t="s">
        <v>32</v>
      </c>
      <c r="C64" t="s">
        <v>33</v>
      </c>
      <c r="D64" t="s">
        <v>34</v>
      </c>
      <c r="E64" t="s">
        <v>224</v>
      </c>
      <c r="F64" t="s">
        <v>140</v>
      </c>
      <c r="I64">
        <v>557.1</v>
      </c>
      <c r="J64" t="s">
        <v>72</v>
      </c>
      <c r="K64">
        <v>1978</v>
      </c>
      <c r="L64">
        <v>2027</v>
      </c>
      <c r="M64" t="s">
        <v>38</v>
      </c>
      <c r="N64" t="s">
        <v>39</v>
      </c>
      <c r="S64" t="s">
        <v>1160</v>
      </c>
      <c r="T64" t="s">
        <v>1161</v>
      </c>
      <c r="U64">
        <v>39.113093999999997</v>
      </c>
      <c r="V64">
        <v>-84.802919000000003</v>
      </c>
      <c r="W64" t="s">
        <v>42</v>
      </c>
      <c r="X64" t="s">
        <v>225</v>
      </c>
      <c r="Y64" t="s">
        <v>226</v>
      </c>
      <c r="AA64" t="s">
        <v>57</v>
      </c>
      <c r="AB64" t="s">
        <v>227</v>
      </c>
      <c r="AC64" t="s">
        <v>228</v>
      </c>
      <c r="AD64" t="s">
        <v>1164</v>
      </c>
      <c r="AE64" t="s">
        <v>49</v>
      </c>
      <c r="AF64" s="1">
        <v>1</v>
      </c>
      <c r="AG64">
        <f t="shared" si="2"/>
        <v>1377.4</v>
      </c>
      <c r="AH64">
        <f t="shared" si="0"/>
        <v>1377.4</v>
      </c>
      <c r="AI64">
        <f t="shared" si="3"/>
        <v>46</v>
      </c>
      <c r="AJ64">
        <f t="shared" si="4"/>
        <v>2018</v>
      </c>
      <c r="AK64">
        <f t="shared" ref="AK64:AL64" si="66">AJ64+40</f>
        <v>2058</v>
      </c>
      <c r="AL64">
        <f t="shared" si="66"/>
        <v>2098</v>
      </c>
    </row>
    <row r="65" spans="1:38">
      <c r="A65" t="s">
        <v>31</v>
      </c>
      <c r="B65" t="s">
        <v>32</v>
      </c>
      <c r="C65" t="s">
        <v>33</v>
      </c>
      <c r="D65" t="s">
        <v>34</v>
      </c>
      <c r="E65" t="s">
        <v>230</v>
      </c>
      <c r="F65" t="s">
        <v>64</v>
      </c>
      <c r="H65" t="s">
        <v>231</v>
      </c>
      <c r="I65">
        <v>100</v>
      </c>
      <c r="J65" t="s">
        <v>37</v>
      </c>
      <c r="K65">
        <v>1952</v>
      </c>
      <c r="L65">
        <v>2013</v>
      </c>
      <c r="M65" t="s">
        <v>38</v>
      </c>
      <c r="N65" t="s">
        <v>39</v>
      </c>
      <c r="S65" t="s">
        <v>74</v>
      </c>
      <c r="T65" t="s">
        <v>41</v>
      </c>
      <c r="U65">
        <v>35.360081000000001</v>
      </c>
      <c r="V65">
        <v>-80.973522000000003</v>
      </c>
      <c r="W65" t="s">
        <v>42</v>
      </c>
      <c r="X65" t="s">
        <v>232</v>
      </c>
      <c r="Y65" t="s">
        <v>152</v>
      </c>
      <c r="AA65" t="s">
        <v>45</v>
      </c>
      <c r="AB65" t="s">
        <v>233</v>
      </c>
      <c r="AC65" t="s">
        <v>234</v>
      </c>
      <c r="AD65" t="s">
        <v>235</v>
      </c>
      <c r="AE65" t="s">
        <v>49</v>
      </c>
      <c r="AF65" s="1">
        <v>1</v>
      </c>
      <c r="AG65">
        <f t="shared" si="2"/>
        <v>466</v>
      </c>
      <c r="AH65" t="str">
        <f t="shared" si="0"/>
        <v/>
      </c>
      <c r="AI65">
        <f t="shared" si="3"/>
        <v>72</v>
      </c>
      <c r="AJ65">
        <f t="shared" si="4"/>
        <v>1992</v>
      </c>
      <c r="AK65">
        <f t="shared" ref="AK65:AL65" si="67">AJ65+40</f>
        <v>2032</v>
      </c>
      <c r="AL65">
        <f t="shared" si="67"/>
        <v>2072</v>
      </c>
    </row>
    <row r="66" spans="1:38">
      <c r="A66" t="s">
        <v>31</v>
      </c>
      <c r="B66" t="s">
        <v>32</v>
      </c>
      <c r="C66" t="s">
        <v>33</v>
      </c>
      <c r="D66" t="s">
        <v>34</v>
      </c>
      <c r="E66" t="s">
        <v>230</v>
      </c>
      <c r="F66" t="s">
        <v>66</v>
      </c>
      <c r="H66" t="s">
        <v>231</v>
      </c>
      <c r="I66">
        <v>100</v>
      </c>
      <c r="J66" t="s">
        <v>37</v>
      </c>
      <c r="K66">
        <v>1952</v>
      </c>
      <c r="L66">
        <v>2013</v>
      </c>
      <c r="M66" t="s">
        <v>38</v>
      </c>
      <c r="N66" t="s">
        <v>39</v>
      </c>
      <c r="S66" t="s">
        <v>74</v>
      </c>
      <c r="T66" t="s">
        <v>41</v>
      </c>
      <c r="U66">
        <v>35.360081000000001</v>
      </c>
      <c r="V66">
        <v>-80.973522000000003</v>
      </c>
      <c r="W66" t="s">
        <v>42</v>
      </c>
      <c r="X66" t="s">
        <v>232</v>
      </c>
      <c r="Y66" t="s">
        <v>152</v>
      </c>
      <c r="AA66" t="s">
        <v>45</v>
      </c>
      <c r="AB66" t="s">
        <v>233</v>
      </c>
      <c r="AC66" t="s">
        <v>234</v>
      </c>
      <c r="AD66" t="s">
        <v>236</v>
      </c>
      <c r="AE66" t="s">
        <v>49</v>
      </c>
      <c r="AF66" s="1">
        <v>1</v>
      </c>
      <c r="AG66">
        <f t="shared" si="2"/>
        <v>466</v>
      </c>
      <c r="AH66" t="str">
        <f t="shared" ref="AH66:AH129" si="68">IF(AG66=AG67,"",AG66)</f>
        <v/>
      </c>
      <c r="AI66">
        <f t="shared" si="3"/>
        <v>72</v>
      </c>
      <c r="AJ66">
        <f t="shared" si="4"/>
        <v>1992</v>
      </c>
      <c r="AK66">
        <f t="shared" ref="AK66:AL66" si="69">AJ66+40</f>
        <v>2032</v>
      </c>
      <c r="AL66">
        <f t="shared" si="69"/>
        <v>2072</v>
      </c>
    </row>
    <row r="67" spans="1:38">
      <c r="A67" t="s">
        <v>31</v>
      </c>
      <c r="B67" t="s">
        <v>32</v>
      </c>
      <c r="C67" t="s">
        <v>33</v>
      </c>
      <c r="D67" t="s">
        <v>34</v>
      </c>
      <c r="E67" t="s">
        <v>230</v>
      </c>
      <c r="F67" t="s">
        <v>68</v>
      </c>
      <c r="H67" t="s">
        <v>231</v>
      </c>
      <c r="I67">
        <v>133</v>
      </c>
      <c r="J67" t="s">
        <v>37</v>
      </c>
      <c r="K67">
        <v>1954</v>
      </c>
      <c r="L67">
        <v>2013</v>
      </c>
      <c r="M67" t="s">
        <v>38</v>
      </c>
      <c r="N67" t="s">
        <v>39</v>
      </c>
      <c r="S67" t="s">
        <v>74</v>
      </c>
      <c r="T67" t="s">
        <v>41</v>
      </c>
      <c r="U67">
        <v>35.360081000000001</v>
      </c>
      <c r="V67">
        <v>-80.973522000000003</v>
      </c>
      <c r="W67" t="s">
        <v>42</v>
      </c>
      <c r="X67" t="s">
        <v>232</v>
      </c>
      <c r="Y67" t="s">
        <v>152</v>
      </c>
      <c r="AA67" t="s">
        <v>45</v>
      </c>
      <c r="AB67" t="s">
        <v>233</v>
      </c>
      <c r="AC67" t="s">
        <v>234</v>
      </c>
      <c r="AD67" t="s">
        <v>237</v>
      </c>
      <c r="AE67" t="s">
        <v>49</v>
      </c>
      <c r="AF67" s="1">
        <v>1</v>
      </c>
      <c r="AG67">
        <f t="shared" ref="AG67:AG130" si="70">SUMIF(E:E,E67,I:I)</f>
        <v>466</v>
      </c>
      <c r="AH67" t="str">
        <f t="shared" si="68"/>
        <v/>
      </c>
      <c r="AI67">
        <f t="shared" ref="AI67:AI130" si="71">IF(K67="",-99,2024-K67)</f>
        <v>70</v>
      </c>
      <c r="AJ67">
        <f t="shared" ref="AJ67:AJ130" si="72">K67+40</f>
        <v>1994</v>
      </c>
      <c r="AK67">
        <f t="shared" ref="AK67:AL67" si="73">AJ67+40</f>
        <v>2034</v>
      </c>
      <c r="AL67">
        <f t="shared" si="73"/>
        <v>2074</v>
      </c>
    </row>
    <row r="68" spans="1:38">
      <c r="A68" t="s">
        <v>31</v>
      </c>
      <c r="B68" t="s">
        <v>32</v>
      </c>
      <c r="C68" t="s">
        <v>33</v>
      </c>
      <c r="D68" t="s">
        <v>34</v>
      </c>
      <c r="E68" t="s">
        <v>230</v>
      </c>
      <c r="F68" t="s">
        <v>134</v>
      </c>
      <c r="H68" t="s">
        <v>231</v>
      </c>
      <c r="I68">
        <v>133</v>
      </c>
      <c r="J68" t="s">
        <v>37</v>
      </c>
      <c r="K68">
        <v>1954</v>
      </c>
      <c r="L68">
        <v>2013</v>
      </c>
      <c r="M68" t="s">
        <v>38</v>
      </c>
      <c r="N68" t="s">
        <v>39</v>
      </c>
      <c r="S68" t="s">
        <v>74</v>
      </c>
      <c r="T68" t="s">
        <v>41</v>
      </c>
      <c r="U68">
        <v>35.360081000000001</v>
      </c>
      <c r="V68">
        <v>-80.973522000000003</v>
      </c>
      <c r="W68" t="s">
        <v>42</v>
      </c>
      <c r="X68" t="s">
        <v>232</v>
      </c>
      <c r="Y68" t="s">
        <v>152</v>
      </c>
      <c r="AA68" t="s">
        <v>45</v>
      </c>
      <c r="AB68" t="s">
        <v>233</v>
      </c>
      <c r="AC68" t="s">
        <v>234</v>
      </c>
      <c r="AD68" t="s">
        <v>238</v>
      </c>
      <c r="AE68" t="s">
        <v>49</v>
      </c>
      <c r="AF68" s="1">
        <v>1</v>
      </c>
      <c r="AG68">
        <f t="shared" si="70"/>
        <v>466</v>
      </c>
      <c r="AH68">
        <f t="shared" si="68"/>
        <v>466</v>
      </c>
      <c r="AI68">
        <f t="shared" si="71"/>
        <v>70</v>
      </c>
      <c r="AJ68">
        <f t="shared" si="72"/>
        <v>1994</v>
      </c>
      <c r="AK68">
        <f t="shared" ref="AK68:AL68" si="74">AJ68+40</f>
        <v>2034</v>
      </c>
      <c r="AL68">
        <f t="shared" si="74"/>
        <v>2074</v>
      </c>
    </row>
    <row r="69" spans="1:38">
      <c r="A69" t="s">
        <v>31</v>
      </c>
      <c r="B69" t="s">
        <v>32</v>
      </c>
      <c r="C69" t="s">
        <v>33</v>
      </c>
      <c r="D69" t="s">
        <v>34</v>
      </c>
      <c r="E69" t="s">
        <v>239</v>
      </c>
      <c r="F69" t="s">
        <v>36</v>
      </c>
      <c r="I69">
        <v>410.8</v>
      </c>
      <c r="J69" t="s">
        <v>72</v>
      </c>
      <c r="K69">
        <v>1966</v>
      </c>
      <c r="L69">
        <v>2028</v>
      </c>
      <c r="M69" t="s">
        <v>38</v>
      </c>
      <c r="N69" t="s">
        <v>39</v>
      </c>
      <c r="S69" t="s">
        <v>40</v>
      </c>
      <c r="T69" t="s">
        <v>41</v>
      </c>
      <c r="U69">
        <v>36.484085999999998</v>
      </c>
      <c r="V69">
        <v>-79.072225000000003</v>
      </c>
      <c r="W69" t="s">
        <v>42</v>
      </c>
      <c r="X69" t="s">
        <v>240</v>
      </c>
      <c r="Y69" t="s">
        <v>220</v>
      </c>
      <c r="AA69" t="s">
        <v>45</v>
      </c>
      <c r="AB69" t="s">
        <v>241</v>
      </c>
      <c r="AC69" t="s">
        <v>242</v>
      </c>
      <c r="AD69" t="s">
        <v>243</v>
      </c>
      <c r="AE69" t="s">
        <v>49</v>
      </c>
      <c r="AF69" s="1">
        <v>1</v>
      </c>
      <c r="AG69">
        <f t="shared" si="70"/>
        <v>2558.1999999999998</v>
      </c>
      <c r="AH69" t="str">
        <f t="shared" si="68"/>
        <v/>
      </c>
      <c r="AI69">
        <f t="shared" si="71"/>
        <v>58</v>
      </c>
      <c r="AJ69">
        <f t="shared" si="72"/>
        <v>2006</v>
      </c>
      <c r="AK69">
        <f t="shared" ref="AK69:AL69" si="75">AJ69+40</f>
        <v>2046</v>
      </c>
      <c r="AL69">
        <f t="shared" si="75"/>
        <v>2086</v>
      </c>
    </row>
    <row r="70" spans="1:38">
      <c r="A70" t="s">
        <v>31</v>
      </c>
      <c r="B70" t="s">
        <v>32</v>
      </c>
      <c r="C70" t="s">
        <v>33</v>
      </c>
      <c r="D70" t="s">
        <v>34</v>
      </c>
      <c r="E70" t="s">
        <v>239</v>
      </c>
      <c r="F70" t="s">
        <v>50</v>
      </c>
      <c r="I70">
        <v>657</v>
      </c>
      <c r="J70" t="s">
        <v>72</v>
      </c>
      <c r="K70">
        <v>1968</v>
      </c>
      <c r="L70">
        <v>2028</v>
      </c>
      <c r="M70" t="s">
        <v>38</v>
      </c>
      <c r="N70" t="s">
        <v>39</v>
      </c>
      <c r="S70" t="s">
        <v>40</v>
      </c>
      <c r="T70" t="s">
        <v>41</v>
      </c>
      <c r="U70">
        <v>36.484085999999998</v>
      </c>
      <c r="V70">
        <v>-79.072225000000003</v>
      </c>
      <c r="W70" t="s">
        <v>42</v>
      </c>
      <c r="X70" t="s">
        <v>240</v>
      </c>
      <c r="Y70" t="s">
        <v>220</v>
      </c>
      <c r="AA70" t="s">
        <v>45</v>
      </c>
      <c r="AB70" t="s">
        <v>241</v>
      </c>
      <c r="AC70" t="s">
        <v>242</v>
      </c>
      <c r="AD70" t="s">
        <v>244</v>
      </c>
      <c r="AE70" t="s">
        <v>49</v>
      </c>
      <c r="AF70" s="1">
        <v>1</v>
      </c>
      <c r="AG70">
        <f t="shared" si="70"/>
        <v>2558.1999999999998</v>
      </c>
      <c r="AH70" t="str">
        <f t="shared" si="68"/>
        <v/>
      </c>
      <c r="AI70">
        <f t="shared" si="71"/>
        <v>56</v>
      </c>
      <c r="AJ70">
        <f t="shared" si="72"/>
        <v>2008</v>
      </c>
      <c r="AK70">
        <f t="shared" ref="AK70:AL70" si="76">AJ70+40</f>
        <v>2048</v>
      </c>
      <c r="AL70">
        <f t="shared" si="76"/>
        <v>2088</v>
      </c>
    </row>
    <row r="71" spans="1:38">
      <c r="A71" t="s">
        <v>31</v>
      </c>
      <c r="B71" t="s">
        <v>32</v>
      </c>
      <c r="C71" t="s">
        <v>33</v>
      </c>
      <c r="D71" t="s">
        <v>34</v>
      </c>
      <c r="E71" t="s">
        <v>239</v>
      </c>
      <c r="F71" t="s">
        <v>62</v>
      </c>
      <c r="I71">
        <v>745.2</v>
      </c>
      <c r="J71" t="s">
        <v>72</v>
      </c>
      <c r="K71">
        <v>1973</v>
      </c>
      <c r="L71">
        <v>2029</v>
      </c>
      <c r="M71" t="s">
        <v>38</v>
      </c>
      <c r="N71" t="s">
        <v>39</v>
      </c>
      <c r="S71" t="s">
        <v>40</v>
      </c>
      <c r="T71" t="s">
        <v>41</v>
      </c>
      <c r="U71">
        <v>36.484085999999998</v>
      </c>
      <c r="V71">
        <v>-79.072225000000003</v>
      </c>
      <c r="W71" t="s">
        <v>42</v>
      </c>
      <c r="X71" t="s">
        <v>240</v>
      </c>
      <c r="Y71" t="s">
        <v>220</v>
      </c>
      <c r="AA71" t="s">
        <v>45</v>
      </c>
      <c r="AB71" t="s">
        <v>241</v>
      </c>
      <c r="AC71" t="s">
        <v>242</v>
      </c>
      <c r="AD71" t="s">
        <v>245</v>
      </c>
      <c r="AE71" t="s">
        <v>49</v>
      </c>
      <c r="AF71" s="1">
        <v>1</v>
      </c>
      <c r="AG71">
        <f t="shared" si="70"/>
        <v>2558.1999999999998</v>
      </c>
      <c r="AH71" t="str">
        <f t="shared" si="68"/>
        <v/>
      </c>
      <c r="AI71">
        <f t="shared" si="71"/>
        <v>51</v>
      </c>
      <c r="AJ71">
        <f t="shared" si="72"/>
        <v>2013</v>
      </c>
      <c r="AK71">
        <f t="shared" ref="AK71:AL71" si="77">AJ71+40</f>
        <v>2053</v>
      </c>
      <c r="AL71">
        <f t="shared" si="77"/>
        <v>2093</v>
      </c>
    </row>
    <row r="72" spans="1:38">
      <c r="A72" t="s">
        <v>31</v>
      </c>
      <c r="B72" t="s">
        <v>32</v>
      </c>
      <c r="C72" t="s">
        <v>33</v>
      </c>
      <c r="D72" t="s">
        <v>34</v>
      </c>
      <c r="E72" t="s">
        <v>239</v>
      </c>
      <c r="F72" t="s">
        <v>64</v>
      </c>
      <c r="I72">
        <v>745.2</v>
      </c>
      <c r="J72" t="s">
        <v>72</v>
      </c>
      <c r="K72">
        <v>1980</v>
      </c>
      <c r="L72">
        <v>2029</v>
      </c>
      <c r="M72" t="s">
        <v>38</v>
      </c>
      <c r="N72" t="s">
        <v>39</v>
      </c>
      <c r="S72" t="s">
        <v>40</v>
      </c>
      <c r="T72" t="s">
        <v>41</v>
      </c>
      <c r="U72">
        <v>36.484085999999998</v>
      </c>
      <c r="V72">
        <v>-79.072225000000003</v>
      </c>
      <c r="W72" t="s">
        <v>42</v>
      </c>
      <c r="X72" t="s">
        <v>240</v>
      </c>
      <c r="Y72" t="s">
        <v>220</v>
      </c>
      <c r="AA72" t="s">
        <v>45</v>
      </c>
      <c r="AB72" t="s">
        <v>241</v>
      </c>
      <c r="AC72" t="s">
        <v>242</v>
      </c>
      <c r="AD72" t="s">
        <v>246</v>
      </c>
      <c r="AE72" t="s">
        <v>49</v>
      </c>
      <c r="AF72" s="1">
        <v>1</v>
      </c>
      <c r="AG72">
        <f t="shared" si="70"/>
        <v>2558.1999999999998</v>
      </c>
      <c r="AH72">
        <f t="shared" si="68"/>
        <v>2558.1999999999998</v>
      </c>
      <c r="AI72">
        <f t="shared" si="71"/>
        <v>44</v>
      </c>
      <c r="AJ72">
        <f t="shared" si="72"/>
        <v>2020</v>
      </c>
      <c r="AK72">
        <f t="shared" ref="AK72:AL72" si="78">AJ72+40</f>
        <v>2060</v>
      </c>
      <c r="AL72">
        <f t="shared" si="78"/>
        <v>2100</v>
      </c>
    </row>
    <row r="73" spans="1:38">
      <c r="A73" t="s">
        <v>31</v>
      </c>
      <c r="B73" t="s">
        <v>32</v>
      </c>
      <c r="C73" t="s">
        <v>33</v>
      </c>
      <c r="D73" t="s">
        <v>34</v>
      </c>
      <c r="E73" t="s">
        <v>247</v>
      </c>
      <c r="F73" t="s">
        <v>36</v>
      </c>
      <c r="H73" t="s">
        <v>248</v>
      </c>
      <c r="I73">
        <v>112.5</v>
      </c>
      <c r="J73" t="s">
        <v>37</v>
      </c>
      <c r="K73">
        <v>1954</v>
      </c>
      <c r="L73">
        <v>2013</v>
      </c>
      <c r="M73" t="s">
        <v>38</v>
      </c>
      <c r="N73" t="s">
        <v>39</v>
      </c>
      <c r="S73" t="s">
        <v>40</v>
      </c>
      <c r="T73" t="s">
        <v>41</v>
      </c>
      <c r="U73">
        <v>34.282828000000002</v>
      </c>
      <c r="V73">
        <v>-77.986417000000003</v>
      </c>
      <c r="W73" t="s">
        <v>42</v>
      </c>
      <c r="X73" t="s">
        <v>249</v>
      </c>
      <c r="Y73" t="s">
        <v>250</v>
      </c>
      <c r="AA73" t="s">
        <v>45</v>
      </c>
      <c r="AB73" t="s">
        <v>251</v>
      </c>
      <c r="AC73" t="s">
        <v>252</v>
      </c>
      <c r="AD73" t="s">
        <v>253</v>
      </c>
      <c r="AE73" t="s">
        <v>49</v>
      </c>
      <c r="AF73" s="1">
        <v>1</v>
      </c>
      <c r="AG73">
        <f t="shared" si="70"/>
        <v>671.6</v>
      </c>
      <c r="AH73" t="str">
        <f t="shared" si="68"/>
        <v/>
      </c>
      <c r="AI73">
        <f t="shared" si="71"/>
        <v>70</v>
      </c>
      <c r="AJ73">
        <f t="shared" si="72"/>
        <v>1994</v>
      </c>
      <c r="AK73">
        <f t="shared" ref="AK73:AL73" si="79">AJ73+40</f>
        <v>2034</v>
      </c>
      <c r="AL73">
        <f t="shared" si="79"/>
        <v>2074</v>
      </c>
    </row>
    <row r="74" spans="1:38">
      <c r="A74" t="s">
        <v>31</v>
      </c>
      <c r="B74" t="s">
        <v>32</v>
      </c>
      <c r="C74" t="s">
        <v>33</v>
      </c>
      <c r="D74" t="s">
        <v>34</v>
      </c>
      <c r="E74" t="s">
        <v>247</v>
      </c>
      <c r="F74" t="s">
        <v>50</v>
      </c>
      <c r="H74" t="s">
        <v>248</v>
      </c>
      <c r="I74">
        <v>112.5</v>
      </c>
      <c r="J74" t="s">
        <v>37</v>
      </c>
      <c r="K74">
        <v>1955</v>
      </c>
      <c r="L74">
        <v>2013</v>
      </c>
      <c r="M74" t="s">
        <v>38</v>
      </c>
      <c r="N74" t="s">
        <v>39</v>
      </c>
      <c r="S74" t="s">
        <v>40</v>
      </c>
      <c r="T74" t="s">
        <v>41</v>
      </c>
      <c r="U74">
        <v>34.282828000000002</v>
      </c>
      <c r="V74">
        <v>-77.986417000000003</v>
      </c>
      <c r="W74" t="s">
        <v>42</v>
      </c>
      <c r="X74" t="s">
        <v>249</v>
      </c>
      <c r="Y74" t="s">
        <v>250</v>
      </c>
      <c r="AA74" t="s">
        <v>45</v>
      </c>
      <c r="AB74" t="s">
        <v>251</v>
      </c>
      <c r="AC74" t="s">
        <v>252</v>
      </c>
      <c r="AD74" t="s">
        <v>254</v>
      </c>
      <c r="AE74" t="s">
        <v>49</v>
      </c>
      <c r="AF74" s="1">
        <v>1</v>
      </c>
      <c r="AG74">
        <f t="shared" si="70"/>
        <v>671.6</v>
      </c>
      <c r="AH74" t="str">
        <f t="shared" si="68"/>
        <v/>
      </c>
      <c r="AI74">
        <f t="shared" si="71"/>
        <v>69</v>
      </c>
      <c r="AJ74">
        <f t="shared" si="72"/>
        <v>1995</v>
      </c>
      <c r="AK74">
        <f t="shared" ref="AK74:AL74" si="80">AJ74+40</f>
        <v>2035</v>
      </c>
      <c r="AL74">
        <f t="shared" si="80"/>
        <v>2075</v>
      </c>
    </row>
    <row r="75" spans="1:38">
      <c r="A75" t="s">
        <v>31</v>
      </c>
      <c r="B75" t="s">
        <v>32</v>
      </c>
      <c r="C75" t="s">
        <v>33</v>
      </c>
      <c r="D75" t="s">
        <v>34</v>
      </c>
      <c r="E75" t="s">
        <v>247</v>
      </c>
      <c r="F75" t="s">
        <v>62</v>
      </c>
      <c r="H75" t="s">
        <v>248</v>
      </c>
      <c r="I75">
        <v>446.6</v>
      </c>
      <c r="J75" t="s">
        <v>37</v>
      </c>
      <c r="K75">
        <v>1972</v>
      </c>
      <c r="L75">
        <v>2013</v>
      </c>
      <c r="M75" t="s">
        <v>38</v>
      </c>
      <c r="N75" t="s">
        <v>39</v>
      </c>
      <c r="S75" t="s">
        <v>40</v>
      </c>
      <c r="T75" t="s">
        <v>41</v>
      </c>
      <c r="U75">
        <v>34.282828000000002</v>
      </c>
      <c r="V75">
        <v>-77.986417000000003</v>
      </c>
      <c r="W75" t="s">
        <v>42</v>
      </c>
      <c r="X75" t="s">
        <v>249</v>
      </c>
      <c r="Y75" t="s">
        <v>250</v>
      </c>
      <c r="AA75" t="s">
        <v>45</v>
      </c>
      <c r="AB75" t="s">
        <v>251</v>
      </c>
      <c r="AC75" t="s">
        <v>252</v>
      </c>
      <c r="AD75" t="s">
        <v>255</v>
      </c>
      <c r="AE75" t="s">
        <v>49</v>
      </c>
      <c r="AF75" s="1">
        <v>1</v>
      </c>
      <c r="AG75">
        <f t="shared" si="70"/>
        <v>671.6</v>
      </c>
      <c r="AH75">
        <f t="shared" si="68"/>
        <v>671.6</v>
      </c>
      <c r="AI75">
        <f t="shared" si="71"/>
        <v>52</v>
      </c>
      <c r="AJ75">
        <f t="shared" si="72"/>
        <v>2012</v>
      </c>
      <c r="AK75">
        <f t="shared" ref="AK75:AL75" si="81">AJ75+40</f>
        <v>2052</v>
      </c>
      <c r="AL75">
        <f t="shared" si="81"/>
        <v>2092</v>
      </c>
    </row>
    <row r="76" spans="1:38">
      <c r="A76" t="s">
        <v>31</v>
      </c>
      <c r="B76" t="s">
        <v>32</v>
      </c>
      <c r="C76" t="s">
        <v>33</v>
      </c>
      <c r="D76" t="s">
        <v>34</v>
      </c>
      <c r="E76" t="s">
        <v>256</v>
      </c>
      <c r="F76" t="s">
        <v>36</v>
      </c>
      <c r="H76" t="s">
        <v>257</v>
      </c>
      <c r="I76">
        <v>90</v>
      </c>
      <c r="J76" t="s">
        <v>37</v>
      </c>
      <c r="K76">
        <v>1951</v>
      </c>
      <c r="L76">
        <v>2014</v>
      </c>
      <c r="M76" t="s">
        <v>38</v>
      </c>
      <c r="N76" t="s">
        <v>39</v>
      </c>
      <c r="S76" t="s">
        <v>74</v>
      </c>
      <c r="T76" t="s">
        <v>41</v>
      </c>
      <c r="U76">
        <v>34.602336000000001</v>
      </c>
      <c r="V76">
        <v>-82.434877999999998</v>
      </c>
      <c r="W76" t="s">
        <v>42</v>
      </c>
      <c r="X76" t="s">
        <v>258</v>
      </c>
      <c r="Y76" t="s">
        <v>259</v>
      </c>
      <c r="AA76" t="s">
        <v>185</v>
      </c>
      <c r="AB76" t="s">
        <v>260</v>
      </c>
      <c r="AC76" t="s">
        <v>261</v>
      </c>
      <c r="AD76" t="s">
        <v>262</v>
      </c>
      <c r="AE76" t="s">
        <v>49</v>
      </c>
      <c r="AF76" s="1">
        <v>1</v>
      </c>
      <c r="AG76">
        <f t="shared" si="70"/>
        <v>1473</v>
      </c>
      <c r="AH76" t="str">
        <f t="shared" si="68"/>
        <v/>
      </c>
      <c r="AI76">
        <f t="shared" si="71"/>
        <v>73</v>
      </c>
      <c r="AJ76">
        <f t="shared" si="72"/>
        <v>1991</v>
      </c>
      <c r="AK76">
        <f t="shared" ref="AK76:AL76" si="82">AJ76+40</f>
        <v>2031</v>
      </c>
      <c r="AL76">
        <f t="shared" si="82"/>
        <v>2071</v>
      </c>
    </row>
    <row r="77" spans="1:38">
      <c r="A77" t="s">
        <v>31</v>
      </c>
      <c r="B77" t="s">
        <v>32</v>
      </c>
      <c r="C77" t="s">
        <v>33</v>
      </c>
      <c r="D77" t="s">
        <v>34</v>
      </c>
      <c r="E77" t="s">
        <v>256</v>
      </c>
      <c r="F77" t="s">
        <v>50</v>
      </c>
      <c r="H77" t="s">
        <v>257</v>
      </c>
      <c r="I77">
        <v>90</v>
      </c>
      <c r="J77" t="s">
        <v>37</v>
      </c>
      <c r="K77">
        <v>1951</v>
      </c>
      <c r="L77">
        <v>2014</v>
      </c>
      <c r="M77" t="s">
        <v>38</v>
      </c>
      <c r="N77" t="s">
        <v>39</v>
      </c>
      <c r="S77" t="s">
        <v>74</v>
      </c>
      <c r="T77" t="s">
        <v>41</v>
      </c>
      <c r="U77">
        <v>34.602336000000001</v>
      </c>
      <c r="V77">
        <v>-82.434877999999998</v>
      </c>
      <c r="W77" t="s">
        <v>42</v>
      </c>
      <c r="X77" t="s">
        <v>258</v>
      </c>
      <c r="Y77" t="s">
        <v>259</v>
      </c>
      <c r="AA77" t="s">
        <v>185</v>
      </c>
      <c r="AB77" t="s">
        <v>260</v>
      </c>
      <c r="AC77" t="s">
        <v>261</v>
      </c>
      <c r="AD77" t="s">
        <v>263</v>
      </c>
      <c r="AE77" t="s">
        <v>49</v>
      </c>
      <c r="AF77" s="1">
        <v>1</v>
      </c>
      <c r="AG77">
        <f t="shared" si="70"/>
        <v>1473</v>
      </c>
      <c r="AH77" t="str">
        <f t="shared" si="68"/>
        <v/>
      </c>
      <c r="AI77">
        <f t="shared" si="71"/>
        <v>73</v>
      </c>
      <c r="AJ77">
        <f t="shared" si="72"/>
        <v>1991</v>
      </c>
      <c r="AK77">
        <f t="shared" ref="AK77:AL77" si="83">AJ77+40</f>
        <v>2031</v>
      </c>
      <c r="AL77">
        <f t="shared" si="83"/>
        <v>2071</v>
      </c>
    </row>
    <row r="78" spans="1:38">
      <c r="A78" t="s">
        <v>31</v>
      </c>
      <c r="B78" t="s">
        <v>32</v>
      </c>
      <c r="C78" t="s">
        <v>33</v>
      </c>
      <c r="D78" t="s">
        <v>34</v>
      </c>
      <c r="E78" t="s">
        <v>256</v>
      </c>
      <c r="F78" t="s">
        <v>62</v>
      </c>
      <c r="H78" t="s">
        <v>257</v>
      </c>
      <c r="I78">
        <v>175</v>
      </c>
      <c r="J78" t="s">
        <v>37</v>
      </c>
      <c r="K78">
        <v>1958</v>
      </c>
      <c r="L78">
        <v>2015</v>
      </c>
      <c r="M78" t="s">
        <v>38</v>
      </c>
      <c r="N78" t="s">
        <v>39</v>
      </c>
      <c r="S78" t="s">
        <v>74</v>
      </c>
      <c r="T78" t="s">
        <v>41</v>
      </c>
      <c r="U78">
        <v>34.602336000000001</v>
      </c>
      <c r="V78">
        <v>-82.434877999999998</v>
      </c>
      <c r="W78" t="s">
        <v>42</v>
      </c>
      <c r="X78" t="s">
        <v>258</v>
      </c>
      <c r="Y78" t="s">
        <v>259</v>
      </c>
      <c r="AA78" t="s">
        <v>185</v>
      </c>
      <c r="AB78" t="s">
        <v>260</v>
      </c>
      <c r="AC78" t="s">
        <v>261</v>
      </c>
      <c r="AD78" t="s">
        <v>264</v>
      </c>
      <c r="AE78" t="s">
        <v>49</v>
      </c>
      <c r="AF78" s="1">
        <v>1</v>
      </c>
      <c r="AG78">
        <f t="shared" si="70"/>
        <v>1473</v>
      </c>
      <c r="AH78">
        <f t="shared" si="68"/>
        <v>1473</v>
      </c>
      <c r="AI78">
        <f t="shared" si="71"/>
        <v>66</v>
      </c>
      <c r="AJ78">
        <f t="shared" si="72"/>
        <v>1998</v>
      </c>
      <c r="AK78">
        <f t="shared" ref="AK78:AL78" si="84">AJ78+40</f>
        <v>2038</v>
      </c>
      <c r="AL78">
        <f t="shared" si="84"/>
        <v>2078</v>
      </c>
    </row>
    <row r="79" spans="1:38">
      <c r="A79" t="s">
        <v>31</v>
      </c>
      <c r="B79" t="s">
        <v>32</v>
      </c>
      <c r="C79" t="s">
        <v>33</v>
      </c>
      <c r="D79" t="s">
        <v>34</v>
      </c>
      <c r="E79" t="s">
        <v>265</v>
      </c>
      <c r="F79" t="s">
        <v>50</v>
      </c>
      <c r="H79" t="s">
        <v>266</v>
      </c>
      <c r="I79">
        <v>112.5</v>
      </c>
      <c r="J79" t="s">
        <v>37</v>
      </c>
      <c r="K79">
        <v>1953</v>
      </c>
      <c r="L79">
        <v>2016</v>
      </c>
      <c r="M79" t="s">
        <v>38</v>
      </c>
      <c r="N79" t="s">
        <v>39</v>
      </c>
      <c r="S79" t="s">
        <v>98</v>
      </c>
      <c r="T79" t="s">
        <v>41</v>
      </c>
      <c r="U79">
        <v>39.527388999999999</v>
      </c>
      <c r="V79">
        <v>-87.423177999999993</v>
      </c>
      <c r="W79" t="s">
        <v>42</v>
      </c>
      <c r="X79" t="s">
        <v>267</v>
      </c>
      <c r="Y79" t="s">
        <v>268</v>
      </c>
      <c r="AA79" t="s">
        <v>101</v>
      </c>
      <c r="AB79" t="s">
        <v>269</v>
      </c>
      <c r="AC79" t="s">
        <v>270</v>
      </c>
      <c r="AD79" t="s">
        <v>271</v>
      </c>
      <c r="AE79" t="s">
        <v>49</v>
      </c>
      <c r="AF79" s="1">
        <v>1</v>
      </c>
      <c r="AG79">
        <f t="shared" si="70"/>
        <v>860.2</v>
      </c>
      <c r="AH79" t="str">
        <f t="shared" si="68"/>
        <v/>
      </c>
      <c r="AI79">
        <f t="shared" si="71"/>
        <v>71</v>
      </c>
      <c r="AJ79">
        <f t="shared" si="72"/>
        <v>1993</v>
      </c>
      <c r="AK79">
        <f t="shared" ref="AK79:AL79" si="85">AJ79+40</f>
        <v>2033</v>
      </c>
      <c r="AL79">
        <f t="shared" si="85"/>
        <v>2073</v>
      </c>
    </row>
    <row r="80" spans="1:38">
      <c r="A80" t="s">
        <v>31</v>
      </c>
      <c r="B80" t="s">
        <v>32</v>
      </c>
      <c r="C80" t="s">
        <v>33</v>
      </c>
      <c r="D80" t="s">
        <v>34</v>
      </c>
      <c r="E80" t="s">
        <v>265</v>
      </c>
      <c r="F80" t="s">
        <v>62</v>
      </c>
      <c r="H80" t="s">
        <v>266</v>
      </c>
      <c r="I80">
        <v>123.2</v>
      </c>
      <c r="J80" t="s">
        <v>37</v>
      </c>
      <c r="K80">
        <v>1954</v>
      </c>
      <c r="L80">
        <v>2016</v>
      </c>
      <c r="M80" t="s">
        <v>38</v>
      </c>
      <c r="N80" t="s">
        <v>39</v>
      </c>
      <c r="S80" t="s">
        <v>98</v>
      </c>
      <c r="T80" t="s">
        <v>41</v>
      </c>
      <c r="U80">
        <v>39.527388999999999</v>
      </c>
      <c r="V80">
        <v>-87.423177999999993</v>
      </c>
      <c r="W80" t="s">
        <v>42</v>
      </c>
      <c r="X80" t="s">
        <v>267</v>
      </c>
      <c r="Y80" t="s">
        <v>268</v>
      </c>
      <c r="AA80" t="s">
        <v>101</v>
      </c>
      <c r="AB80" t="s">
        <v>269</v>
      </c>
      <c r="AC80" t="s">
        <v>270</v>
      </c>
      <c r="AD80" t="s">
        <v>272</v>
      </c>
      <c r="AE80" t="s">
        <v>49</v>
      </c>
      <c r="AF80" s="1">
        <v>1</v>
      </c>
      <c r="AG80">
        <f t="shared" si="70"/>
        <v>860.2</v>
      </c>
      <c r="AH80" t="str">
        <f t="shared" si="68"/>
        <v/>
      </c>
      <c r="AI80">
        <f t="shared" si="71"/>
        <v>70</v>
      </c>
      <c r="AJ80">
        <f t="shared" si="72"/>
        <v>1994</v>
      </c>
      <c r="AK80">
        <f t="shared" ref="AK80:AL80" si="86">AJ80+40</f>
        <v>2034</v>
      </c>
      <c r="AL80">
        <f t="shared" si="86"/>
        <v>2074</v>
      </c>
    </row>
    <row r="81" spans="1:38">
      <c r="A81" t="s">
        <v>31</v>
      </c>
      <c r="B81" t="s">
        <v>32</v>
      </c>
      <c r="C81" t="s">
        <v>33</v>
      </c>
      <c r="D81" t="s">
        <v>34</v>
      </c>
      <c r="E81" t="s">
        <v>265</v>
      </c>
      <c r="F81" t="s">
        <v>64</v>
      </c>
      <c r="H81" t="s">
        <v>266</v>
      </c>
      <c r="I81">
        <v>112.5</v>
      </c>
      <c r="J81" t="s">
        <v>37</v>
      </c>
      <c r="K81">
        <v>1955</v>
      </c>
      <c r="L81">
        <v>2016</v>
      </c>
      <c r="M81" t="s">
        <v>38</v>
      </c>
      <c r="N81" t="s">
        <v>39</v>
      </c>
      <c r="S81" t="s">
        <v>98</v>
      </c>
      <c r="T81" t="s">
        <v>41</v>
      </c>
      <c r="U81">
        <v>39.527388999999999</v>
      </c>
      <c r="V81">
        <v>-87.423177999999993</v>
      </c>
      <c r="W81" t="s">
        <v>42</v>
      </c>
      <c r="X81" t="s">
        <v>267</v>
      </c>
      <c r="Y81" t="s">
        <v>268</v>
      </c>
      <c r="AA81" t="s">
        <v>101</v>
      </c>
      <c r="AB81" t="s">
        <v>269</v>
      </c>
      <c r="AC81" t="s">
        <v>270</v>
      </c>
      <c r="AD81" t="s">
        <v>273</v>
      </c>
      <c r="AE81" t="s">
        <v>49</v>
      </c>
      <c r="AF81" s="1">
        <v>1</v>
      </c>
      <c r="AG81">
        <f t="shared" si="70"/>
        <v>860.2</v>
      </c>
      <c r="AH81" t="str">
        <f t="shared" si="68"/>
        <v/>
      </c>
      <c r="AI81">
        <f t="shared" si="71"/>
        <v>69</v>
      </c>
      <c r="AJ81">
        <f t="shared" si="72"/>
        <v>1995</v>
      </c>
      <c r="AK81">
        <f t="shared" ref="AK81:AL81" si="87">AJ81+40</f>
        <v>2035</v>
      </c>
      <c r="AL81">
        <f t="shared" si="87"/>
        <v>2075</v>
      </c>
    </row>
    <row r="82" spans="1:38">
      <c r="A82" t="s">
        <v>31</v>
      </c>
      <c r="B82" t="s">
        <v>32</v>
      </c>
      <c r="C82" t="s">
        <v>33</v>
      </c>
      <c r="D82" t="s">
        <v>34</v>
      </c>
      <c r="E82" t="s">
        <v>265</v>
      </c>
      <c r="F82" t="s">
        <v>66</v>
      </c>
      <c r="H82" t="s">
        <v>266</v>
      </c>
      <c r="I82">
        <v>125</v>
      </c>
      <c r="J82" t="s">
        <v>37</v>
      </c>
      <c r="K82">
        <v>1956</v>
      </c>
      <c r="L82">
        <v>2016</v>
      </c>
      <c r="M82" t="s">
        <v>38</v>
      </c>
      <c r="N82" t="s">
        <v>39</v>
      </c>
      <c r="S82" t="s">
        <v>98</v>
      </c>
      <c r="T82" t="s">
        <v>41</v>
      </c>
      <c r="U82">
        <v>39.527388999999999</v>
      </c>
      <c r="V82">
        <v>-87.423177999999993</v>
      </c>
      <c r="W82" t="s">
        <v>42</v>
      </c>
      <c r="X82" t="s">
        <v>267</v>
      </c>
      <c r="Y82" t="s">
        <v>268</v>
      </c>
      <c r="AA82" t="s">
        <v>101</v>
      </c>
      <c r="AB82" t="s">
        <v>269</v>
      </c>
      <c r="AC82" t="s">
        <v>270</v>
      </c>
      <c r="AD82" t="s">
        <v>274</v>
      </c>
      <c r="AE82" t="s">
        <v>49</v>
      </c>
      <c r="AF82" s="1">
        <v>1</v>
      </c>
      <c r="AG82">
        <f t="shared" si="70"/>
        <v>860.2</v>
      </c>
      <c r="AH82" t="str">
        <f t="shared" si="68"/>
        <v/>
      </c>
      <c r="AI82">
        <f t="shared" si="71"/>
        <v>68</v>
      </c>
      <c r="AJ82">
        <f t="shared" si="72"/>
        <v>1996</v>
      </c>
      <c r="AK82">
        <f t="shared" ref="AK82:AL82" si="88">AJ82+40</f>
        <v>2036</v>
      </c>
      <c r="AL82">
        <f t="shared" si="88"/>
        <v>2076</v>
      </c>
    </row>
    <row r="83" spans="1:38">
      <c r="A83" t="s">
        <v>31</v>
      </c>
      <c r="B83" t="s">
        <v>32</v>
      </c>
      <c r="C83" t="s">
        <v>33</v>
      </c>
      <c r="D83" t="s">
        <v>34</v>
      </c>
      <c r="E83" t="s">
        <v>265</v>
      </c>
      <c r="F83" t="s">
        <v>68</v>
      </c>
      <c r="H83" t="s">
        <v>266</v>
      </c>
      <c r="I83">
        <v>387</v>
      </c>
      <c r="J83" t="s">
        <v>37</v>
      </c>
      <c r="K83">
        <v>1968</v>
      </c>
      <c r="L83">
        <v>2016</v>
      </c>
      <c r="M83" t="s">
        <v>38</v>
      </c>
      <c r="N83" t="s">
        <v>39</v>
      </c>
      <c r="S83" t="s">
        <v>98</v>
      </c>
      <c r="T83" t="s">
        <v>41</v>
      </c>
      <c r="U83">
        <v>39.527388999999999</v>
      </c>
      <c r="V83">
        <v>-87.423177999999993</v>
      </c>
      <c r="W83" t="s">
        <v>42</v>
      </c>
      <c r="X83" t="s">
        <v>267</v>
      </c>
      <c r="Y83" t="s">
        <v>268</v>
      </c>
      <c r="AA83" t="s">
        <v>101</v>
      </c>
      <c r="AB83" t="s">
        <v>269</v>
      </c>
      <c r="AC83" t="s">
        <v>270</v>
      </c>
      <c r="AD83" t="s">
        <v>275</v>
      </c>
      <c r="AE83" t="s">
        <v>49</v>
      </c>
      <c r="AF83" s="1">
        <v>1</v>
      </c>
      <c r="AG83">
        <f t="shared" si="70"/>
        <v>860.2</v>
      </c>
      <c r="AH83">
        <f t="shared" si="68"/>
        <v>860.2</v>
      </c>
      <c r="AI83">
        <f t="shared" si="71"/>
        <v>56</v>
      </c>
      <c r="AJ83">
        <f t="shared" si="72"/>
        <v>2008</v>
      </c>
      <c r="AK83">
        <f t="shared" ref="AK83:AL83" si="89">AJ83+40</f>
        <v>2048</v>
      </c>
      <c r="AL83">
        <f t="shared" si="89"/>
        <v>2088</v>
      </c>
    </row>
    <row r="84" spans="1:38">
      <c r="A84" t="s">
        <v>31</v>
      </c>
      <c r="B84" t="s">
        <v>32</v>
      </c>
      <c r="C84" t="s">
        <v>33</v>
      </c>
      <c r="D84" t="s">
        <v>34</v>
      </c>
      <c r="E84" t="s">
        <v>276</v>
      </c>
      <c r="F84" t="s">
        <v>36</v>
      </c>
      <c r="H84" t="s">
        <v>277</v>
      </c>
      <c r="I84">
        <v>46</v>
      </c>
      <c r="J84" t="s">
        <v>37</v>
      </c>
      <c r="K84">
        <v>1949</v>
      </c>
      <c r="L84">
        <v>2011</v>
      </c>
      <c r="M84" t="s">
        <v>38</v>
      </c>
      <c r="N84" t="s">
        <v>39</v>
      </c>
      <c r="S84" t="s">
        <v>40</v>
      </c>
      <c r="T84" t="s">
        <v>41</v>
      </c>
      <c r="U84">
        <v>34.589523</v>
      </c>
      <c r="V84">
        <v>-78.975649000000004</v>
      </c>
      <c r="W84" t="s">
        <v>42</v>
      </c>
      <c r="X84" t="s">
        <v>278</v>
      </c>
      <c r="Y84" t="s">
        <v>279</v>
      </c>
      <c r="AA84" t="s">
        <v>45</v>
      </c>
      <c r="AB84" t="s">
        <v>280</v>
      </c>
      <c r="AC84" t="s">
        <v>281</v>
      </c>
      <c r="AD84" t="s">
        <v>282</v>
      </c>
      <c r="AE84" t="s">
        <v>49</v>
      </c>
      <c r="AF84" s="1">
        <v>1</v>
      </c>
      <c r="AG84">
        <f t="shared" si="70"/>
        <v>165.5</v>
      </c>
      <c r="AH84" t="str">
        <f t="shared" si="68"/>
        <v/>
      </c>
      <c r="AI84">
        <f t="shared" si="71"/>
        <v>75</v>
      </c>
      <c r="AJ84">
        <f t="shared" si="72"/>
        <v>1989</v>
      </c>
      <c r="AK84">
        <f t="shared" ref="AK84:AL84" si="90">AJ84+40</f>
        <v>2029</v>
      </c>
      <c r="AL84">
        <f t="shared" si="90"/>
        <v>2069</v>
      </c>
    </row>
    <row r="85" spans="1:38">
      <c r="A85" t="s">
        <v>31</v>
      </c>
      <c r="B85" t="s">
        <v>32</v>
      </c>
      <c r="C85" t="s">
        <v>33</v>
      </c>
      <c r="D85" t="s">
        <v>34</v>
      </c>
      <c r="E85" t="s">
        <v>276</v>
      </c>
      <c r="F85" t="s">
        <v>50</v>
      </c>
      <c r="H85" t="s">
        <v>277</v>
      </c>
      <c r="I85">
        <v>46</v>
      </c>
      <c r="J85" t="s">
        <v>37</v>
      </c>
      <c r="K85">
        <v>1950</v>
      </c>
      <c r="L85">
        <v>2011</v>
      </c>
      <c r="M85" t="s">
        <v>38</v>
      </c>
      <c r="N85" t="s">
        <v>39</v>
      </c>
      <c r="S85" t="s">
        <v>40</v>
      </c>
      <c r="T85" t="s">
        <v>41</v>
      </c>
      <c r="U85">
        <v>34.589523</v>
      </c>
      <c r="V85">
        <v>-78.975649000000004</v>
      </c>
      <c r="W85" t="s">
        <v>42</v>
      </c>
      <c r="X85" t="s">
        <v>278</v>
      </c>
      <c r="Y85" t="s">
        <v>279</v>
      </c>
      <c r="AA85" t="s">
        <v>45</v>
      </c>
      <c r="AB85" t="s">
        <v>280</v>
      </c>
      <c r="AC85" t="s">
        <v>281</v>
      </c>
      <c r="AD85" t="s">
        <v>283</v>
      </c>
      <c r="AE85" t="s">
        <v>49</v>
      </c>
      <c r="AF85" s="1">
        <v>1</v>
      </c>
      <c r="AG85">
        <f t="shared" si="70"/>
        <v>165.5</v>
      </c>
      <c r="AH85" t="str">
        <f t="shared" si="68"/>
        <v/>
      </c>
      <c r="AI85">
        <f t="shared" si="71"/>
        <v>74</v>
      </c>
      <c r="AJ85">
        <f t="shared" si="72"/>
        <v>1990</v>
      </c>
      <c r="AK85">
        <f t="shared" ref="AK85:AL85" si="91">AJ85+40</f>
        <v>2030</v>
      </c>
      <c r="AL85">
        <f t="shared" si="91"/>
        <v>2070</v>
      </c>
    </row>
    <row r="86" spans="1:38">
      <c r="A86" t="s">
        <v>31</v>
      </c>
      <c r="B86" t="s">
        <v>32</v>
      </c>
      <c r="C86" t="s">
        <v>33</v>
      </c>
      <c r="D86" t="s">
        <v>34</v>
      </c>
      <c r="E86" t="s">
        <v>276</v>
      </c>
      <c r="F86" t="s">
        <v>62</v>
      </c>
      <c r="H86" t="s">
        <v>277</v>
      </c>
      <c r="I86">
        <v>73.5</v>
      </c>
      <c r="J86" t="s">
        <v>37</v>
      </c>
      <c r="K86">
        <v>1952</v>
      </c>
      <c r="L86">
        <v>2011</v>
      </c>
      <c r="M86" t="s">
        <v>38</v>
      </c>
      <c r="N86" t="s">
        <v>39</v>
      </c>
      <c r="S86" t="s">
        <v>40</v>
      </c>
      <c r="T86" t="s">
        <v>41</v>
      </c>
      <c r="U86">
        <v>34.589523</v>
      </c>
      <c r="V86">
        <v>-78.975649000000004</v>
      </c>
      <c r="W86" t="s">
        <v>42</v>
      </c>
      <c r="X86" t="s">
        <v>278</v>
      </c>
      <c r="Y86" t="s">
        <v>279</v>
      </c>
      <c r="AA86" t="s">
        <v>45</v>
      </c>
      <c r="AB86" t="s">
        <v>280</v>
      </c>
      <c r="AC86" t="s">
        <v>281</v>
      </c>
      <c r="AD86" t="s">
        <v>284</v>
      </c>
      <c r="AE86" t="s">
        <v>49</v>
      </c>
      <c r="AF86" s="1">
        <v>1</v>
      </c>
      <c r="AG86">
        <f t="shared" si="70"/>
        <v>165.5</v>
      </c>
      <c r="AH86">
        <f t="shared" si="68"/>
        <v>165.5</v>
      </c>
      <c r="AI86">
        <f t="shared" si="71"/>
        <v>72</v>
      </c>
      <c r="AJ86">
        <f t="shared" si="72"/>
        <v>1992</v>
      </c>
      <c r="AK86">
        <f t="shared" ref="AK86:AL86" si="92">AJ86+40</f>
        <v>2032</v>
      </c>
      <c r="AL86">
        <f t="shared" si="92"/>
        <v>2072</v>
      </c>
    </row>
    <row r="87" spans="1:38">
      <c r="A87" t="s">
        <v>1110</v>
      </c>
      <c r="B87" t="s">
        <v>32</v>
      </c>
      <c r="C87" t="s">
        <v>33</v>
      </c>
      <c r="D87" t="s">
        <v>34</v>
      </c>
      <c r="E87" t="s">
        <v>1111</v>
      </c>
      <c r="I87">
        <v>1488</v>
      </c>
      <c r="J87" t="s">
        <v>72</v>
      </c>
      <c r="K87">
        <v>1991</v>
      </c>
      <c r="M87" t="s">
        <v>1112</v>
      </c>
      <c r="Q87" t="b">
        <v>1</v>
      </c>
      <c r="R87" t="b">
        <v>0</v>
      </c>
      <c r="S87" t="s">
        <v>1113</v>
      </c>
      <c r="U87">
        <v>35.0075</v>
      </c>
      <c r="V87">
        <v>-82.997500000000002</v>
      </c>
      <c r="W87" t="s">
        <v>42</v>
      </c>
      <c r="X87" t="s">
        <v>1114</v>
      </c>
      <c r="Y87" t="s">
        <v>1082</v>
      </c>
      <c r="AA87" t="s">
        <v>185</v>
      </c>
      <c r="AB87" t="s">
        <v>1115</v>
      </c>
      <c r="AC87" t="s">
        <v>1116</v>
      </c>
      <c r="AD87" t="s">
        <v>1117</v>
      </c>
      <c r="AE87" t="s">
        <v>49</v>
      </c>
      <c r="AF87" s="1">
        <v>1</v>
      </c>
      <c r="AG87">
        <f t="shared" si="70"/>
        <v>1488</v>
      </c>
      <c r="AH87">
        <f t="shared" si="68"/>
        <v>1488</v>
      </c>
      <c r="AI87">
        <f t="shared" si="71"/>
        <v>33</v>
      </c>
      <c r="AJ87">
        <f t="shared" si="72"/>
        <v>2031</v>
      </c>
      <c r="AK87">
        <f t="shared" ref="AK87:AL87" si="93">AJ87+40</f>
        <v>2071</v>
      </c>
      <c r="AL87">
        <f t="shared" si="93"/>
        <v>2111</v>
      </c>
    </row>
    <row r="88" spans="1:38">
      <c r="A88" t="s">
        <v>1110</v>
      </c>
      <c r="B88" t="s">
        <v>32</v>
      </c>
      <c r="C88" t="s">
        <v>33</v>
      </c>
      <c r="D88" t="s">
        <v>34</v>
      </c>
      <c r="E88" t="s">
        <v>1118</v>
      </c>
      <c r="I88">
        <v>350</v>
      </c>
      <c r="J88" t="s">
        <v>72</v>
      </c>
      <c r="K88">
        <v>1963</v>
      </c>
      <c r="M88" t="s">
        <v>1119</v>
      </c>
      <c r="Q88" t="b">
        <v>1</v>
      </c>
      <c r="R88" t="b">
        <v>0</v>
      </c>
      <c r="S88" t="s">
        <v>1113</v>
      </c>
      <c r="U88">
        <v>35.434600000000003</v>
      </c>
      <c r="V88">
        <v>-80.958799999999997</v>
      </c>
      <c r="W88" t="s">
        <v>42</v>
      </c>
      <c r="X88" t="s">
        <v>438</v>
      </c>
      <c r="Y88" t="s">
        <v>1120</v>
      </c>
      <c r="AA88" t="s">
        <v>45</v>
      </c>
      <c r="AB88" t="s">
        <v>1121</v>
      </c>
      <c r="AC88" t="s">
        <v>1122</v>
      </c>
      <c r="AD88" t="s">
        <v>1123</v>
      </c>
      <c r="AE88" t="s">
        <v>49</v>
      </c>
      <c r="AF88" s="1">
        <v>1</v>
      </c>
      <c r="AG88">
        <f t="shared" si="70"/>
        <v>350</v>
      </c>
      <c r="AH88">
        <f t="shared" si="68"/>
        <v>350</v>
      </c>
      <c r="AI88">
        <f t="shared" si="71"/>
        <v>61</v>
      </c>
      <c r="AJ88">
        <f t="shared" si="72"/>
        <v>2003</v>
      </c>
      <c r="AK88">
        <f t="shared" ref="AK88:AL88" si="94">AJ88+40</f>
        <v>2043</v>
      </c>
      <c r="AL88">
        <f t="shared" si="94"/>
        <v>2083</v>
      </c>
    </row>
    <row r="89" spans="1:38">
      <c r="A89" t="s">
        <v>1110</v>
      </c>
      <c r="B89" t="s">
        <v>32</v>
      </c>
      <c r="C89" t="s">
        <v>33</v>
      </c>
      <c r="D89" t="s">
        <v>34</v>
      </c>
      <c r="E89" t="s">
        <v>1124</v>
      </c>
      <c r="I89">
        <v>774</v>
      </c>
      <c r="J89" t="s">
        <v>72</v>
      </c>
      <c r="K89">
        <v>1973</v>
      </c>
      <c r="M89" t="s">
        <v>1112</v>
      </c>
      <c r="Q89" t="b">
        <v>1</v>
      </c>
      <c r="R89" t="b">
        <v>0</v>
      </c>
      <c r="S89" t="s">
        <v>1113</v>
      </c>
      <c r="U89">
        <v>34.959400000000002</v>
      </c>
      <c r="V89">
        <v>-82.914699999999996</v>
      </c>
      <c r="W89" t="s">
        <v>42</v>
      </c>
      <c r="X89" t="s">
        <v>1114</v>
      </c>
      <c r="Y89" t="s">
        <v>1125</v>
      </c>
      <c r="AA89" t="s">
        <v>185</v>
      </c>
      <c r="AB89" t="s">
        <v>1126</v>
      </c>
      <c r="AC89" t="s">
        <v>1127</v>
      </c>
      <c r="AD89" t="s">
        <v>1128</v>
      </c>
      <c r="AE89" t="s">
        <v>49</v>
      </c>
      <c r="AF89" s="1">
        <v>1</v>
      </c>
      <c r="AG89">
        <f t="shared" si="70"/>
        <v>774</v>
      </c>
      <c r="AH89">
        <f t="shared" si="68"/>
        <v>774</v>
      </c>
      <c r="AI89">
        <f t="shared" si="71"/>
        <v>51</v>
      </c>
      <c r="AJ89">
        <f t="shared" si="72"/>
        <v>2013</v>
      </c>
      <c r="AK89">
        <f t="shared" ref="AK89:AL89" si="95">AJ89+40</f>
        <v>2053</v>
      </c>
      <c r="AL89">
        <f t="shared" si="95"/>
        <v>2093</v>
      </c>
    </row>
    <row r="90" spans="1:38">
      <c r="A90" t="s">
        <v>1110</v>
      </c>
      <c r="B90" t="s">
        <v>32</v>
      </c>
      <c r="C90" t="s">
        <v>33</v>
      </c>
      <c r="D90" t="s">
        <v>34</v>
      </c>
      <c r="E90" t="s">
        <v>1129</v>
      </c>
      <c r="I90">
        <v>158</v>
      </c>
      <c r="J90" t="s">
        <v>72</v>
      </c>
      <c r="K90">
        <v>1971</v>
      </c>
      <c r="M90" t="s">
        <v>1130</v>
      </c>
      <c r="Q90" t="b">
        <v>1</v>
      </c>
      <c r="R90" t="b">
        <v>0</v>
      </c>
      <c r="S90" t="s">
        <v>1113</v>
      </c>
      <c r="U90">
        <v>34.798099999999998</v>
      </c>
      <c r="V90">
        <v>-82.887200000000007</v>
      </c>
      <c r="W90" t="s">
        <v>42</v>
      </c>
      <c r="X90" t="s">
        <v>1131</v>
      </c>
      <c r="Y90" t="s">
        <v>1125</v>
      </c>
      <c r="AA90" t="s">
        <v>185</v>
      </c>
      <c r="AB90" t="s">
        <v>1132</v>
      </c>
      <c r="AC90" t="s">
        <v>1133</v>
      </c>
      <c r="AD90" t="s">
        <v>1134</v>
      </c>
      <c r="AE90" t="s">
        <v>49</v>
      </c>
      <c r="AF90" s="1">
        <v>1</v>
      </c>
      <c r="AG90">
        <f t="shared" si="70"/>
        <v>158</v>
      </c>
      <c r="AH90">
        <f t="shared" si="68"/>
        <v>158</v>
      </c>
      <c r="AI90">
        <f t="shared" si="71"/>
        <v>53</v>
      </c>
      <c r="AJ90">
        <f t="shared" si="72"/>
        <v>2011</v>
      </c>
      <c r="AK90">
        <f t="shared" ref="AK90:AL90" si="96">AJ90+40</f>
        <v>2051</v>
      </c>
      <c r="AL90">
        <f t="shared" si="96"/>
        <v>2091</v>
      </c>
    </row>
    <row r="91" spans="1:38">
      <c r="A91" t="s">
        <v>1110</v>
      </c>
      <c r="B91" t="s">
        <v>32</v>
      </c>
      <c r="C91" t="s">
        <v>33</v>
      </c>
      <c r="D91" t="s">
        <v>34</v>
      </c>
      <c r="E91" t="s">
        <v>1135</v>
      </c>
      <c r="I91">
        <v>78</v>
      </c>
      <c r="J91" t="s">
        <v>72</v>
      </c>
      <c r="K91">
        <v>1967</v>
      </c>
      <c r="M91" t="s">
        <v>1119</v>
      </c>
      <c r="Q91" t="b">
        <v>1</v>
      </c>
      <c r="R91" t="b">
        <v>0</v>
      </c>
      <c r="S91" t="s">
        <v>1136</v>
      </c>
      <c r="U91">
        <v>38.779499999999999</v>
      </c>
      <c r="V91">
        <v>-84.963999999999999</v>
      </c>
      <c r="W91" t="s">
        <v>42</v>
      </c>
      <c r="X91" t="s">
        <v>1137</v>
      </c>
      <c r="Y91" t="s">
        <v>1138</v>
      </c>
      <c r="AA91" t="s">
        <v>101</v>
      </c>
      <c r="AB91" t="s">
        <v>1139</v>
      </c>
      <c r="AC91" t="s">
        <v>1140</v>
      </c>
      <c r="AD91" t="s">
        <v>1141</v>
      </c>
      <c r="AE91" t="s">
        <v>49</v>
      </c>
      <c r="AF91" s="1">
        <v>1</v>
      </c>
      <c r="AG91">
        <f t="shared" si="70"/>
        <v>78</v>
      </c>
      <c r="AH91">
        <f t="shared" si="68"/>
        <v>78</v>
      </c>
      <c r="AI91">
        <f t="shared" si="71"/>
        <v>57</v>
      </c>
      <c r="AJ91">
        <f t="shared" si="72"/>
        <v>2007</v>
      </c>
      <c r="AK91">
        <f t="shared" ref="AK91:AL91" si="97">AJ91+40</f>
        <v>2047</v>
      </c>
      <c r="AL91">
        <f t="shared" si="97"/>
        <v>2087</v>
      </c>
    </row>
    <row r="92" spans="1:38">
      <c r="A92" t="s">
        <v>1110</v>
      </c>
      <c r="B92" t="s">
        <v>32</v>
      </c>
      <c r="C92" t="s">
        <v>33</v>
      </c>
      <c r="D92" t="s">
        <v>34</v>
      </c>
      <c r="E92" t="s">
        <v>1142</v>
      </c>
      <c r="I92">
        <v>84</v>
      </c>
      <c r="J92" t="s">
        <v>72</v>
      </c>
      <c r="K92">
        <v>1928</v>
      </c>
      <c r="M92" t="s">
        <v>1130</v>
      </c>
      <c r="Q92" t="b">
        <v>1</v>
      </c>
      <c r="R92" t="b">
        <v>0</v>
      </c>
      <c r="S92" t="s">
        <v>1096</v>
      </c>
      <c r="U92">
        <v>35.206699999999998</v>
      </c>
      <c r="V92">
        <v>-80.064800000000005</v>
      </c>
      <c r="W92" t="s">
        <v>42</v>
      </c>
      <c r="X92" t="s">
        <v>1143</v>
      </c>
      <c r="Y92" t="s">
        <v>1144</v>
      </c>
      <c r="AA92" t="s">
        <v>45</v>
      </c>
      <c r="AB92" t="s">
        <v>1145</v>
      </c>
      <c r="AC92" t="s">
        <v>1146</v>
      </c>
      <c r="AD92" t="s">
        <v>1147</v>
      </c>
      <c r="AE92" t="s">
        <v>49</v>
      </c>
      <c r="AF92" s="1">
        <v>1</v>
      </c>
      <c r="AG92">
        <f t="shared" si="70"/>
        <v>84</v>
      </c>
      <c r="AH92">
        <f t="shared" si="68"/>
        <v>84</v>
      </c>
      <c r="AI92">
        <f t="shared" si="71"/>
        <v>96</v>
      </c>
      <c r="AJ92">
        <f t="shared" si="72"/>
        <v>1968</v>
      </c>
      <c r="AK92">
        <f t="shared" ref="AK92:AL92" si="98">AJ92+40</f>
        <v>2008</v>
      </c>
      <c r="AL92">
        <f t="shared" si="98"/>
        <v>2048</v>
      </c>
    </row>
    <row r="93" spans="1:38">
      <c r="A93" t="s">
        <v>1110</v>
      </c>
      <c r="B93" t="s">
        <v>32</v>
      </c>
      <c r="C93" t="s">
        <v>33</v>
      </c>
      <c r="D93" t="s">
        <v>34</v>
      </c>
      <c r="E93" t="s">
        <v>1148</v>
      </c>
      <c r="I93">
        <v>108</v>
      </c>
      <c r="J93" t="s">
        <v>72</v>
      </c>
      <c r="K93">
        <v>1930</v>
      </c>
      <c r="M93" t="s">
        <v>1130</v>
      </c>
      <c r="Q93" t="b">
        <v>1</v>
      </c>
      <c r="R93" t="b">
        <v>0</v>
      </c>
      <c r="S93" t="s">
        <v>1096</v>
      </c>
      <c r="U93">
        <v>35.694600000000001</v>
      </c>
      <c r="V93">
        <v>-83.050299999999993</v>
      </c>
      <c r="W93" t="s">
        <v>42</v>
      </c>
      <c r="X93" t="s">
        <v>1149</v>
      </c>
      <c r="Y93" t="s">
        <v>1150</v>
      </c>
      <c r="AA93" t="s">
        <v>45</v>
      </c>
      <c r="AB93" t="s">
        <v>1151</v>
      </c>
      <c r="AC93" t="s">
        <v>1152</v>
      </c>
      <c r="AD93" t="s">
        <v>1153</v>
      </c>
      <c r="AE93" t="s">
        <v>49</v>
      </c>
      <c r="AF93" s="1">
        <v>1</v>
      </c>
      <c r="AG93">
        <f t="shared" si="70"/>
        <v>108</v>
      </c>
      <c r="AH93">
        <f t="shared" si="68"/>
        <v>108</v>
      </c>
      <c r="AI93">
        <f t="shared" si="71"/>
        <v>94</v>
      </c>
      <c r="AJ93">
        <f t="shared" si="72"/>
        <v>1970</v>
      </c>
      <c r="AK93">
        <f t="shared" ref="AK93:AL93" si="99">AJ93+40</f>
        <v>2010</v>
      </c>
      <c r="AL93">
        <f t="shared" si="99"/>
        <v>2050</v>
      </c>
    </row>
    <row r="94" spans="1:38">
      <c r="A94" t="s">
        <v>1110</v>
      </c>
      <c r="B94" t="s">
        <v>32</v>
      </c>
      <c r="C94" t="s">
        <v>33</v>
      </c>
      <c r="D94" t="s">
        <v>34</v>
      </c>
      <c r="E94" t="s">
        <v>1154</v>
      </c>
      <c r="I94">
        <v>91</v>
      </c>
      <c r="J94" t="s">
        <v>72</v>
      </c>
      <c r="K94">
        <v>1919</v>
      </c>
      <c r="M94" t="s">
        <v>1119</v>
      </c>
      <c r="Q94" t="b">
        <v>1</v>
      </c>
      <c r="R94" t="b">
        <v>0</v>
      </c>
      <c r="S94" t="s">
        <v>1113</v>
      </c>
      <c r="U94">
        <v>34.335500000000003</v>
      </c>
      <c r="V94">
        <v>-80.702100000000002</v>
      </c>
      <c r="W94" t="s">
        <v>42</v>
      </c>
      <c r="X94" t="s">
        <v>1155</v>
      </c>
      <c r="Y94" t="s">
        <v>1156</v>
      </c>
      <c r="AA94" t="s">
        <v>185</v>
      </c>
      <c r="AB94" t="s">
        <v>1157</v>
      </c>
      <c r="AC94" t="s">
        <v>1158</v>
      </c>
      <c r="AD94" t="s">
        <v>1159</v>
      </c>
      <c r="AE94" t="s">
        <v>49</v>
      </c>
      <c r="AF94" s="1">
        <v>1</v>
      </c>
      <c r="AG94">
        <f t="shared" si="70"/>
        <v>91</v>
      </c>
      <c r="AH94">
        <f t="shared" si="68"/>
        <v>91</v>
      </c>
      <c r="AI94">
        <f t="shared" si="71"/>
        <v>105</v>
      </c>
      <c r="AJ94">
        <f t="shared" si="72"/>
        <v>1959</v>
      </c>
      <c r="AK94">
        <f t="shared" ref="AK94:AL94" si="100">AJ94+40</f>
        <v>1999</v>
      </c>
      <c r="AL94">
        <f t="shared" si="100"/>
        <v>2039</v>
      </c>
    </row>
    <row r="95" spans="1:38">
      <c r="A95" t="s">
        <v>1064</v>
      </c>
      <c r="B95" t="s">
        <v>32</v>
      </c>
      <c r="C95" t="s">
        <v>33</v>
      </c>
      <c r="D95" t="s">
        <v>34</v>
      </c>
      <c r="E95" t="s">
        <v>1065</v>
      </c>
      <c r="F95" t="s">
        <v>343</v>
      </c>
      <c r="I95">
        <v>890</v>
      </c>
      <c r="J95" t="s">
        <v>37</v>
      </c>
      <c r="K95">
        <v>1977</v>
      </c>
      <c r="L95">
        <v>2013</v>
      </c>
      <c r="M95" t="s">
        <v>1066</v>
      </c>
      <c r="S95" t="s">
        <v>616</v>
      </c>
      <c r="U95">
        <v>28.957799999999999</v>
      </c>
      <c r="V95">
        <v>-82.698300000000003</v>
      </c>
      <c r="W95" t="s">
        <v>42</v>
      </c>
      <c r="Y95" t="s">
        <v>622</v>
      </c>
      <c r="AA95" t="s">
        <v>110</v>
      </c>
      <c r="AB95" t="s">
        <v>1067</v>
      </c>
      <c r="AC95" t="s">
        <v>1068</v>
      </c>
      <c r="AD95" t="s">
        <v>1069</v>
      </c>
      <c r="AE95" t="s">
        <v>49</v>
      </c>
      <c r="AF95" s="1">
        <v>1</v>
      </c>
      <c r="AG95">
        <f t="shared" si="70"/>
        <v>890</v>
      </c>
      <c r="AH95">
        <f t="shared" si="68"/>
        <v>890</v>
      </c>
      <c r="AI95">
        <f t="shared" si="71"/>
        <v>47</v>
      </c>
      <c r="AJ95">
        <f t="shared" si="72"/>
        <v>2017</v>
      </c>
      <c r="AK95">
        <f t="shared" ref="AK95:AL95" si="101">AJ95+40</f>
        <v>2057</v>
      </c>
      <c r="AL95">
        <f t="shared" si="101"/>
        <v>2097</v>
      </c>
    </row>
    <row r="96" spans="1:38">
      <c r="A96" t="s">
        <v>1064</v>
      </c>
      <c r="B96" t="s">
        <v>32</v>
      </c>
      <c r="C96" t="s">
        <v>33</v>
      </c>
      <c r="D96" t="s">
        <v>34</v>
      </c>
      <c r="E96" t="s">
        <v>1070</v>
      </c>
      <c r="F96" t="s">
        <v>287</v>
      </c>
      <c r="I96">
        <v>1250</v>
      </c>
      <c r="J96" t="s">
        <v>744</v>
      </c>
      <c r="M96" t="s">
        <v>1066</v>
      </c>
      <c r="S96" t="s">
        <v>616</v>
      </c>
      <c r="U96">
        <v>29.0733</v>
      </c>
      <c r="V96">
        <v>-82.621700000000004</v>
      </c>
      <c r="W96" t="s">
        <v>42</v>
      </c>
      <c r="Y96" t="s">
        <v>717</v>
      </c>
      <c r="AA96" t="s">
        <v>110</v>
      </c>
      <c r="AB96" t="s">
        <v>1071</v>
      </c>
      <c r="AC96" t="s">
        <v>1072</v>
      </c>
      <c r="AD96" t="s">
        <v>1073</v>
      </c>
      <c r="AE96" t="s">
        <v>49</v>
      </c>
      <c r="AF96" s="1">
        <v>1</v>
      </c>
      <c r="AG96">
        <f t="shared" si="70"/>
        <v>2500</v>
      </c>
      <c r="AH96" t="str">
        <f t="shared" si="68"/>
        <v/>
      </c>
      <c r="AI96">
        <f t="shared" si="71"/>
        <v>-99</v>
      </c>
      <c r="AJ96">
        <f t="shared" si="72"/>
        <v>40</v>
      </c>
      <c r="AK96">
        <f t="shared" ref="AK96:AL96" si="102">AJ96+40</f>
        <v>80</v>
      </c>
      <c r="AL96">
        <f t="shared" si="102"/>
        <v>120</v>
      </c>
    </row>
    <row r="97" spans="1:38">
      <c r="A97" t="s">
        <v>1064</v>
      </c>
      <c r="B97" t="s">
        <v>32</v>
      </c>
      <c r="C97" t="s">
        <v>33</v>
      </c>
      <c r="D97" t="s">
        <v>34</v>
      </c>
      <c r="E97" t="s">
        <v>1070</v>
      </c>
      <c r="F97" t="s">
        <v>296</v>
      </c>
      <c r="I97">
        <v>1250</v>
      </c>
      <c r="J97" t="s">
        <v>744</v>
      </c>
      <c r="M97" t="s">
        <v>1066</v>
      </c>
      <c r="S97" t="s">
        <v>616</v>
      </c>
      <c r="U97">
        <v>29.0733</v>
      </c>
      <c r="V97">
        <v>-82.621700000000004</v>
      </c>
      <c r="W97" t="s">
        <v>42</v>
      </c>
      <c r="Y97" t="s">
        <v>717</v>
      </c>
      <c r="AA97" t="s">
        <v>110</v>
      </c>
      <c r="AB97" t="s">
        <v>1071</v>
      </c>
      <c r="AC97" t="s">
        <v>1072</v>
      </c>
      <c r="AD97" t="s">
        <v>1074</v>
      </c>
      <c r="AE97" t="s">
        <v>49</v>
      </c>
      <c r="AF97" s="1">
        <v>1</v>
      </c>
      <c r="AG97">
        <f t="shared" si="70"/>
        <v>2500</v>
      </c>
      <c r="AH97">
        <f t="shared" si="68"/>
        <v>2500</v>
      </c>
      <c r="AI97">
        <f t="shared" si="71"/>
        <v>-99</v>
      </c>
      <c r="AJ97">
        <f t="shared" si="72"/>
        <v>40</v>
      </c>
      <c r="AK97">
        <f t="shared" ref="AK97:AL97" si="103">AJ97+40</f>
        <v>80</v>
      </c>
      <c r="AL97">
        <f t="shared" si="103"/>
        <v>120</v>
      </c>
    </row>
    <row r="98" spans="1:38">
      <c r="A98" t="s">
        <v>1064</v>
      </c>
      <c r="B98" t="s">
        <v>32</v>
      </c>
      <c r="C98" t="s">
        <v>33</v>
      </c>
      <c r="D98" t="s">
        <v>34</v>
      </c>
      <c r="E98" t="s">
        <v>1075</v>
      </c>
      <c r="F98" t="s">
        <v>287</v>
      </c>
      <c r="I98">
        <v>1215</v>
      </c>
      <c r="J98" t="s">
        <v>72</v>
      </c>
      <c r="K98">
        <v>1981</v>
      </c>
      <c r="M98" t="s">
        <v>1066</v>
      </c>
      <c r="S98" t="s">
        <v>1174</v>
      </c>
      <c r="U98">
        <v>35.433100000000003</v>
      </c>
      <c r="V98">
        <v>-80.948599999999999</v>
      </c>
      <c r="W98" t="s">
        <v>42</v>
      </c>
      <c r="Y98" t="s">
        <v>1076</v>
      </c>
      <c r="AA98" t="s">
        <v>45</v>
      </c>
      <c r="AB98" t="s">
        <v>1077</v>
      </c>
      <c r="AC98" t="s">
        <v>1078</v>
      </c>
      <c r="AD98" t="s">
        <v>1079</v>
      </c>
      <c r="AE98" t="s">
        <v>49</v>
      </c>
      <c r="AF98" s="1">
        <v>1</v>
      </c>
      <c r="AG98">
        <f t="shared" si="70"/>
        <v>2430</v>
      </c>
      <c r="AH98" t="str">
        <f t="shared" si="68"/>
        <v/>
      </c>
      <c r="AI98">
        <f t="shared" si="71"/>
        <v>43</v>
      </c>
      <c r="AJ98">
        <f t="shared" si="72"/>
        <v>2021</v>
      </c>
      <c r="AK98">
        <f t="shared" ref="AK98:AL98" si="104">AJ98+40</f>
        <v>2061</v>
      </c>
      <c r="AL98">
        <f t="shared" si="104"/>
        <v>2101</v>
      </c>
    </row>
    <row r="99" spans="1:38">
      <c r="A99" t="s">
        <v>1064</v>
      </c>
      <c r="B99" t="s">
        <v>32</v>
      </c>
      <c r="C99" t="s">
        <v>33</v>
      </c>
      <c r="D99" t="s">
        <v>34</v>
      </c>
      <c r="E99" t="s">
        <v>1075</v>
      </c>
      <c r="F99" t="s">
        <v>296</v>
      </c>
      <c r="I99">
        <v>1215</v>
      </c>
      <c r="J99" t="s">
        <v>72</v>
      </c>
      <c r="K99">
        <v>1984</v>
      </c>
      <c r="M99" t="s">
        <v>1066</v>
      </c>
      <c r="S99" t="s">
        <v>616</v>
      </c>
      <c r="U99">
        <v>35.433100000000003</v>
      </c>
      <c r="V99">
        <v>-80.948599999999999</v>
      </c>
      <c r="W99" t="s">
        <v>42</v>
      </c>
      <c r="Y99" t="s">
        <v>1076</v>
      </c>
      <c r="AA99" t="s">
        <v>45</v>
      </c>
      <c r="AB99" t="s">
        <v>1077</v>
      </c>
      <c r="AC99" t="s">
        <v>1078</v>
      </c>
      <c r="AD99" t="s">
        <v>1080</v>
      </c>
      <c r="AE99" t="s">
        <v>49</v>
      </c>
      <c r="AF99" s="1">
        <v>1</v>
      </c>
      <c r="AG99">
        <f t="shared" si="70"/>
        <v>2430</v>
      </c>
      <c r="AH99">
        <f t="shared" si="68"/>
        <v>2430</v>
      </c>
      <c r="AI99">
        <f t="shared" si="71"/>
        <v>40</v>
      </c>
      <c r="AJ99">
        <f t="shared" si="72"/>
        <v>2024</v>
      </c>
      <c r="AK99">
        <f t="shared" ref="AK99:AL99" si="105">AJ99+40</f>
        <v>2064</v>
      </c>
      <c r="AL99">
        <f t="shared" si="105"/>
        <v>2104</v>
      </c>
    </row>
    <row r="100" spans="1:38">
      <c r="A100" t="s">
        <v>1064</v>
      </c>
      <c r="B100" t="s">
        <v>32</v>
      </c>
      <c r="C100" t="s">
        <v>33</v>
      </c>
      <c r="D100" t="s">
        <v>34</v>
      </c>
      <c r="E100" t="s">
        <v>1081</v>
      </c>
      <c r="F100" t="s">
        <v>287</v>
      </c>
      <c r="I100">
        <v>891</v>
      </c>
      <c r="J100" t="s">
        <v>72</v>
      </c>
      <c r="K100">
        <v>1973</v>
      </c>
      <c r="M100" t="s">
        <v>1066</v>
      </c>
      <c r="S100" t="s">
        <v>616</v>
      </c>
      <c r="U100">
        <v>34.793900000000001</v>
      </c>
      <c r="V100">
        <v>-82.898600000000002</v>
      </c>
      <c r="W100" t="s">
        <v>42</v>
      </c>
      <c r="Y100" t="s">
        <v>1082</v>
      </c>
      <c r="AA100" t="s">
        <v>185</v>
      </c>
      <c r="AB100" t="s">
        <v>1083</v>
      </c>
      <c r="AC100" t="s">
        <v>1084</v>
      </c>
      <c r="AD100" t="s">
        <v>1085</v>
      </c>
      <c r="AE100" t="s">
        <v>49</v>
      </c>
      <c r="AF100" s="1">
        <v>1</v>
      </c>
      <c r="AG100">
        <f t="shared" si="70"/>
        <v>2682</v>
      </c>
      <c r="AH100" t="str">
        <f t="shared" si="68"/>
        <v/>
      </c>
      <c r="AI100">
        <f t="shared" si="71"/>
        <v>51</v>
      </c>
      <c r="AJ100">
        <f t="shared" si="72"/>
        <v>2013</v>
      </c>
      <c r="AK100">
        <f t="shared" ref="AK100:AL100" si="106">AJ100+40</f>
        <v>2053</v>
      </c>
      <c r="AL100">
        <f t="shared" si="106"/>
        <v>2093</v>
      </c>
    </row>
    <row r="101" spans="1:38">
      <c r="A101" t="s">
        <v>1064</v>
      </c>
      <c r="B101" t="s">
        <v>32</v>
      </c>
      <c r="C101" t="s">
        <v>33</v>
      </c>
      <c r="D101" t="s">
        <v>34</v>
      </c>
      <c r="E101" t="s">
        <v>1081</v>
      </c>
      <c r="F101" t="s">
        <v>296</v>
      </c>
      <c r="I101">
        <v>891</v>
      </c>
      <c r="J101" t="s">
        <v>72</v>
      </c>
      <c r="K101">
        <v>1974</v>
      </c>
      <c r="M101" t="s">
        <v>1066</v>
      </c>
      <c r="S101" t="s">
        <v>616</v>
      </c>
      <c r="U101">
        <v>34.793900000000001</v>
      </c>
      <c r="V101">
        <v>-82.898600000000002</v>
      </c>
      <c r="W101" t="s">
        <v>42</v>
      </c>
      <c r="Y101" t="s">
        <v>1082</v>
      </c>
      <c r="AA101" t="s">
        <v>185</v>
      </c>
      <c r="AB101" t="s">
        <v>1083</v>
      </c>
      <c r="AC101" t="s">
        <v>1084</v>
      </c>
      <c r="AD101" t="s">
        <v>1086</v>
      </c>
      <c r="AE101" t="s">
        <v>49</v>
      </c>
      <c r="AF101" s="1">
        <v>1</v>
      </c>
      <c r="AG101">
        <f t="shared" si="70"/>
        <v>2682</v>
      </c>
      <c r="AH101" t="str">
        <f t="shared" si="68"/>
        <v/>
      </c>
      <c r="AI101">
        <f t="shared" si="71"/>
        <v>50</v>
      </c>
      <c r="AJ101">
        <f t="shared" si="72"/>
        <v>2014</v>
      </c>
      <c r="AK101">
        <f t="shared" ref="AK101:AL101" si="107">AJ101+40</f>
        <v>2054</v>
      </c>
      <c r="AL101">
        <f t="shared" si="107"/>
        <v>2094</v>
      </c>
    </row>
    <row r="102" spans="1:38">
      <c r="A102" t="s">
        <v>1064</v>
      </c>
      <c r="B102" t="s">
        <v>32</v>
      </c>
      <c r="C102" t="s">
        <v>33</v>
      </c>
      <c r="D102" t="s">
        <v>34</v>
      </c>
      <c r="E102" t="s">
        <v>1081</v>
      </c>
      <c r="F102" t="s">
        <v>343</v>
      </c>
      <c r="I102">
        <v>900</v>
      </c>
      <c r="J102" t="s">
        <v>72</v>
      </c>
      <c r="K102">
        <v>1974</v>
      </c>
      <c r="M102" t="s">
        <v>1066</v>
      </c>
      <c r="S102" t="s">
        <v>616</v>
      </c>
      <c r="U102">
        <v>34.793900000000001</v>
      </c>
      <c r="V102">
        <v>-82.898600000000002</v>
      </c>
      <c r="W102" t="s">
        <v>42</v>
      </c>
      <c r="Y102" t="s">
        <v>1082</v>
      </c>
      <c r="AA102" t="s">
        <v>185</v>
      </c>
      <c r="AB102" t="s">
        <v>1083</v>
      </c>
      <c r="AC102" t="s">
        <v>1084</v>
      </c>
      <c r="AD102" t="s">
        <v>1087</v>
      </c>
      <c r="AE102" t="s">
        <v>49</v>
      </c>
      <c r="AF102" s="1">
        <v>1</v>
      </c>
      <c r="AG102">
        <f t="shared" si="70"/>
        <v>2682</v>
      </c>
      <c r="AH102">
        <f t="shared" si="68"/>
        <v>2682</v>
      </c>
      <c r="AI102">
        <f t="shared" si="71"/>
        <v>50</v>
      </c>
      <c r="AJ102">
        <f t="shared" si="72"/>
        <v>2014</v>
      </c>
      <c r="AK102">
        <f t="shared" ref="AK102:AL102" si="108">AJ102+40</f>
        <v>2054</v>
      </c>
      <c r="AL102">
        <f t="shared" si="108"/>
        <v>2094</v>
      </c>
    </row>
    <row r="103" spans="1:38">
      <c r="A103" t="s">
        <v>1064</v>
      </c>
      <c r="B103" t="s">
        <v>32</v>
      </c>
      <c r="C103" t="s">
        <v>33</v>
      </c>
      <c r="D103" t="s">
        <v>34</v>
      </c>
      <c r="E103" t="s">
        <v>1088</v>
      </c>
      <c r="F103" t="s">
        <v>287</v>
      </c>
      <c r="I103">
        <v>1600</v>
      </c>
      <c r="J103" t="s">
        <v>744</v>
      </c>
      <c r="M103" t="s">
        <v>1066</v>
      </c>
      <c r="S103" t="s">
        <v>616</v>
      </c>
      <c r="U103">
        <v>39.0124</v>
      </c>
      <c r="V103">
        <v>-83.000799999999998</v>
      </c>
      <c r="W103" t="s">
        <v>42</v>
      </c>
      <c r="Y103" t="s">
        <v>1089</v>
      </c>
      <c r="AA103" t="s">
        <v>57</v>
      </c>
      <c r="AB103" t="s">
        <v>1090</v>
      </c>
      <c r="AC103" t="s">
        <v>1091</v>
      </c>
      <c r="AD103" t="s">
        <v>1092</v>
      </c>
      <c r="AE103" t="s">
        <v>49</v>
      </c>
      <c r="AF103" s="1">
        <v>1</v>
      </c>
      <c r="AG103">
        <f t="shared" si="70"/>
        <v>1600</v>
      </c>
      <c r="AH103">
        <f t="shared" si="68"/>
        <v>1600</v>
      </c>
      <c r="AI103">
        <f t="shared" si="71"/>
        <v>-99</v>
      </c>
      <c r="AJ103">
        <f t="shared" si="72"/>
        <v>40</v>
      </c>
      <c r="AK103">
        <f t="shared" ref="AK103:AL103" si="109">AJ103+40</f>
        <v>80</v>
      </c>
      <c r="AL103">
        <f t="shared" si="109"/>
        <v>120</v>
      </c>
    </row>
    <row r="104" spans="1:38">
      <c r="A104" t="s">
        <v>1064</v>
      </c>
      <c r="B104" t="s">
        <v>32</v>
      </c>
      <c r="C104" t="s">
        <v>33</v>
      </c>
      <c r="D104" t="s">
        <v>34</v>
      </c>
      <c r="E104" t="s">
        <v>1093</v>
      </c>
      <c r="F104" t="s">
        <v>1094</v>
      </c>
      <c r="H104" t="s">
        <v>1095</v>
      </c>
      <c r="I104">
        <v>1100</v>
      </c>
      <c r="J104" t="s">
        <v>744</v>
      </c>
      <c r="M104" t="s">
        <v>1066</v>
      </c>
      <c r="S104" t="s">
        <v>1096</v>
      </c>
      <c r="U104">
        <v>35.633400000000002</v>
      </c>
      <c r="V104">
        <v>-78.955600000000004</v>
      </c>
      <c r="W104" t="s">
        <v>42</v>
      </c>
      <c r="Y104" t="s">
        <v>1097</v>
      </c>
      <c r="AA104" t="s">
        <v>45</v>
      </c>
      <c r="AB104" t="s">
        <v>1098</v>
      </c>
      <c r="AC104" t="s">
        <v>1099</v>
      </c>
      <c r="AD104" t="s">
        <v>1100</v>
      </c>
      <c r="AE104" t="s">
        <v>49</v>
      </c>
      <c r="AF104" s="1">
        <v>1</v>
      </c>
      <c r="AG104">
        <f t="shared" si="70"/>
        <v>2200</v>
      </c>
      <c r="AH104" t="str">
        <f t="shared" si="68"/>
        <v/>
      </c>
      <c r="AI104">
        <f t="shared" si="71"/>
        <v>-99</v>
      </c>
      <c r="AJ104">
        <f t="shared" si="72"/>
        <v>40</v>
      </c>
      <c r="AK104">
        <f t="shared" ref="AK104:AL104" si="110">AJ104+40</f>
        <v>80</v>
      </c>
      <c r="AL104">
        <f t="shared" si="110"/>
        <v>120</v>
      </c>
    </row>
    <row r="105" spans="1:38">
      <c r="A105" t="s">
        <v>1064</v>
      </c>
      <c r="B105" t="s">
        <v>32</v>
      </c>
      <c r="C105" t="s">
        <v>33</v>
      </c>
      <c r="D105" t="s">
        <v>34</v>
      </c>
      <c r="E105" t="s">
        <v>1093</v>
      </c>
      <c r="F105" t="s">
        <v>1101</v>
      </c>
      <c r="H105" t="s">
        <v>1095</v>
      </c>
      <c r="I105">
        <v>1100</v>
      </c>
      <c r="J105" t="s">
        <v>744</v>
      </c>
      <c r="M105" t="s">
        <v>1066</v>
      </c>
      <c r="S105" t="s">
        <v>1096</v>
      </c>
      <c r="U105">
        <v>35.633400000000002</v>
      </c>
      <c r="V105">
        <v>-78.955600000000004</v>
      </c>
      <c r="W105" t="s">
        <v>42</v>
      </c>
      <c r="Y105" t="s">
        <v>1097</v>
      </c>
      <c r="AA105" t="s">
        <v>45</v>
      </c>
      <c r="AB105" t="s">
        <v>1098</v>
      </c>
      <c r="AC105" t="s">
        <v>1099</v>
      </c>
      <c r="AD105" t="s">
        <v>1102</v>
      </c>
      <c r="AE105" t="s">
        <v>49</v>
      </c>
      <c r="AF105" s="1">
        <v>1</v>
      </c>
      <c r="AG105">
        <f t="shared" si="70"/>
        <v>2200</v>
      </c>
      <c r="AH105">
        <f t="shared" si="68"/>
        <v>2200</v>
      </c>
      <c r="AI105">
        <f t="shared" si="71"/>
        <v>-99</v>
      </c>
      <c r="AJ105">
        <f t="shared" si="72"/>
        <v>40</v>
      </c>
      <c r="AK105">
        <f t="shared" ref="AK105:AL105" si="111">AJ105+40</f>
        <v>80</v>
      </c>
      <c r="AL105">
        <f t="shared" si="111"/>
        <v>120</v>
      </c>
    </row>
    <row r="106" spans="1:38">
      <c r="A106" t="s">
        <v>1064</v>
      </c>
      <c r="B106" t="s">
        <v>32</v>
      </c>
      <c r="C106" t="s">
        <v>33</v>
      </c>
      <c r="D106" t="s">
        <v>34</v>
      </c>
      <c r="E106" t="s">
        <v>1103</v>
      </c>
      <c r="F106" t="s">
        <v>287</v>
      </c>
      <c r="I106">
        <v>1117</v>
      </c>
      <c r="J106" t="s">
        <v>744</v>
      </c>
      <c r="M106" t="s">
        <v>1066</v>
      </c>
      <c r="S106" t="s">
        <v>1104</v>
      </c>
      <c r="U106">
        <v>35.0366</v>
      </c>
      <c r="V106">
        <v>-81.510800000000003</v>
      </c>
      <c r="W106" t="s">
        <v>42</v>
      </c>
      <c r="Y106" t="s">
        <v>1105</v>
      </c>
      <c r="AA106" t="s">
        <v>185</v>
      </c>
      <c r="AB106" t="s">
        <v>1106</v>
      </c>
      <c r="AC106" t="s">
        <v>1107</v>
      </c>
      <c r="AD106" t="s">
        <v>1108</v>
      </c>
      <c r="AE106" t="s">
        <v>49</v>
      </c>
      <c r="AF106" s="1">
        <v>0.5</v>
      </c>
      <c r="AG106">
        <f t="shared" si="70"/>
        <v>2234</v>
      </c>
      <c r="AH106" t="str">
        <f t="shared" si="68"/>
        <v/>
      </c>
      <c r="AI106">
        <f t="shared" si="71"/>
        <v>-99</v>
      </c>
      <c r="AJ106">
        <f t="shared" si="72"/>
        <v>40</v>
      </c>
      <c r="AK106">
        <f t="shared" ref="AK106:AL106" si="112">AJ106+40</f>
        <v>80</v>
      </c>
      <c r="AL106">
        <f t="shared" si="112"/>
        <v>120</v>
      </c>
    </row>
    <row r="107" spans="1:38">
      <c r="A107" t="s">
        <v>1064</v>
      </c>
      <c r="B107" t="s">
        <v>32</v>
      </c>
      <c r="C107" t="s">
        <v>33</v>
      </c>
      <c r="D107" t="s">
        <v>34</v>
      </c>
      <c r="E107" t="s">
        <v>1103</v>
      </c>
      <c r="F107" t="s">
        <v>296</v>
      </c>
      <c r="I107">
        <v>1117</v>
      </c>
      <c r="J107" t="s">
        <v>744</v>
      </c>
      <c r="M107" t="s">
        <v>1066</v>
      </c>
      <c r="S107" t="s">
        <v>1104</v>
      </c>
      <c r="U107">
        <v>35.0366</v>
      </c>
      <c r="V107">
        <v>-81.510800000000003</v>
      </c>
      <c r="W107" t="s">
        <v>42</v>
      </c>
      <c r="Y107" t="s">
        <v>1105</v>
      </c>
      <c r="AA107" t="s">
        <v>185</v>
      </c>
      <c r="AB107" t="s">
        <v>1106</v>
      </c>
      <c r="AC107" t="s">
        <v>1107</v>
      </c>
      <c r="AD107" t="s">
        <v>1109</v>
      </c>
      <c r="AE107" t="s">
        <v>49</v>
      </c>
      <c r="AF107" s="1">
        <v>0.5</v>
      </c>
      <c r="AG107">
        <f t="shared" si="70"/>
        <v>2234</v>
      </c>
      <c r="AH107">
        <f t="shared" si="68"/>
        <v>2234</v>
      </c>
      <c r="AI107">
        <f t="shared" si="71"/>
        <v>-99</v>
      </c>
      <c r="AJ107">
        <f t="shared" si="72"/>
        <v>40</v>
      </c>
      <c r="AK107">
        <f t="shared" ref="AK107:AL107" si="113">AJ107+40</f>
        <v>80</v>
      </c>
      <c r="AL107">
        <f t="shared" si="113"/>
        <v>120</v>
      </c>
    </row>
    <row r="108" spans="1:38">
      <c r="A108" t="s">
        <v>285</v>
      </c>
      <c r="B108" t="s">
        <v>32</v>
      </c>
      <c r="C108" t="s">
        <v>33</v>
      </c>
      <c r="D108" t="s">
        <v>34</v>
      </c>
      <c r="E108" t="s">
        <v>286</v>
      </c>
      <c r="F108" t="s">
        <v>287</v>
      </c>
      <c r="I108">
        <v>556</v>
      </c>
      <c r="J108" t="s">
        <v>72</v>
      </c>
      <c r="K108">
        <v>1974</v>
      </c>
      <c r="M108" t="s">
        <v>288</v>
      </c>
      <c r="N108" t="s">
        <v>289</v>
      </c>
      <c r="S108" t="s">
        <v>290</v>
      </c>
      <c r="T108" t="s">
        <v>41</v>
      </c>
      <c r="U108">
        <v>28.184443999999999</v>
      </c>
      <c r="V108">
        <v>-82.788610000000006</v>
      </c>
      <c r="W108" t="s">
        <v>42</v>
      </c>
      <c r="X108" t="s">
        <v>291</v>
      </c>
      <c r="Y108" t="s">
        <v>292</v>
      </c>
      <c r="AA108" t="s">
        <v>110</v>
      </c>
      <c r="AB108" t="s">
        <v>293</v>
      </c>
      <c r="AC108" t="s">
        <v>294</v>
      </c>
      <c r="AD108" t="s">
        <v>295</v>
      </c>
      <c r="AE108" t="s">
        <v>49</v>
      </c>
      <c r="AF108" s="1">
        <v>1</v>
      </c>
      <c r="AG108">
        <f t="shared" si="70"/>
        <v>1112</v>
      </c>
      <c r="AH108" t="str">
        <f t="shared" si="68"/>
        <v/>
      </c>
      <c r="AI108">
        <f t="shared" si="71"/>
        <v>50</v>
      </c>
      <c r="AJ108">
        <f t="shared" si="72"/>
        <v>2014</v>
      </c>
      <c r="AK108">
        <f t="shared" ref="AK108:AL108" si="114">AJ108+40</f>
        <v>2054</v>
      </c>
      <c r="AL108">
        <f t="shared" si="114"/>
        <v>2094</v>
      </c>
    </row>
    <row r="109" spans="1:38">
      <c r="A109" t="s">
        <v>285</v>
      </c>
      <c r="B109" t="s">
        <v>32</v>
      </c>
      <c r="C109" t="s">
        <v>33</v>
      </c>
      <c r="D109" t="s">
        <v>34</v>
      </c>
      <c r="E109" t="s">
        <v>286</v>
      </c>
      <c r="F109" t="s">
        <v>296</v>
      </c>
      <c r="I109">
        <v>556</v>
      </c>
      <c r="J109" t="s">
        <v>72</v>
      </c>
      <c r="K109">
        <v>1978</v>
      </c>
      <c r="M109" t="s">
        <v>288</v>
      </c>
      <c r="N109" t="s">
        <v>289</v>
      </c>
      <c r="S109" t="s">
        <v>290</v>
      </c>
      <c r="T109" t="s">
        <v>41</v>
      </c>
      <c r="U109">
        <v>28.184443999999999</v>
      </c>
      <c r="V109">
        <v>-82.788610000000006</v>
      </c>
      <c r="W109" t="s">
        <v>42</v>
      </c>
      <c r="X109" t="s">
        <v>291</v>
      </c>
      <c r="Y109" t="s">
        <v>292</v>
      </c>
      <c r="AA109" t="s">
        <v>110</v>
      </c>
      <c r="AB109" t="s">
        <v>293</v>
      </c>
      <c r="AC109" t="s">
        <v>294</v>
      </c>
      <c r="AD109" t="s">
        <v>297</v>
      </c>
      <c r="AE109" t="s">
        <v>49</v>
      </c>
      <c r="AF109" s="1">
        <v>1</v>
      </c>
      <c r="AG109">
        <f t="shared" si="70"/>
        <v>1112</v>
      </c>
      <c r="AH109">
        <f t="shared" si="68"/>
        <v>1112</v>
      </c>
      <c r="AI109">
        <f t="shared" si="71"/>
        <v>46</v>
      </c>
      <c r="AJ109">
        <f t="shared" si="72"/>
        <v>2018</v>
      </c>
      <c r="AK109">
        <f t="shared" ref="AK109:AL109" si="115">AJ109+40</f>
        <v>2058</v>
      </c>
      <c r="AL109">
        <f t="shared" si="115"/>
        <v>2098</v>
      </c>
    </row>
    <row r="110" spans="1:38">
      <c r="A110" t="s">
        <v>285</v>
      </c>
      <c r="B110" t="s">
        <v>32</v>
      </c>
      <c r="C110" t="s">
        <v>33</v>
      </c>
      <c r="D110" t="s">
        <v>34</v>
      </c>
      <c r="E110" t="s">
        <v>35</v>
      </c>
      <c r="F110" t="s">
        <v>305</v>
      </c>
      <c r="I110">
        <v>212</v>
      </c>
      <c r="J110" t="s">
        <v>72</v>
      </c>
      <c r="K110">
        <v>1999</v>
      </c>
      <c r="M110" t="s">
        <v>306</v>
      </c>
      <c r="N110" t="s">
        <v>289</v>
      </c>
      <c r="S110" t="s">
        <v>300</v>
      </c>
      <c r="T110" t="s">
        <v>41</v>
      </c>
      <c r="U110">
        <v>35.473100000000002</v>
      </c>
      <c r="V110">
        <v>-82.541700000000006</v>
      </c>
      <c r="W110" t="s">
        <v>42</v>
      </c>
      <c r="X110" t="s">
        <v>301</v>
      </c>
      <c r="Y110" t="s">
        <v>44</v>
      </c>
      <c r="AA110" t="s">
        <v>45</v>
      </c>
      <c r="AB110" t="s">
        <v>46</v>
      </c>
      <c r="AC110" t="s">
        <v>47</v>
      </c>
      <c r="AD110" t="s">
        <v>307</v>
      </c>
      <c r="AE110" t="s">
        <v>49</v>
      </c>
      <c r="AF110" s="1">
        <v>1</v>
      </c>
      <c r="AG110">
        <f t="shared" si="70"/>
        <v>1425.6</v>
      </c>
      <c r="AH110" t="str">
        <f t="shared" si="68"/>
        <v/>
      </c>
      <c r="AI110">
        <f t="shared" si="71"/>
        <v>25</v>
      </c>
      <c r="AJ110">
        <f t="shared" si="72"/>
        <v>2039</v>
      </c>
      <c r="AK110">
        <f t="shared" ref="AK110:AL110" si="116">AJ110+40</f>
        <v>2079</v>
      </c>
      <c r="AL110">
        <f t="shared" si="116"/>
        <v>2119</v>
      </c>
    </row>
    <row r="111" spans="1:38">
      <c r="A111" t="s">
        <v>285</v>
      </c>
      <c r="B111" t="s">
        <v>32</v>
      </c>
      <c r="C111" t="s">
        <v>33</v>
      </c>
      <c r="D111" t="s">
        <v>34</v>
      </c>
      <c r="E111" t="s">
        <v>35</v>
      </c>
      <c r="F111" t="s">
        <v>308</v>
      </c>
      <c r="I111">
        <v>212</v>
      </c>
      <c r="J111" t="s">
        <v>72</v>
      </c>
      <c r="K111">
        <v>2000</v>
      </c>
      <c r="M111" t="s">
        <v>306</v>
      </c>
      <c r="N111" t="s">
        <v>289</v>
      </c>
      <c r="S111" t="s">
        <v>300</v>
      </c>
      <c r="T111" t="s">
        <v>41</v>
      </c>
      <c r="U111">
        <v>35.473100000000002</v>
      </c>
      <c r="V111">
        <v>-82.541700000000006</v>
      </c>
      <c r="W111" t="s">
        <v>42</v>
      </c>
      <c r="X111" t="s">
        <v>301</v>
      </c>
      <c r="Y111" t="s">
        <v>44</v>
      </c>
      <c r="AA111" t="s">
        <v>45</v>
      </c>
      <c r="AB111" t="s">
        <v>46</v>
      </c>
      <c r="AC111" t="s">
        <v>47</v>
      </c>
      <c r="AD111" t="s">
        <v>309</v>
      </c>
      <c r="AE111" t="s">
        <v>49</v>
      </c>
      <c r="AF111" s="1">
        <v>1</v>
      </c>
      <c r="AG111">
        <f t="shared" si="70"/>
        <v>1425.6</v>
      </c>
      <c r="AH111" t="str">
        <f t="shared" si="68"/>
        <v/>
      </c>
      <c r="AI111">
        <f t="shared" si="71"/>
        <v>24</v>
      </c>
      <c r="AJ111">
        <f t="shared" si="72"/>
        <v>2040</v>
      </c>
      <c r="AK111">
        <f t="shared" ref="AK111:AL111" si="117">AJ111+40</f>
        <v>2080</v>
      </c>
      <c r="AL111">
        <f t="shared" si="117"/>
        <v>2120</v>
      </c>
    </row>
    <row r="112" spans="1:38">
      <c r="A112" t="s">
        <v>285</v>
      </c>
      <c r="B112" t="s">
        <v>32</v>
      </c>
      <c r="C112" t="s">
        <v>33</v>
      </c>
      <c r="D112" t="s">
        <v>34</v>
      </c>
      <c r="E112" t="s">
        <v>35</v>
      </c>
      <c r="F112" t="s">
        <v>298</v>
      </c>
      <c r="I112">
        <v>294</v>
      </c>
      <c r="J112" t="s">
        <v>72</v>
      </c>
      <c r="K112">
        <v>2019</v>
      </c>
      <c r="M112" t="s">
        <v>299</v>
      </c>
      <c r="N112" t="s">
        <v>289</v>
      </c>
      <c r="S112" t="s">
        <v>300</v>
      </c>
      <c r="T112" t="s">
        <v>41</v>
      </c>
      <c r="U112">
        <v>35.473100000000002</v>
      </c>
      <c r="V112">
        <v>-82.541700000000006</v>
      </c>
      <c r="W112" t="s">
        <v>42</v>
      </c>
      <c r="X112" t="s">
        <v>301</v>
      </c>
      <c r="Y112" t="s">
        <v>44</v>
      </c>
      <c r="AA112" t="s">
        <v>45</v>
      </c>
      <c r="AB112" t="s">
        <v>46</v>
      </c>
      <c r="AC112" t="s">
        <v>47</v>
      </c>
      <c r="AD112" t="s">
        <v>302</v>
      </c>
      <c r="AE112" t="s">
        <v>49</v>
      </c>
      <c r="AF112" s="1">
        <v>1</v>
      </c>
      <c r="AG112">
        <f t="shared" si="70"/>
        <v>1425.6</v>
      </c>
      <c r="AH112" t="str">
        <f t="shared" si="68"/>
        <v/>
      </c>
      <c r="AI112">
        <f t="shared" si="71"/>
        <v>5</v>
      </c>
      <c r="AJ112">
        <f t="shared" si="72"/>
        <v>2059</v>
      </c>
      <c r="AK112">
        <f t="shared" ref="AK112:AL112" si="118">AJ112+40</f>
        <v>2099</v>
      </c>
      <c r="AL112">
        <f t="shared" si="118"/>
        <v>2139</v>
      </c>
    </row>
    <row r="113" spans="1:38">
      <c r="A113" t="s">
        <v>285</v>
      </c>
      <c r="B113" t="s">
        <v>32</v>
      </c>
      <c r="C113" t="s">
        <v>33</v>
      </c>
      <c r="D113" t="s">
        <v>34</v>
      </c>
      <c r="E113" t="s">
        <v>35</v>
      </c>
      <c r="F113" t="s">
        <v>303</v>
      </c>
      <c r="I113">
        <v>294</v>
      </c>
      <c r="J113" t="s">
        <v>72</v>
      </c>
      <c r="K113">
        <v>2020</v>
      </c>
      <c r="M113" t="s">
        <v>299</v>
      </c>
      <c r="N113" t="s">
        <v>289</v>
      </c>
      <c r="S113" t="s">
        <v>300</v>
      </c>
      <c r="T113" t="s">
        <v>41</v>
      </c>
      <c r="U113">
        <v>35.473100000000002</v>
      </c>
      <c r="V113">
        <v>-82.541700000000006</v>
      </c>
      <c r="W113" t="s">
        <v>42</v>
      </c>
      <c r="X113" t="s">
        <v>301</v>
      </c>
      <c r="Y113" t="s">
        <v>44</v>
      </c>
      <c r="AA113" t="s">
        <v>45</v>
      </c>
      <c r="AB113" t="s">
        <v>46</v>
      </c>
      <c r="AC113" t="s">
        <v>47</v>
      </c>
      <c r="AD113" t="s">
        <v>304</v>
      </c>
      <c r="AE113" t="s">
        <v>49</v>
      </c>
      <c r="AF113" s="1">
        <v>1</v>
      </c>
      <c r="AG113">
        <f t="shared" si="70"/>
        <v>1425.6</v>
      </c>
      <c r="AH113">
        <f t="shared" si="68"/>
        <v>1425.6</v>
      </c>
      <c r="AI113">
        <f t="shared" si="71"/>
        <v>4</v>
      </c>
      <c r="AJ113">
        <f t="shared" si="72"/>
        <v>2060</v>
      </c>
      <c r="AK113">
        <f t="shared" ref="AK113:AL113" si="119">AJ113+40</f>
        <v>2100</v>
      </c>
      <c r="AL113">
        <f t="shared" si="119"/>
        <v>2140</v>
      </c>
    </row>
    <row r="114" spans="1:38">
      <c r="A114" t="s">
        <v>285</v>
      </c>
      <c r="B114" t="s">
        <v>32</v>
      </c>
      <c r="C114" t="s">
        <v>33</v>
      </c>
      <c r="D114" t="s">
        <v>34</v>
      </c>
      <c r="E114" t="s">
        <v>310</v>
      </c>
      <c r="F114" t="s">
        <v>311</v>
      </c>
      <c r="I114">
        <v>56.7</v>
      </c>
      <c r="J114" t="s">
        <v>72</v>
      </c>
      <c r="K114">
        <v>1973</v>
      </c>
      <c r="M114" t="s">
        <v>306</v>
      </c>
      <c r="N114" t="s">
        <v>312</v>
      </c>
      <c r="S114" t="s">
        <v>290</v>
      </c>
      <c r="T114" t="s">
        <v>41</v>
      </c>
      <c r="U114">
        <v>27.758056</v>
      </c>
      <c r="V114">
        <v>-82.635278</v>
      </c>
      <c r="W114" t="s">
        <v>42</v>
      </c>
      <c r="X114" t="s">
        <v>313</v>
      </c>
      <c r="Y114" t="s">
        <v>314</v>
      </c>
      <c r="AA114" t="s">
        <v>110</v>
      </c>
      <c r="AB114" t="s">
        <v>315</v>
      </c>
      <c r="AC114" t="s">
        <v>316</v>
      </c>
      <c r="AD114" t="s">
        <v>317</v>
      </c>
      <c r="AE114" t="s">
        <v>49</v>
      </c>
      <c r="AF114" s="1">
        <v>1</v>
      </c>
      <c r="AG114">
        <f t="shared" si="70"/>
        <v>226.8</v>
      </c>
      <c r="AH114" t="str">
        <f t="shared" si="68"/>
        <v/>
      </c>
      <c r="AI114">
        <f t="shared" si="71"/>
        <v>51</v>
      </c>
      <c r="AJ114">
        <f t="shared" si="72"/>
        <v>2013</v>
      </c>
      <c r="AK114">
        <f t="shared" ref="AK114:AL114" si="120">AJ114+40</f>
        <v>2053</v>
      </c>
      <c r="AL114">
        <f t="shared" si="120"/>
        <v>2093</v>
      </c>
    </row>
    <row r="115" spans="1:38">
      <c r="A115" t="s">
        <v>285</v>
      </c>
      <c r="B115" t="s">
        <v>32</v>
      </c>
      <c r="C115" t="s">
        <v>33</v>
      </c>
      <c r="D115" t="s">
        <v>34</v>
      </c>
      <c r="E115" t="s">
        <v>310</v>
      </c>
      <c r="F115" t="s">
        <v>318</v>
      </c>
      <c r="I115">
        <v>56.7</v>
      </c>
      <c r="J115" t="s">
        <v>72</v>
      </c>
      <c r="K115">
        <v>1973</v>
      </c>
      <c r="M115" t="s">
        <v>306</v>
      </c>
      <c r="N115" t="s">
        <v>312</v>
      </c>
      <c r="S115" t="s">
        <v>290</v>
      </c>
      <c r="T115" t="s">
        <v>41</v>
      </c>
      <c r="U115">
        <v>27.758056</v>
      </c>
      <c r="V115">
        <v>-82.635278</v>
      </c>
      <c r="W115" t="s">
        <v>42</v>
      </c>
      <c r="X115" t="s">
        <v>313</v>
      </c>
      <c r="Y115" t="s">
        <v>314</v>
      </c>
      <c r="AA115" t="s">
        <v>110</v>
      </c>
      <c r="AB115" t="s">
        <v>315</v>
      </c>
      <c r="AC115" t="s">
        <v>316</v>
      </c>
      <c r="AD115" t="s">
        <v>319</v>
      </c>
      <c r="AE115" t="s">
        <v>49</v>
      </c>
      <c r="AF115" s="1">
        <v>1</v>
      </c>
      <c r="AG115">
        <f t="shared" si="70"/>
        <v>226.8</v>
      </c>
      <c r="AH115" t="str">
        <f t="shared" si="68"/>
        <v/>
      </c>
      <c r="AI115">
        <f t="shared" si="71"/>
        <v>51</v>
      </c>
      <c r="AJ115">
        <f t="shared" si="72"/>
        <v>2013</v>
      </c>
      <c r="AK115">
        <f t="shared" ref="AK115:AL115" si="121">AJ115+40</f>
        <v>2053</v>
      </c>
      <c r="AL115">
        <f t="shared" si="121"/>
        <v>2093</v>
      </c>
    </row>
    <row r="116" spans="1:38">
      <c r="A116" t="s">
        <v>285</v>
      </c>
      <c r="B116" t="s">
        <v>32</v>
      </c>
      <c r="C116" t="s">
        <v>33</v>
      </c>
      <c r="D116" t="s">
        <v>34</v>
      </c>
      <c r="E116" t="s">
        <v>310</v>
      </c>
      <c r="F116" t="s">
        <v>320</v>
      </c>
      <c r="I116">
        <v>56.7</v>
      </c>
      <c r="J116" t="s">
        <v>72</v>
      </c>
      <c r="K116">
        <v>1973</v>
      </c>
      <c r="M116" t="s">
        <v>306</v>
      </c>
      <c r="N116" t="s">
        <v>312</v>
      </c>
      <c r="S116" t="s">
        <v>290</v>
      </c>
      <c r="T116" t="s">
        <v>41</v>
      </c>
      <c r="U116">
        <v>27.758056</v>
      </c>
      <c r="V116">
        <v>-82.635278</v>
      </c>
      <c r="W116" t="s">
        <v>42</v>
      </c>
      <c r="X116" t="s">
        <v>313</v>
      </c>
      <c r="Y116" t="s">
        <v>314</v>
      </c>
      <c r="AA116" t="s">
        <v>110</v>
      </c>
      <c r="AB116" t="s">
        <v>315</v>
      </c>
      <c r="AC116" t="s">
        <v>316</v>
      </c>
      <c r="AD116" t="s">
        <v>321</v>
      </c>
      <c r="AE116" t="s">
        <v>49</v>
      </c>
      <c r="AF116" s="1">
        <v>1</v>
      </c>
      <c r="AG116">
        <f t="shared" si="70"/>
        <v>226.8</v>
      </c>
      <c r="AH116" t="str">
        <f t="shared" si="68"/>
        <v/>
      </c>
      <c r="AI116">
        <f t="shared" si="71"/>
        <v>51</v>
      </c>
      <c r="AJ116">
        <f t="shared" si="72"/>
        <v>2013</v>
      </c>
      <c r="AK116">
        <f t="shared" ref="AK116:AL116" si="122">AJ116+40</f>
        <v>2053</v>
      </c>
      <c r="AL116">
        <f t="shared" si="122"/>
        <v>2093</v>
      </c>
    </row>
    <row r="117" spans="1:38">
      <c r="A117" t="s">
        <v>285</v>
      </c>
      <c r="B117" t="s">
        <v>32</v>
      </c>
      <c r="C117" t="s">
        <v>33</v>
      </c>
      <c r="D117" t="s">
        <v>34</v>
      </c>
      <c r="E117" t="s">
        <v>310</v>
      </c>
      <c r="F117" t="s">
        <v>322</v>
      </c>
      <c r="I117">
        <v>56.7</v>
      </c>
      <c r="J117" t="s">
        <v>72</v>
      </c>
      <c r="K117">
        <v>1973</v>
      </c>
      <c r="M117" t="s">
        <v>306</v>
      </c>
      <c r="N117" t="s">
        <v>312</v>
      </c>
      <c r="S117" t="s">
        <v>290</v>
      </c>
      <c r="T117" t="s">
        <v>41</v>
      </c>
      <c r="U117">
        <v>27.758056</v>
      </c>
      <c r="V117">
        <v>-82.635278</v>
      </c>
      <c r="W117" t="s">
        <v>42</v>
      </c>
      <c r="X117" t="s">
        <v>313</v>
      </c>
      <c r="Y117" t="s">
        <v>314</v>
      </c>
      <c r="AA117" t="s">
        <v>110</v>
      </c>
      <c r="AB117" t="s">
        <v>315</v>
      </c>
      <c r="AC117" t="s">
        <v>316</v>
      </c>
      <c r="AD117" t="s">
        <v>323</v>
      </c>
      <c r="AE117" t="s">
        <v>49</v>
      </c>
      <c r="AF117" s="1">
        <v>1</v>
      </c>
      <c r="AG117">
        <f t="shared" si="70"/>
        <v>226.8</v>
      </c>
      <c r="AH117">
        <f t="shared" si="68"/>
        <v>226.8</v>
      </c>
      <c r="AI117">
        <f t="shared" si="71"/>
        <v>51</v>
      </c>
      <c r="AJ117">
        <f t="shared" si="72"/>
        <v>2013</v>
      </c>
      <c r="AK117">
        <f t="shared" ref="AK117:AL117" si="123">AJ117+40</f>
        <v>2053</v>
      </c>
      <c r="AL117">
        <f t="shared" si="123"/>
        <v>2093</v>
      </c>
    </row>
    <row r="118" spans="1:38">
      <c r="A118" t="s">
        <v>285</v>
      </c>
      <c r="B118" t="s">
        <v>32</v>
      </c>
      <c r="C118" t="s">
        <v>33</v>
      </c>
      <c r="D118" t="s">
        <v>34</v>
      </c>
      <c r="E118" t="s">
        <v>81</v>
      </c>
      <c r="F118" t="s">
        <v>298</v>
      </c>
      <c r="I118">
        <v>698</v>
      </c>
      <c r="J118" t="s">
        <v>72</v>
      </c>
      <c r="K118">
        <v>2011</v>
      </c>
      <c r="M118" t="s">
        <v>299</v>
      </c>
      <c r="N118" t="s">
        <v>289</v>
      </c>
      <c r="S118" t="s">
        <v>324</v>
      </c>
      <c r="T118" t="s">
        <v>41</v>
      </c>
      <c r="U118">
        <v>35.713299999999997</v>
      </c>
      <c r="V118">
        <v>-80.3767</v>
      </c>
      <c r="W118" t="s">
        <v>42</v>
      </c>
      <c r="X118" t="s">
        <v>325</v>
      </c>
      <c r="Y118" t="s">
        <v>83</v>
      </c>
      <c r="AA118" t="s">
        <v>45</v>
      </c>
      <c r="AB118" t="s">
        <v>84</v>
      </c>
      <c r="AC118" t="s">
        <v>85</v>
      </c>
      <c r="AD118" t="s">
        <v>326</v>
      </c>
      <c r="AE118" t="s">
        <v>49</v>
      </c>
      <c r="AF118" s="1">
        <v>1</v>
      </c>
      <c r="AG118">
        <f t="shared" si="70"/>
        <v>1068</v>
      </c>
      <c r="AH118">
        <f t="shared" si="68"/>
        <v>1068</v>
      </c>
      <c r="AI118">
        <f t="shared" si="71"/>
        <v>13</v>
      </c>
      <c r="AJ118">
        <f t="shared" si="72"/>
        <v>2051</v>
      </c>
      <c r="AK118">
        <f t="shared" ref="AK118:AL118" si="124">AJ118+40</f>
        <v>2091</v>
      </c>
      <c r="AL118">
        <f t="shared" si="124"/>
        <v>2131</v>
      </c>
    </row>
    <row r="119" spans="1:38">
      <c r="A119" t="s">
        <v>285</v>
      </c>
      <c r="B119" t="s">
        <v>32</v>
      </c>
      <c r="C119" t="s">
        <v>33</v>
      </c>
      <c r="D119" t="s">
        <v>34</v>
      </c>
      <c r="E119" t="s">
        <v>97</v>
      </c>
      <c r="F119" t="s">
        <v>327</v>
      </c>
      <c r="I119">
        <v>113</v>
      </c>
      <c r="J119" t="s">
        <v>72</v>
      </c>
      <c r="K119">
        <v>1993</v>
      </c>
      <c r="M119" t="s">
        <v>306</v>
      </c>
      <c r="N119" t="s">
        <v>328</v>
      </c>
      <c r="S119" t="s">
        <v>329</v>
      </c>
      <c r="T119" t="s">
        <v>41</v>
      </c>
      <c r="U119">
        <v>39.924199999999999</v>
      </c>
      <c r="V119">
        <v>-87.424400000000006</v>
      </c>
      <c r="W119" t="s">
        <v>42</v>
      </c>
      <c r="X119" t="s">
        <v>99</v>
      </c>
      <c r="Y119" t="s">
        <v>100</v>
      </c>
      <c r="AA119" t="s">
        <v>101</v>
      </c>
      <c r="AB119" t="s">
        <v>102</v>
      </c>
      <c r="AC119" t="s">
        <v>103</v>
      </c>
      <c r="AD119" t="s">
        <v>330</v>
      </c>
      <c r="AE119" t="s">
        <v>49</v>
      </c>
      <c r="AF119" s="1">
        <v>1</v>
      </c>
      <c r="AG119">
        <f t="shared" si="70"/>
        <v>1175</v>
      </c>
      <c r="AH119">
        <f t="shared" si="68"/>
        <v>1175</v>
      </c>
      <c r="AI119">
        <f t="shared" si="71"/>
        <v>31</v>
      </c>
      <c r="AJ119">
        <f t="shared" si="72"/>
        <v>2033</v>
      </c>
      <c r="AK119">
        <f t="shared" ref="AK119:AL119" si="125">AJ119+40</f>
        <v>2073</v>
      </c>
      <c r="AL119">
        <f t="shared" si="125"/>
        <v>2113</v>
      </c>
    </row>
    <row r="120" spans="1:38">
      <c r="A120" t="s">
        <v>285</v>
      </c>
      <c r="B120" t="s">
        <v>32</v>
      </c>
      <c r="C120" t="s">
        <v>33</v>
      </c>
      <c r="D120" t="s">
        <v>34</v>
      </c>
      <c r="E120" t="s">
        <v>106</v>
      </c>
      <c r="F120" t="s">
        <v>298</v>
      </c>
      <c r="H120" t="s">
        <v>331</v>
      </c>
      <c r="I120">
        <v>985</v>
      </c>
      <c r="J120" t="s">
        <v>72</v>
      </c>
      <c r="K120">
        <v>2018</v>
      </c>
      <c r="M120" t="s">
        <v>299</v>
      </c>
      <c r="N120" t="s">
        <v>332</v>
      </c>
      <c r="S120" t="s">
        <v>290</v>
      </c>
      <c r="T120" t="s">
        <v>41</v>
      </c>
      <c r="U120">
        <v>28.965599999999998</v>
      </c>
      <c r="V120">
        <v>-82.697699999999998</v>
      </c>
      <c r="W120" t="s">
        <v>42</v>
      </c>
      <c r="X120" t="s">
        <v>108</v>
      </c>
      <c r="Y120" t="s">
        <v>109</v>
      </c>
      <c r="AA120" t="s">
        <v>110</v>
      </c>
      <c r="AB120" t="s">
        <v>111</v>
      </c>
      <c r="AC120" t="s">
        <v>112</v>
      </c>
      <c r="AD120" t="s">
        <v>333</v>
      </c>
      <c r="AE120" t="s">
        <v>49</v>
      </c>
      <c r="AF120" s="1">
        <v>1</v>
      </c>
      <c r="AG120">
        <f t="shared" si="70"/>
        <v>4412.7</v>
      </c>
      <c r="AH120" t="str">
        <f t="shared" si="68"/>
        <v/>
      </c>
      <c r="AI120">
        <f t="shared" si="71"/>
        <v>6</v>
      </c>
      <c r="AJ120">
        <f t="shared" si="72"/>
        <v>2058</v>
      </c>
      <c r="AK120">
        <f t="shared" ref="AK120:AL120" si="126">AJ120+40</f>
        <v>2098</v>
      </c>
      <c r="AL120">
        <f t="shared" si="126"/>
        <v>2138</v>
      </c>
    </row>
    <row r="121" spans="1:38">
      <c r="A121" t="s">
        <v>285</v>
      </c>
      <c r="B121" t="s">
        <v>32</v>
      </c>
      <c r="C121" t="s">
        <v>33</v>
      </c>
      <c r="D121" t="s">
        <v>34</v>
      </c>
      <c r="E121" t="s">
        <v>106</v>
      </c>
      <c r="F121" t="s">
        <v>303</v>
      </c>
      <c r="H121" t="s">
        <v>331</v>
      </c>
      <c r="I121">
        <v>985</v>
      </c>
      <c r="J121" t="s">
        <v>72</v>
      </c>
      <c r="K121">
        <v>2018</v>
      </c>
      <c r="M121" t="s">
        <v>299</v>
      </c>
      <c r="N121" t="s">
        <v>332</v>
      </c>
      <c r="S121" t="s">
        <v>290</v>
      </c>
      <c r="T121" t="s">
        <v>41</v>
      </c>
      <c r="U121">
        <v>28.965599999999998</v>
      </c>
      <c r="V121">
        <v>-82.697699999999998</v>
      </c>
      <c r="W121" t="s">
        <v>42</v>
      </c>
      <c r="X121" t="s">
        <v>108</v>
      </c>
      <c r="Y121" t="s">
        <v>109</v>
      </c>
      <c r="AA121" t="s">
        <v>110</v>
      </c>
      <c r="AB121" t="s">
        <v>111</v>
      </c>
      <c r="AC121" t="s">
        <v>112</v>
      </c>
      <c r="AD121" t="s">
        <v>334</v>
      </c>
      <c r="AE121" t="s">
        <v>49</v>
      </c>
      <c r="AF121" s="1">
        <v>1</v>
      </c>
      <c r="AG121">
        <f t="shared" si="70"/>
        <v>4412.7</v>
      </c>
      <c r="AH121">
        <f t="shared" si="68"/>
        <v>4412.7</v>
      </c>
      <c r="AI121">
        <f t="shared" si="71"/>
        <v>6</v>
      </c>
      <c r="AJ121">
        <f t="shared" si="72"/>
        <v>2058</v>
      </c>
      <c r="AK121">
        <f t="shared" ref="AK121:AL121" si="127">AJ121+40</f>
        <v>2098</v>
      </c>
      <c r="AL121">
        <f t="shared" si="127"/>
        <v>2138</v>
      </c>
    </row>
    <row r="122" spans="1:38">
      <c r="A122" t="s">
        <v>285</v>
      </c>
      <c r="B122" t="s">
        <v>32</v>
      </c>
      <c r="C122" t="s">
        <v>33</v>
      </c>
      <c r="D122" t="s">
        <v>34</v>
      </c>
      <c r="E122" t="s">
        <v>117</v>
      </c>
      <c r="F122" t="s">
        <v>298</v>
      </c>
      <c r="I122">
        <v>698</v>
      </c>
      <c r="J122" t="s">
        <v>72</v>
      </c>
      <c r="K122">
        <v>2012</v>
      </c>
      <c r="M122" t="s">
        <v>299</v>
      </c>
      <c r="N122" t="s">
        <v>332</v>
      </c>
      <c r="S122" t="s">
        <v>324</v>
      </c>
      <c r="T122" t="s">
        <v>41</v>
      </c>
      <c r="U122">
        <v>36.486199999999997</v>
      </c>
      <c r="V122">
        <v>-79.720799999999997</v>
      </c>
      <c r="W122" t="s">
        <v>42</v>
      </c>
      <c r="X122" t="s">
        <v>118</v>
      </c>
      <c r="Y122" t="s">
        <v>119</v>
      </c>
      <c r="AA122" t="s">
        <v>45</v>
      </c>
      <c r="AB122" t="s">
        <v>120</v>
      </c>
      <c r="AC122" t="s">
        <v>121</v>
      </c>
      <c r="AD122" t="s">
        <v>335</v>
      </c>
      <c r="AE122" t="s">
        <v>49</v>
      </c>
      <c r="AF122" s="1">
        <v>1</v>
      </c>
      <c r="AG122">
        <f t="shared" si="70"/>
        <v>988</v>
      </c>
      <c r="AH122">
        <f t="shared" si="68"/>
        <v>988</v>
      </c>
      <c r="AI122">
        <f t="shared" si="71"/>
        <v>12</v>
      </c>
      <c r="AJ122">
        <f t="shared" si="72"/>
        <v>2052</v>
      </c>
      <c r="AK122">
        <f t="shared" ref="AK122:AL122" si="128">AJ122+40</f>
        <v>2092</v>
      </c>
      <c r="AL122">
        <f t="shared" si="128"/>
        <v>2132</v>
      </c>
    </row>
    <row r="123" spans="1:38">
      <c r="A123" t="s">
        <v>285</v>
      </c>
      <c r="B123" t="s">
        <v>32</v>
      </c>
      <c r="C123" t="s">
        <v>33</v>
      </c>
      <c r="D123" t="s">
        <v>34</v>
      </c>
      <c r="E123" t="s">
        <v>336</v>
      </c>
      <c r="F123" t="s">
        <v>287</v>
      </c>
      <c r="I123">
        <v>67</v>
      </c>
      <c r="J123" t="s">
        <v>37</v>
      </c>
      <c r="K123">
        <v>1974</v>
      </c>
      <c r="L123">
        <v>2020</v>
      </c>
      <c r="M123" t="s">
        <v>306</v>
      </c>
      <c r="N123" t="s">
        <v>289</v>
      </c>
      <c r="S123" t="s">
        <v>300</v>
      </c>
      <c r="T123" t="s">
        <v>41</v>
      </c>
      <c r="U123">
        <v>34.418500000000002</v>
      </c>
      <c r="V123">
        <v>-80.165700000000001</v>
      </c>
      <c r="W123" t="s">
        <v>42</v>
      </c>
      <c r="X123" t="s">
        <v>183</v>
      </c>
      <c r="Y123" t="s">
        <v>184</v>
      </c>
      <c r="AA123" t="s">
        <v>185</v>
      </c>
      <c r="AB123" t="s">
        <v>337</v>
      </c>
      <c r="AC123" t="s">
        <v>338</v>
      </c>
      <c r="AD123" t="s">
        <v>339</v>
      </c>
      <c r="AE123" t="s">
        <v>49</v>
      </c>
      <c r="AF123" s="1">
        <v>1</v>
      </c>
      <c r="AG123">
        <f t="shared" si="70"/>
        <v>846</v>
      </c>
      <c r="AH123" t="str">
        <f t="shared" si="68"/>
        <v/>
      </c>
      <c r="AI123">
        <f t="shared" si="71"/>
        <v>50</v>
      </c>
      <c r="AJ123">
        <f t="shared" si="72"/>
        <v>2014</v>
      </c>
      <c r="AK123">
        <f t="shared" ref="AK123:AL123" si="129">AJ123+40</f>
        <v>2054</v>
      </c>
      <c r="AL123">
        <f t="shared" si="129"/>
        <v>2094</v>
      </c>
    </row>
    <row r="124" spans="1:38">
      <c r="A124" t="s">
        <v>285</v>
      </c>
      <c r="B124" t="s">
        <v>32</v>
      </c>
      <c r="C124" t="s">
        <v>33</v>
      </c>
      <c r="D124" t="s">
        <v>34</v>
      </c>
      <c r="E124" t="s">
        <v>336</v>
      </c>
      <c r="F124" t="s">
        <v>296</v>
      </c>
      <c r="I124">
        <v>65.8</v>
      </c>
      <c r="J124" t="s">
        <v>37</v>
      </c>
      <c r="K124">
        <v>1974</v>
      </c>
      <c r="L124">
        <v>2020</v>
      </c>
      <c r="M124" t="s">
        <v>306</v>
      </c>
      <c r="N124" t="s">
        <v>340</v>
      </c>
      <c r="S124" t="s">
        <v>341</v>
      </c>
      <c r="T124" t="s">
        <v>341</v>
      </c>
      <c r="U124">
        <v>34.418500000000002</v>
      </c>
      <c r="V124">
        <v>-80.165700000000001</v>
      </c>
      <c r="W124" t="s">
        <v>42</v>
      </c>
      <c r="X124" t="s">
        <v>183</v>
      </c>
      <c r="Y124" t="s">
        <v>184</v>
      </c>
      <c r="AA124" t="s">
        <v>185</v>
      </c>
      <c r="AB124" t="s">
        <v>337</v>
      </c>
      <c r="AC124" t="s">
        <v>338</v>
      </c>
      <c r="AD124" t="s">
        <v>342</v>
      </c>
      <c r="AE124" t="s">
        <v>49</v>
      </c>
      <c r="AF124" s="1">
        <v>1</v>
      </c>
      <c r="AG124">
        <f t="shared" si="70"/>
        <v>846</v>
      </c>
      <c r="AH124" t="str">
        <f t="shared" si="68"/>
        <v/>
      </c>
      <c r="AI124">
        <f t="shared" si="71"/>
        <v>50</v>
      </c>
      <c r="AJ124">
        <f t="shared" si="72"/>
        <v>2014</v>
      </c>
      <c r="AK124">
        <f t="shared" ref="AK124:AL124" si="130">AJ124+40</f>
        <v>2054</v>
      </c>
      <c r="AL124">
        <f t="shared" si="130"/>
        <v>2094</v>
      </c>
    </row>
    <row r="125" spans="1:38">
      <c r="A125" t="s">
        <v>285</v>
      </c>
      <c r="B125" t="s">
        <v>32</v>
      </c>
      <c r="C125" t="s">
        <v>33</v>
      </c>
      <c r="D125" t="s">
        <v>34</v>
      </c>
      <c r="E125" t="s">
        <v>336</v>
      </c>
      <c r="F125" t="s">
        <v>343</v>
      </c>
      <c r="I125">
        <v>67</v>
      </c>
      <c r="J125" t="s">
        <v>37</v>
      </c>
      <c r="K125">
        <v>1974</v>
      </c>
      <c r="L125">
        <v>2020</v>
      </c>
      <c r="M125" t="s">
        <v>306</v>
      </c>
      <c r="N125" t="s">
        <v>289</v>
      </c>
      <c r="S125" t="s">
        <v>300</v>
      </c>
      <c r="T125" t="s">
        <v>41</v>
      </c>
      <c r="U125">
        <v>34.418500000000002</v>
      </c>
      <c r="V125">
        <v>-80.165700000000001</v>
      </c>
      <c r="W125" t="s">
        <v>42</v>
      </c>
      <c r="X125" t="s">
        <v>183</v>
      </c>
      <c r="Y125" t="s">
        <v>184</v>
      </c>
      <c r="AA125" t="s">
        <v>185</v>
      </c>
      <c r="AB125" t="s">
        <v>337</v>
      </c>
      <c r="AC125" t="s">
        <v>338</v>
      </c>
      <c r="AD125" t="s">
        <v>344</v>
      </c>
      <c r="AE125" t="s">
        <v>49</v>
      </c>
      <c r="AF125" s="1">
        <v>1</v>
      </c>
      <c r="AG125">
        <f t="shared" si="70"/>
        <v>846</v>
      </c>
      <c r="AH125" t="str">
        <f t="shared" si="68"/>
        <v/>
      </c>
      <c r="AI125">
        <f t="shared" si="71"/>
        <v>50</v>
      </c>
      <c r="AJ125">
        <f t="shared" si="72"/>
        <v>2014</v>
      </c>
      <c r="AK125">
        <f t="shared" ref="AK125:AL125" si="131">AJ125+40</f>
        <v>2054</v>
      </c>
      <c r="AL125">
        <f t="shared" si="131"/>
        <v>2094</v>
      </c>
    </row>
    <row r="126" spans="1:38">
      <c r="A126" t="s">
        <v>285</v>
      </c>
      <c r="B126" t="s">
        <v>32</v>
      </c>
      <c r="C126" t="s">
        <v>33</v>
      </c>
      <c r="D126" t="s">
        <v>34</v>
      </c>
      <c r="E126" t="s">
        <v>336</v>
      </c>
      <c r="F126" t="s">
        <v>327</v>
      </c>
      <c r="I126">
        <v>65.8</v>
      </c>
      <c r="J126" t="s">
        <v>37</v>
      </c>
      <c r="K126">
        <v>1974</v>
      </c>
      <c r="L126">
        <v>2020</v>
      </c>
      <c r="M126" t="s">
        <v>306</v>
      </c>
      <c r="N126" t="s">
        <v>340</v>
      </c>
      <c r="S126" t="s">
        <v>341</v>
      </c>
      <c r="T126" t="s">
        <v>341</v>
      </c>
      <c r="U126">
        <v>34.418500000000002</v>
      </c>
      <c r="V126">
        <v>-80.165700000000001</v>
      </c>
      <c r="W126" t="s">
        <v>42</v>
      </c>
      <c r="X126" t="s">
        <v>183</v>
      </c>
      <c r="Y126" t="s">
        <v>184</v>
      </c>
      <c r="AA126" t="s">
        <v>185</v>
      </c>
      <c r="AB126" t="s">
        <v>337</v>
      </c>
      <c r="AC126" t="s">
        <v>338</v>
      </c>
      <c r="AD126" t="s">
        <v>345</v>
      </c>
      <c r="AE126" t="s">
        <v>49</v>
      </c>
      <c r="AF126" s="1">
        <v>1</v>
      </c>
      <c r="AG126">
        <f t="shared" si="70"/>
        <v>846</v>
      </c>
      <c r="AH126" t="str">
        <f t="shared" si="68"/>
        <v/>
      </c>
      <c r="AI126">
        <f t="shared" si="71"/>
        <v>50</v>
      </c>
      <c r="AJ126">
        <f t="shared" si="72"/>
        <v>2014</v>
      </c>
      <c r="AK126">
        <f t="shared" ref="AK126:AL126" si="132">AJ126+40</f>
        <v>2054</v>
      </c>
      <c r="AL126">
        <f t="shared" si="132"/>
        <v>2094</v>
      </c>
    </row>
    <row r="127" spans="1:38">
      <c r="A127" t="s">
        <v>285</v>
      </c>
      <c r="B127" t="s">
        <v>32</v>
      </c>
      <c r="C127" t="s">
        <v>33</v>
      </c>
      <c r="D127" t="s">
        <v>34</v>
      </c>
      <c r="E127" t="s">
        <v>336</v>
      </c>
      <c r="F127" t="s">
        <v>346</v>
      </c>
      <c r="I127">
        <v>65.8</v>
      </c>
      <c r="J127" t="s">
        <v>37</v>
      </c>
      <c r="K127">
        <v>1974</v>
      </c>
      <c r="L127">
        <v>2020</v>
      </c>
      <c r="M127" t="s">
        <v>306</v>
      </c>
      <c r="N127" t="s">
        <v>340</v>
      </c>
      <c r="S127" t="s">
        <v>341</v>
      </c>
      <c r="T127" t="s">
        <v>341</v>
      </c>
      <c r="U127">
        <v>34.418500000000002</v>
      </c>
      <c r="V127">
        <v>-80.165700000000001</v>
      </c>
      <c r="W127" t="s">
        <v>42</v>
      </c>
      <c r="X127" t="s">
        <v>183</v>
      </c>
      <c r="Y127" t="s">
        <v>184</v>
      </c>
      <c r="AA127" t="s">
        <v>185</v>
      </c>
      <c r="AB127" t="s">
        <v>337</v>
      </c>
      <c r="AC127" t="s">
        <v>338</v>
      </c>
      <c r="AD127" t="s">
        <v>347</v>
      </c>
      <c r="AE127" t="s">
        <v>49</v>
      </c>
      <c r="AF127" s="1">
        <v>1</v>
      </c>
      <c r="AG127">
        <f t="shared" si="70"/>
        <v>846</v>
      </c>
      <c r="AH127" t="str">
        <f t="shared" si="68"/>
        <v/>
      </c>
      <c r="AI127">
        <f t="shared" si="71"/>
        <v>50</v>
      </c>
      <c r="AJ127">
        <f t="shared" si="72"/>
        <v>2014</v>
      </c>
      <c r="AK127">
        <f t="shared" ref="AK127:AL127" si="133">AJ127+40</f>
        <v>2054</v>
      </c>
      <c r="AL127">
        <f t="shared" si="133"/>
        <v>2094</v>
      </c>
    </row>
    <row r="128" spans="1:38">
      <c r="A128" t="s">
        <v>285</v>
      </c>
      <c r="B128" t="s">
        <v>32</v>
      </c>
      <c r="C128" t="s">
        <v>33</v>
      </c>
      <c r="D128" t="s">
        <v>34</v>
      </c>
      <c r="E128" t="s">
        <v>336</v>
      </c>
      <c r="F128" t="s">
        <v>350</v>
      </c>
      <c r="I128">
        <v>65.8</v>
      </c>
      <c r="J128" t="s">
        <v>37</v>
      </c>
      <c r="K128">
        <v>1974</v>
      </c>
      <c r="L128">
        <v>2020</v>
      </c>
      <c r="M128" t="s">
        <v>306</v>
      </c>
      <c r="N128" t="s">
        <v>340</v>
      </c>
      <c r="S128" t="s">
        <v>341</v>
      </c>
      <c r="T128" t="s">
        <v>341</v>
      </c>
      <c r="U128">
        <v>34.418500000000002</v>
      </c>
      <c r="V128">
        <v>-80.165700000000001</v>
      </c>
      <c r="W128" t="s">
        <v>42</v>
      </c>
      <c r="X128" t="s">
        <v>183</v>
      </c>
      <c r="Y128" t="s">
        <v>184</v>
      </c>
      <c r="AA128" t="s">
        <v>185</v>
      </c>
      <c r="AB128" t="s">
        <v>337</v>
      </c>
      <c r="AC128" t="s">
        <v>338</v>
      </c>
      <c r="AD128" t="s">
        <v>351</v>
      </c>
      <c r="AE128" t="s">
        <v>49</v>
      </c>
      <c r="AF128" s="1">
        <v>1</v>
      </c>
      <c r="AG128">
        <f t="shared" si="70"/>
        <v>846</v>
      </c>
      <c r="AH128" t="str">
        <f t="shared" si="68"/>
        <v/>
      </c>
      <c r="AI128">
        <f t="shared" si="71"/>
        <v>50</v>
      </c>
      <c r="AJ128">
        <f t="shared" si="72"/>
        <v>2014</v>
      </c>
      <c r="AK128">
        <f t="shared" ref="AK128:AL128" si="134">AJ128+40</f>
        <v>2054</v>
      </c>
      <c r="AL128">
        <f t="shared" si="134"/>
        <v>2094</v>
      </c>
    </row>
    <row r="129" spans="1:38">
      <c r="A129" t="s">
        <v>285</v>
      </c>
      <c r="B129" t="s">
        <v>32</v>
      </c>
      <c r="C129" t="s">
        <v>33</v>
      </c>
      <c r="D129" t="s">
        <v>34</v>
      </c>
      <c r="E129" t="s">
        <v>336</v>
      </c>
      <c r="F129" t="s">
        <v>352</v>
      </c>
      <c r="I129">
        <v>65.8</v>
      </c>
      <c r="J129" t="s">
        <v>37</v>
      </c>
      <c r="K129">
        <v>1974</v>
      </c>
      <c r="L129">
        <v>2020</v>
      </c>
      <c r="M129" t="s">
        <v>306</v>
      </c>
      <c r="N129" t="s">
        <v>340</v>
      </c>
      <c r="S129" t="s">
        <v>341</v>
      </c>
      <c r="T129" t="s">
        <v>341</v>
      </c>
      <c r="U129">
        <v>34.418500000000002</v>
      </c>
      <c r="V129">
        <v>-80.165700000000001</v>
      </c>
      <c r="W129" t="s">
        <v>42</v>
      </c>
      <c r="X129" t="s">
        <v>183</v>
      </c>
      <c r="Y129" t="s">
        <v>184</v>
      </c>
      <c r="AA129" t="s">
        <v>185</v>
      </c>
      <c r="AB129" t="s">
        <v>337</v>
      </c>
      <c r="AC129" t="s">
        <v>338</v>
      </c>
      <c r="AD129" t="s">
        <v>353</v>
      </c>
      <c r="AE129" t="s">
        <v>49</v>
      </c>
      <c r="AF129" s="1">
        <v>1</v>
      </c>
      <c r="AG129">
        <f t="shared" si="70"/>
        <v>846</v>
      </c>
      <c r="AH129" t="str">
        <f t="shared" si="68"/>
        <v/>
      </c>
      <c r="AI129">
        <f t="shared" si="71"/>
        <v>50</v>
      </c>
      <c r="AJ129">
        <f t="shared" si="72"/>
        <v>2014</v>
      </c>
      <c r="AK129">
        <f t="shared" ref="AK129:AL129" si="135">AJ129+40</f>
        <v>2054</v>
      </c>
      <c r="AL129">
        <f t="shared" si="135"/>
        <v>2094</v>
      </c>
    </row>
    <row r="130" spans="1:38">
      <c r="A130" t="s">
        <v>285</v>
      </c>
      <c r="B130" t="s">
        <v>32</v>
      </c>
      <c r="C130" t="s">
        <v>33</v>
      </c>
      <c r="D130" t="s">
        <v>34</v>
      </c>
      <c r="E130" t="s">
        <v>336</v>
      </c>
      <c r="F130" t="s">
        <v>348</v>
      </c>
      <c r="I130">
        <v>67</v>
      </c>
      <c r="J130" t="s">
        <v>37</v>
      </c>
      <c r="K130">
        <v>1975</v>
      </c>
      <c r="L130">
        <v>2020</v>
      </c>
      <c r="M130" t="s">
        <v>306</v>
      </c>
      <c r="N130" t="s">
        <v>289</v>
      </c>
      <c r="S130" t="s">
        <v>300</v>
      </c>
      <c r="T130" t="s">
        <v>41</v>
      </c>
      <c r="U130">
        <v>34.418500000000002</v>
      </c>
      <c r="V130">
        <v>-80.165700000000001</v>
      </c>
      <c r="W130" t="s">
        <v>42</v>
      </c>
      <c r="X130" t="s">
        <v>183</v>
      </c>
      <c r="Y130" t="s">
        <v>184</v>
      </c>
      <c r="AA130" t="s">
        <v>185</v>
      </c>
      <c r="AB130" t="s">
        <v>337</v>
      </c>
      <c r="AC130" t="s">
        <v>338</v>
      </c>
      <c r="AD130" t="s">
        <v>349</v>
      </c>
      <c r="AE130" t="s">
        <v>49</v>
      </c>
      <c r="AF130" s="1">
        <v>1</v>
      </c>
      <c r="AG130">
        <f t="shared" si="70"/>
        <v>846</v>
      </c>
      <c r="AH130" t="str">
        <f t="shared" ref="AH130:AH193" si="136">IF(AG130=AG131,"",AG130)</f>
        <v/>
      </c>
      <c r="AI130">
        <f t="shared" si="71"/>
        <v>49</v>
      </c>
      <c r="AJ130">
        <f t="shared" si="72"/>
        <v>2015</v>
      </c>
      <c r="AK130">
        <f t="shared" ref="AK130:AL130" si="137">AJ130+40</f>
        <v>2055</v>
      </c>
      <c r="AL130">
        <f t="shared" si="137"/>
        <v>2095</v>
      </c>
    </row>
    <row r="131" spans="1:38">
      <c r="A131" t="s">
        <v>285</v>
      </c>
      <c r="B131" t="s">
        <v>32</v>
      </c>
      <c r="C131" t="s">
        <v>33</v>
      </c>
      <c r="D131" t="s">
        <v>34</v>
      </c>
      <c r="E131" t="s">
        <v>336</v>
      </c>
      <c r="F131" t="s">
        <v>354</v>
      </c>
      <c r="I131">
        <v>158</v>
      </c>
      <c r="J131" t="s">
        <v>72</v>
      </c>
      <c r="K131">
        <v>1997</v>
      </c>
      <c r="M131" t="s">
        <v>306</v>
      </c>
      <c r="N131" t="s">
        <v>289</v>
      </c>
      <c r="S131" t="s">
        <v>300</v>
      </c>
      <c r="T131" t="s">
        <v>41</v>
      </c>
      <c r="U131">
        <v>34.418500000000002</v>
      </c>
      <c r="V131">
        <v>-80.165700000000001</v>
      </c>
      <c r="W131" t="s">
        <v>42</v>
      </c>
      <c r="X131" t="s">
        <v>183</v>
      </c>
      <c r="Y131" t="s">
        <v>184</v>
      </c>
      <c r="AA131" t="s">
        <v>185</v>
      </c>
      <c r="AB131" t="s">
        <v>337</v>
      </c>
      <c r="AC131" t="s">
        <v>338</v>
      </c>
      <c r="AD131" t="s">
        <v>355</v>
      </c>
      <c r="AE131" t="s">
        <v>49</v>
      </c>
      <c r="AF131" s="1">
        <v>1</v>
      </c>
      <c r="AG131">
        <f t="shared" ref="AG131:AG194" si="138">SUMIF(E:E,E131,I:I)</f>
        <v>846</v>
      </c>
      <c r="AH131" t="str">
        <f t="shared" si="136"/>
        <v/>
      </c>
      <c r="AI131">
        <f t="shared" ref="AI131:AI194" si="139">IF(K131="",-99,2024-K131)</f>
        <v>27</v>
      </c>
      <c r="AJ131">
        <f t="shared" ref="AJ131:AJ194" si="140">K131+40</f>
        <v>2037</v>
      </c>
      <c r="AK131">
        <f t="shared" ref="AK131:AL131" si="141">AJ131+40</f>
        <v>2077</v>
      </c>
      <c r="AL131">
        <f t="shared" si="141"/>
        <v>2117</v>
      </c>
    </row>
    <row r="132" spans="1:38">
      <c r="A132" t="s">
        <v>285</v>
      </c>
      <c r="B132" t="s">
        <v>32</v>
      </c>
      <c r="C132" t="s">
        <v>33</v>
      </c>
      <c r="D132" t="s">
        <v>34</v>
      </c>
      <c r="E132" t="s">
        <v>336</v>
      </c>
      <c r="F132" t="s">
        <v>356</v>
      </c>
      <c r="I132">
        <v>158</v>
      </c>
      <c r="J132" t="s">
        <v>72</v>
      </c>
      <c r="K132">
        <v>1997</v>
      </c>
      <c r="M132" t="s">
        <v>306</v>
      </c>
      <c r="N132" t="s">
        <v>289</v>
      </c>
      <c r="S132" t="s">
        <v>300</v>
      </c>
      <c r="T132" t="s">
        <v>41</v>
      </c>
      <c r="U132">
        <v>34.418500000000002</v>
      </c>
      <c r="V132">
        <v>-80.165700000000001</v>
      </c>
      <c r="W132" t="s">
        <v>42</v>
      </c>
      <c r="X132" t="s">
        <v>183</v>
      </c>
      <c r="Y132" t="s">
        <v>184</v>
      </c>
      <c r="AA132" t="s">
        <v>185</v>
      </c>
      <c r="AB132" t="s">
        <v>337</v>
      </c>
      <c r="AC132" t="s">
        <v>338</v>
      </c>
      <c r="AD132" t="s">
        <v>357</v>
      </c>
      <c r="AE132" t="s">
        <v>49</v>
      </c>
      <c r="AF132" s="1">
        <v>1</v>
      </c>
      <c r="AG132">
        <f t="shared" si="138"/>
        <v>846</v>
      </c>
      <c r="AH132">
        <f t="shared" si="136"/>
        <v>846</v>
      </c>
      <c r="AI132">
        <f t="shared" si="139"/>
        <v>27</v>
      </c>
      <c r="AJ132">
        <f t="shared" si="140"/>
        <v>2037</v>
      </c>
      <c r="AK132">
        <f t="shared" ref="AK132:AL132" si="142">AJ132+40</f>
        <v>2077</v>
      </c>
      <c r="AL132">
        <f t="shared" si="142"/>
        <v>2117</v>
      </c>
    </row>
    <row r="133" spans="1:38">
      <c r="A133" t="s">
        <v>285</v>
      </c>
      <c r="B133" t="s">
        <v>32</v>
      </c>
      <c r="C133" t="s">
        <v>33</v>
      </c>
      <c r="D133" t="s">
        <v>34</v>
      </c>
      <c r="E133" t="s">
        <v>358</v>
      </c>
      <c r="F133" t="s">
        <v>343</v>
      </c>
      <c r="I133">
        <v>66.8</v>
      </c>
      <c r="J133" t="s">
        <v>72</v>
      </c>
      <c r="K133">
        <v>1975</v>
      </c>
      <c r="M133" t="s">
        <v>306</v>
      </c>
      <c r="N133" t="s">
        <v>312</v>
      </c>
      <c r="S133" t="s">
        <v>290</v>
      </c>
      <c r="T133" t="s">
        <v>41</v>
      </c>
      <c r="U133">
        <v>28.903863000000001</v>
      </c>
      <c r="V133">
        <v>-81.332329000000001</v>
      </c>
      <c r="W133" t="s">
        <v>42</v>
      </c>
      <c r="X133" t="s">
        <v>359</v>
      </c>
      <c r="Y133" t="s">
        <v>360</v>
      </c>
      <c r="AA133" t="s">
        <v>110</v>
      </c>
      <c r="AB133" t="s">
        <v>361</v>
      </c>
      <c r="AC133" t="s">
        <v>362</v>
      </c>
      <c r="AD133" t="s">
        <v>364</v>
      </c>
      <c r="AE133" t="s">
        <v>49</v>
      </c>
      <c r="AF133" s="1">
        <v>1</v>
      </c>
      <c r="AG133">
        <f t="shared" si="138"/>
        <v>749.5</v>
      </c>
      <c r="AH133" t="str">
        <f t="shared" si="136"/>
        <v/>
      </c>
      <c r="AI133">
        <f t="shared" si="139"/>
        <v>49</v>
      </c>
      <c r="AJ133">
        <f t="shared" si="140"/>
        <v>2015</v>
      </c>
      <c r="AK133">
        <f t="shared" ref="AK133:AL133" si="143">AJ133+40</f>
        <v>2055</v>
      </c>
      <c r="AL133">
        <f t="shared" si="143"/>
        <v>2095</v>
      </c>
    </row>
    <row r="134" spans="1:38">
      <c r="A134" t="s">
        <v>285</v>
      </c>
      <c r="B134" t="s">
        <v>32</v>
      </c>
      <c r="C134" t="s">
        <v>33</v>
      </c>
      <c r="D134" t="s">
        <v>34</v>
      </c>
      <c r="E134" t="s">
        <v>358</v>
      </c>
      <c r="F134" t="s">
        <v>366</v>
      </c>
      <c r="I134">
        <v>66.8</v>
      </c>
      <c r="J134" t="s">
        <v>72</v>
      </c>
      <c r="K134">
        <v>1975</v>
      </c>
      <c r="M134" t="s">
        <v>306</v>
      </c>
      <c r="N134" t="s">
        <v>312</v>
      </c>
      <c r="S134" t="s">
        <v>290</v>
      </c>
      <c r="T134" t="s">
        <v>41</v>
      </c>
      <c r="U134">
        <v>28.903863000000001</v>
      </c>
      <c r="V134">
        <v>-81.332329000000001</v>
      </c>
      <c r="W134" t="s">
        <v>42</v>
      </c>
      <c r="X134" t="s">
        <v>359</v>
      </c>
      <c r="Y134" t="s">
        <v>360</v>
      </c>
      <c r="AA134" t="s">
        <v>110</v>
      </c>
      <c r="AB134" t="s">
        <v>361</v>
      </c>
      <c r="AC134" t="s">
        <v>362</v>
      </c>
      <c r="AD134" t="s">
        <v>367</v>
      </c>
      <c r="AE134" t="s">
        <v>49</v>
      </c>
      <c r="AF134" s="1">
        <v>1</v>
      </c>
      <c r="AG134">
        <f t="shared" si="138"/>
        <v>749.5</v>
      </c>
      <c r="AH134" t="str">
        <f t="shared" si="136"/>
        <v/>
      </c>
      <c r="AI134">
        <f t="shared" si="139"/>
        <v>49</v>
      </c>
      <c r="AJ134">
        <f t="shared" si="140"/>
        <v>2015</v>
      </c>
      <c r="AK134">
        <f t="shared" ref="AK134:AL134" si="144">AJ134+40</f>
        <v>2055</v>
      </c>
      <c r="AL134">
        <f t="shared" si="144"/>
        <v>2095</v>
      </c>
    </row>
    <row r="135" spans="1:38">
      <c r="A135" t="s">
        <v>285</v>
      </c>
      <c r="B135" t="s">
        <v>32</v>
      </c>
      <c r="C135" t="s">
        <v>33</v>
      </c>
      <c r="D135" t="s">
        <v>34</v>
      </c>
      <c r="E135" t="s">
        <v>358</v>
      </c>
      <c r="F135" t="s">
        <v>296</v>
      </c>
      <c r="I135">
        <v>66.8</v>
      </c>
      <c r="J135" t="s">
        <v>72</v>
      </c>
      <c r="K135">
        <v>1976</v>
      </c>
      <c r="M135" t="s">
        <v>306</v>
      </c>
      <c r="N135" t="s">
        <v>312</v>
      </c>
      <c r="S135" t="s">
        <v>290</v>
      </c>
      <c r="T135" t="s">
        <v>41</v>
      </c>
      <c r="U135">
        <v>28.903863000000001</v>
      </c>
      <c r="V135">
        <v>-81.332329000000001</v>
      </c>
      <c r="W135" t="s">
        <v>42</v>
      </c>
      <c r="X135" t="s">
        <v>359</v>
      </c>
      <c r="Y135" t="s">
        <v>360</v>
      </c>
      <c r="AA135" t="s">
        <v>110</v>
      </c>
      <c r="AB135" t="s">
        <v>361</v>
      </c>
      <c r="AC135" t="s">
        <v>362</v>
      </c>
      <c r="AD135" t="s">
        <v>363</v>
      </c>
      <c r="AE135" t="s">
        <v>49</v>
      </c>
      <c r="AF135" s="1">
        <v>1</v>
      </c>
      <c r="AG135">
        <f t="shared" si="138"/>
        <v>749.5</v>
      </c>
      <c r="AH135" t="str">
        <f t="shared" si="136"/>
        <v/>
      </c>
      <c r="AI135">
        <f t="shared" si="139"/>
        <v>48</v>
      </c>
      <c r="AJ135">
        <f t="shared" si="140"/>
        <v>2016</v>
      </c>
      <c r="AK135">
        <f t="shared" ref="AK135:AL135" si="145">AJ135+40</f>
        <v>2056</v>
      </c>
      <c r="AL135">
        <f t="shared" si="145"/>
        <v>2096</v>
      </c>
    </row>
    <row r="136" spans="1:38">
      <c r="A136" t="s">
        <v>285</v>
      </c>
      <c r="B136" t="s">
        <v>32</v>
      </c>
      <c r="C136" t="s">
        <v>33</v>
      </c>
      <c r="D136" t="s">
        <v>34</v>
      </c>
      <c r="E136" t="s">
        <v>358</v>
      </c>
      <c r="F136" t="s">
        <v>327</v>
      </c>
      <c r="I136">
        <v>66.8</v>
      </c>
      <c r="J136" t="s">
        <v>72</v>
      </c>
      <c r="K136">
        <v>1976</v>
      </c>
      <c r="M136" t="s">
        <v>306</v>
      </c>
      <c r="N136" t="s">
        <v>312</v>
      </c>
      <c r="S136" t="s">
        <v>290</v>
      </c>
      <c r="T136" t="s">
        <v>41</v>
      </c>
      <c r="U136">
        <v>28.903863000000001</v>
      </c>
      <c r="V136">
        <v>-81.332329000000001</v>
      </c>
      <c r="W136" t="s">
        <v>42</v>
      </c>
      <c r="X136" t="s">
        <v>359</v>
      </c>
      <c r="Y136" t="s">
        <v>360</v>
      </c>
      <c r="AA136" t="s">
        <v>110</v>
      </c>
      <c r="AB136" t="s">
        <v>361</v>
      </c>
      <c r="AC136" t="s">
        <v>362</v>
      </c>
      <c r="AD136" t="s">
        <v>365</v>
      </c>
      <c r="AE136" t="s">
        <v>49</v>
      </c>
      <c r="AF136" s="1">
        <v>1</v>
      </c>
      <c r="AG136">
        <f t="shared" si="138"/>
        <v>749.5</v>
      </c>
      <c r="AH136" t="str">
        <f t="shared" si="136"/>
        <v/>
      </c>
      <c r="AI136">
        <f t="shared" si="139"/>
        <v>48</v>
      </c>
      <c r="AJ136">
        <f t="shared" si="140"/>
        <v>2016</v>
      </c>
      <c r="AK136">
        <f t="shared" ref="AK136:AL136" si="146">AJ136+40</f>
        <v>2056</v>
      </c>
      <c r="AL136">
        <f t="shared" si="146"/>
        <v>2096</v>
      </c>
    </row>
    <row r="137" spans="1:38">
      <c r="A137" t="s">
        <v>285</v>
      </c>
      <c r="B137" t="s">
        <v>32</v>
      </c>
      <c r="C137" t="s">
        <v>33</v>
      </c>
      <c r="D137" t="s">
        <v>34</v>
      </c>
      <c r="E137" t="s">
        <v>358</v>
      </c>
      <c r="F137" t="s">
        <v>346</v>
      </c>
      <c r="I137">
        <v>66.8</v>
      </c>
      <c r="J137" t="s">
        <v>72</v>
      </c>
      <c r="K137">
        <v>1976</v>
      </c>
      <c r="M137" t="s">
        <v>306</v>
      </c>
      <c r="N137" t="s">
        <v>312</v>
      </c>
      <c r="S137" t="s">
        <v>290</v>
      </c>
      <c r="T137" t="s">
        <v>41</v>
      </c>
      <c r="U137">
        <v>28.903863000000001</v>
      </c>
      <c r="V137">
        <v>-81.332329000000001</v>
      </c>
      <c r="W137" t="s">
        <v>42</v>
      </c>
      <c r="X137" t="s">
        <v>359</v>
      </c>
      <c r="Y137" t="s">
        <v>360</v>
      </c>
      <c r="AA137" t="s">
        <v>110</v>
      </c>
      <c r="AB137" t="s">
        <v>361</v>
      </c>
      <c r="AC137" t="s">
        <v>362</v>
      </c>
      <c r="AD137" t="s">
        <v>368</v>
      </c>
      <c r="AE137" t="s">
        <v>49</v>
      </c>
      <c r="AF137" s="1">
        <v>1</v>
      </c>
      <c r="AG137">
        <f t="shared" si="138"/>
        <v>749.5</v>
      </c>
      <c r="AH137" t="str">
        <f t="shared" si="136"/>
        <v/>
      </c>
      <c r="AI137">
        <f t="shared" si="139"/>
        <v>48</v>
      </c>
      <c r="AJ137">
        <f t="shared" si="140"/>
        <v>2016</v>
      </c>
      <c r="AK137">
        <f t="shared" ref="AK137:AL137" si="147">AJ137+40</f>
        <v>2056</v>
      </c>
      <c r="AL137">
        <f t="shared" si="147"/>
        <v>2096</v>
      </c>
    </row>
    <row r="138" spans="1:38">
      <c r="A138" t="s">
        <v>285</v>
      </c>
      <c r="B138" t="s">
        <v>32</v>
      </c>
      <c r="C138" t="s">
        <v>33</v>
      </c>
      <c r="D138" t="s">
        <v>34</v>
      </c>
      <c r="E138" t="s">
        <v>358</v>
      </c>
      <c r="F138" t="s">
        <v>348</v>
      </c>
      <c r="I138">
        <v>104</v>
      </c>
      <c r="J138" t="s">
        <v>72</v>
      </c>
      <c r="K138">
        <v>1992</v>
      </c>
      <c r="M138" t="s">
        <v>306</v>
      </c>
      <c r="N138" t="s">
        <v>289</v>
      </c>
      <c r="S138" t="s">
        <v>290</v>
      </c>
      <c r="T138" t="s">
        <v>41</v>
      </c>
      <c r="U138">
        <v>28.903863000000001</v>
      </c>
      <c r="V138">
        <v>-81.332329999999999</v>
      </c>
      <c r="W138" t="s">
        <v>42</v>
      </c>
      <c r="X138" t="s">
        <v>359</v>
      </c>
      <c r="Y138" t="s">
        <v>360</v>
      </c>
      <c r="AA138" t="s">
        <v>110</v>
      </c>
      <c r="AB138" t="s">
        <v>361</v>
      </c>
      <c r="AC138" t="s">
        <v>362</v>
      </c>
      <c r="AD138" t="s">
        <v>369</v>
      </c>
      <c r="AE138" t="s">
        <v>49</v>
      </c>
      <c r="AF138" s="1">
        <v>1</v>
      </c>
      <c r="AG138">
        <f t="shared" si="138"/>
        <v>749.5</v>
      </c>
      <c r="AH138" t="str">
        <f t="shared" si="136"/>
        <v/>
      </c>
      <c r="AI138">
        <f t="shared" si="139"/>
        <v>32</v>
      </c>
      <c r="AJ138">
        <f t="shared" si="140"/>
        <v>2032</v>
      </c>
      <c r="AK138">
        <f t="shared" ref="AK138:AL138" si="148">AJ138+40</f>
        <v>2072</v>
      </c>
      <c r="AL138">
        <f t="shared" si="148"/>
        <v>2112</v>
      </c>
    </row>
    <row r="139" spans="1:38">
      <c r="A139" t="s">
        <v>285</v>
      </c>
      <c r="B139" t="s">
        <v>32</v>
      </c>
      <c r="C139" t="s">
        <v>33</v>
      </c>
      <c r="D139" t="s">
        <v>34</v>
      </c>
      <c r="E139" t="s">
        <v>358</v>
      </c>
      <c r="F139" t="s">
        <v>350</v>
      </c>
      <c r="I139">
        <v>104</v>
      </c>
      <c r="J139" t="s">
        <v>72</v>
      </c>
      <c r="K139">
        <v>1992</v>
      </c>
      <c r="M139" t="s">
        <v>306</v>
      </c>
      <c r="N139" t="s">
        <v>289</v>
      </c>
      <c r="S139" t="s">
        <v>290</v>
      </c>
      <c r="T139" t="s">
        <v>41</v>
      </c>
      <c r="U139">
        <v>28.903863000000001</v>
      </c>
      <c r="V139">
        <v>-81.332329999999999</v>
      </c>
      <c r="W139" t="s">
        <v>42</v>
      </c>
      <c r="X139" t="s">
        <v>359</v>
      </c>
      <c r="Y139" t="s">
        <v>360</v>
      </c>
      <c r="AA139" t="s">
        <v>110</v>
      </c>
      <c r="AB139" t="s">
        <v>361</v>
      </c>
      <c r="AC139" t="s">
        <v>362</v>
      </c>
      <c r="AD139" t="s">
        <v>370</v>
      </c>
      <c r="AE139" t="s">
        <v>49</v>
      </c>
      <c r="AF139" s="1">
        <v>1</v>
      </c>
      <c r="AG139">
        <f t="shared" si="138"/>
        <v>749.5</v>
      </c>
      <c r="AH139" t="str">
        <f t="shared" si="136"/>
        <v/>
      </c>
      <c r="AI139">
        <f t="shared" si="139"/>
        <v>32</v>
      </c>
      <c r="AJ139">
        <f t="shared" si="140"/>
        <v>2032</v>
      </c>
      <c r="AK139">
        <f t="shared" ref="AK139:AL139" si="149">AJ139+40</f>
        <v>2072</v>
      </c>
      <c r="AL139">
        <f t="shared" si="149"/>
        <v>2112</v>
      </c>
    </row>
    <row r="140" spans="1:38">
      <c r="A140" t="s">
        <v>285</v>
      </c>
      <c r="B140" t="s">
        <v>32</v>
      </c>
      <c r="C140" t="s">
        <v>33</v>
      </c>
      <c r="D140" t="s">
        <v>34</v>
      </c>
      <c r="E140" t="s">
        <v>358</v>
      </c>
      <c r="F140" t="s">
        <v>371</v>
      </c>
      <c r="I140">
        <v>104</v>
      </c>
      <c r="J140" t="s">
        <v>72</v>
      </c>
      <c r="K140">
        <v>1992</v>
      </c>
      <c r="M140" t="s">
        <v>306</v>
      </c>
      <c r="N140" t="s">
        <v>289</v>
      </c>
      <c r="S140" t="s">
        <v>290</v>
      </c>
      <c r="T140" t="s">
        <v>41</v>
      </c>
      <c r="U140">
        <v>28.903863000000001</v>
      </c>
      <c r="V140">
        <v>-81.332329999999999</v>
      </c>
      <c r="W140" t="s">
        <v>42</v>
      </c>
      <c r="X140" t="s">
        <v>359</v>
      </c>
      <c r="Y140" t="s">
        <v>360</v>
      </c>
      <c r="AA140" t="s">
        <v>110</v>
      </c>
      <c r="AB140" t="s">
        <v>361</v>
      </c>
      <c r="AC140" t="s">
        <v>362</v>
      </c>
      <c r="AD140" t="s">
        <v>372</v>
      </c>
      <c r="AE140" t="s">
        <v>49</v>
      </c>
      <c r="AF140" s="1">
        <v>1</v>
      </c>
      <c r="AG140">
        <f t="shared" si="138"/>
        <v>749.5</v>
      </c>
      <c r="AH140" t="str">
        <f t="shared" si="136"/>
        <v/>
      </c>
      <c r="AI140">
        <f t="shared" si="139"/>
        <v>32</v>
      </c>
      <c r="AJ140">
        <f t="shared" si="140"/>
        <v>2032</v>
      </c>
      <c r="AK140">
        <f t="shared" ref="AK140:AL140" si="150">AJ140+40</f>
        <v>2072</v>
      </c>
      <c r="AL140">
        <f t="shared" si="150"/>
        <v>2112</v>
      </c>
    </row>
    <row r="141" spans="1:38">
      <c r="A141" t="s">
        <v>285</v>
      </c>
      <c r="B141" t="s">
        <v>32</v>
      </c>
      <c r="C141" t="s">
        <v>33</v>
      </c>
      <c r="D141" t="s">
        <v>34</v>
      </c>
      <c r="E141" t="s">
        <v>358</v>
      </c>
      <c r="F141" t="s">
        <v>352</v>
      </c>
      <c r="I141">
        <v>103.5</v>
      </c>
      <c r="J141" t="s">
        <v>72</v>
      </c>
      <c r="K141">
        <v>1992</v>
      </c>
      <c r="M141" t="s">
        <v>306</v>
      </c>
      <c r="N141" t="s">
        <v>312</v>
      </c>
      <c r="S141" t="s">
        <v>290</v>
      </c>
      <c r="T141" t="s">
        <v>41</v>
      </c>
      <c r="U141">
        <v>28.903863000000001</v>
      </c>
      <c r="V141">
        <v>-81.332329000000001</v>
      </c>
      <c r="W141" t="s">
        <v>42</v>
      </c>
      <c r="X141" t="s">
        <v>359</v>
      </c>
      <c r="Y141" t="s">
        <v>360</v>
      </c>
      <c r="AA141" t="s">
        <v>110</v>
      </c>
      <c r="AB141" t="s">
        <v>361</v>
      </c>
      <c r="AC141" t="s">
        <v>362</v>
      </c>
      <c r="AD141" t="s">
        <v>373</v>
      </c>
      <c r="AE141" t="s">
        <v>49</v>
      </c>
      <c r="AF141" s="1">
        <v>1</v>
      </c>
      <c r="AG141">
        <f t="shared" si="138"/>
        <v>749.5</v>
      </c>
      <c r="AH141">
        <f t="shared" si="136"/>
        <v>749.5</v>
      </c>
      <c r="AI141">
        <f t="shared" si="139"/>
        <v>32</v>
      </c>
      <c r="AJ141">
        <f t="shared" si="140"/>
        <v>2032</v>
      </c>
      <c r="AK141">
        <f t="shared" ref="AK141:AL141" si="151">AJ141+40</f>
        <v>2072</v>
      </c>
      <c r="AL141">
        <f t="shared" si="151"/>
        <v>2112</v>
      </c>
    </row>
    <row r="142" spans="1:38">
      <c r="A142" t="s">
        <v>285</v>
      </c>
      <c r="B142" t="s">
        <v>32</v>
      </c>
      <c r="C142" t="s">
        <v>33</v>
      </c>
      <c r="D142" t="s">
        <v>34</v>
      </c>
      <c r="E142" t="s">
        <v>374</v>
      </c>
      <c r="F142" t="s">
        <v>287</v>
      </c>
      <c r="I142">
        <v>61</v>
      </c>
      <c r="J142" t="s">
        <v>72</v>
      </c>
      <c r="K142">
        <v>2001</v>
      </c>
      <c r="M142" t="s">
        <v>306</v>
      </c>
      <c r="N142" t="s">
        <v>332</v>
      </c>
      <c r="S142" t="s">
        <v>329</v>
      </c>
      <c r="T142" t="s">
        <v>41</v>
      </c>
      <c r="U142">
        <v>39.952800000000003</v>
      </c>
      <c r="V142">
        <v>-85.503900000000002</v>
      </c>
      <c r="W142" t="s">
        <v>42</v>
      </c>
      <c r="X142" t="s">
        <v>375</v>
      </c>
      <c r="Y142" t="s">
        <v>376</v>
      </c>
      <c r="AA142" t="s">
        <v>101</v>
      </c>
      <c r="AB142" t="s">
        <v>377</v>
      </c>
      <c r="AC142" t="s">
        <v>378</v>
      </c>
      <c r="AD142" t="s">
        <v>379</v>
      </c>
      <c r="AE142" t="s">
        <v>49</v>
      </c>
      <c r="AF142" s="1">
        <v>1</v>
      </c>
      <c r="AG142">
        <f t="shared" si="138"/>
        <v>183</v>
      </c>
      <c r="AH142" t="str">
        <f t="shared" si="136"/>
        <v/>
      </c>
      <c r="AI142">
        <f t="shared" si="139"/>
        <v>23</v>
      </c>
      <c r="AJ142">
        <f t="shared" si="140"/>
        <v>2041</v>
      </c>
      <c r="AK142">
        <f t="shared" ref="AK142:AL142" si="152">AJ142+40</f>
        <v>2081</v>
      </c>
      <c r="AL142">
        <f t="shared" si="152"/>
        <v>2121</v>
      </c>
    </row>
    <row r="143" spans="1:38">
      <c r="A143" t="s">
        <v>285</v>
      </c>
      <c r="B143" t="s">
        <v>32</v>
      </c>
      <c r="C143" t="s">
        <v>33</v>
      </c>
      <c r="D143" t="s">
        <v>34</v>
      </c>
      <c r="E143" t="s">
        <v>374</v>
      </c>
      <c r="F143" t="s">
        <v>296</v>
      </c>
      <c r="I143">
        <v>61</v>
      </c>
      <c r="J143" t="s">
        <v>72</v>
      </c>
      <c r="K143">
        <v>2001</v>
      </c>
      <c r="M143" t="s">
        <v>306</v>
      </c>
      <c r="N143" t="s">
        <v>332</v>
      </c>
      <c r="S143" t="s">
        <v>329</v>
      </c>
      <c r="T143" t="s">
        <v>41</v>
      </c>
      <c r="U143">
        <v>39.952800000000003</v>
      </c>
      <c r="V143">
        <v>-85.503900000000002</v>
      </c>
      <c r="W143" t="s">
        <v>42</v>
      </c>
      <c r="X143" t="s">
        <v>375</v>
      </c>
      <c r="Y143" t="s">
        <v>376</v>
      </c>
      <c r="AA143" t="s">
        <v>101</v>
      </c>
      <c r="AB143" t="s">
        <v>377</v>
      </c>
      <c r="AC143" t="s">
        <v>378</v>
      </c>
      <c r="AD143" t="s">
        <v>380</v>
      </c>
      <c r="AE143" t="s">
        <v>49</v>
      </c>
      <c r="AF143" s="1">
        <v>1</v>
      </c>
      <c r="AG143">
        <f t="shared" si="138"/>
        <v>183</v>
      </c>
      <c r="AH143" t="str">
        <f t="shared" si="136"/>
        <v/>
      </c>
      <c r="AI143">
        <f t="shared" si="139"/>
        <v>23</v>
      </c>
      <c r="AJ143">
        <f t="shared" si="140"/>
        <v>2041</v>
      </c>
      <c r="AK143">
        <f t="shared" ref="AK143:AL143" si="153">AJ143+40</f>
        <v>2081</v>
      </c>
      <c r="AL143">
        <f t="shared" si="153"/>
        <v>2121</v>
      </c>
    </row>
    <row r="144" spans="1:38">
      <c r="A144" t="s">
        <v>285</v>
      </c>
      <c r="B144" t="s">
        <v>32</v>
      </c>
      <c r="C144" t="s">
        <v>33</v>
      </c>
      <c r="D144" t="s">
        <v>34</v>
      </c>
      <c r="E144" t="s">
        <v>374</v>
      </c>
      <c r="F144" t="s">
        <v>343</v>
      </c>
      <c r="I144">
        <v>61</v>
      </c>
      <c r="J144" t="s">
        <v>72</v>
      </c>
      <c r="K144">
        <v>2001</v>
      </c>
      <c r="M144" t="s">
        <v>306</v>
      </c>
      <c r="N144" t="s">
        <v>332</v>
      </c>
      <c r="S144" t="s">
        <v>329</v>
      </c>
      <c r="T144" t="s">
        <v>41</v>
      </c>
      <c r="U144">
        <v>39.952800000000003</v>
      </c>
      <c r="V144">
        <v>-85.503900000000002</v>
      </c>
      <c r="W144" t="s">
        <v>42</v>
      </c>
      <c r="X144" t="s">
        <v>375</v>
      </c>
      <c r="Y144" t="s">
        <v>376</v>
      </c>
      <c r="AA144" t="s">
        <v>101</v>
      </c>
      <c r="AB144" t="s">
        <v>377</v>
      </c>
      <c r="AC144" t="s">
        <v>378</v>
      </c>
      <c r="AD144" t="s">
        <v>381</v>
      </c>
      <c r="AE144" t="s">
        <v>49</v>
      </c>
      <c r="AF144" s="1">
        <v>1</v>
      </c>
      <c r="AG144">
        <f t="shared" si="138"/>
        <v>183</v>
      </c>
      <c r="AH144">
        <f t="shared" si="136"/>
        <v>183</v>
      </c>
      <c r="AI144">
        <f t="shared" si="139"/>
        <v>23</v>
      </c>
      <c r="AJ144">
        <f t="shared" si="140"/>
        <v>2041</v>
      </c>
      <c r="AK144">
        <f t="shared" ref="AK144:AL144" si="154">AJ144+40</f>
        <v>2081</v>
      </c>
      <c r="AL144">
        <f t="shared" si="154"/>
        <v>2121</v>
      </c>
    </row>
    <row r="145" spans="1:38">
      <c r="A145" t="s">
        <v>285</v>
      </c>
      <c r="B145" t="s">
        <v>32</v>
      </c>
      <c r="C145" t="s">
        <v>33</v>
      </c>
      <c r="D145" t="s">
        <v>34</v>
      </c>
      <c r="E145" t="s">
        <v>382</v>
      </c>
      <c r="F145" t="s">
        <v>383</v>
      </c>
      <c r="I145">
        <v>547</v>
      </c>
      <c r="J145" t="s">
        <v>72</v>
      </c>
      <c r="K145">
        <v>1999</v>
      </c>
      <c r="M145" t="s">
        <v>299</v>
      </c>
      <c r="N145" t="s">
        <v>289</v>
      </c>
      <c r="S145" t="s">
        <v>290</v>
      </c>
      <c r="T145" t="s">
        <v>41</v>
      </c>
      <c r="U145">
        <v>27.788215000000001</v>
      </c>
      <c r="V145">
        <v>-81.869979999999998</v>
      </c>
      <c r="W145" t="s">
        <v>42</v>
      </c>
      <c r="X145" t="s">
        <v>384</v>
      </c>
      <c r="Y145" t="s">
        <v>385</v>
      </c>
      <c r="AA145" t="s">
        <v>110</v>
      </c>
      <c r="AB145" t="s">
        <v>386</v>
      </c>
      <c r="AC145" t="s">
        <v>387</v>
      </c>
      <c r="AD145" t="s">
        <v>388</v>
      </c>
      <c r="AE145" t="s">
        <v>49</v>
      </c>
      <c r="AF145" s="1">
        <v>1</v>
      </c>
      <c r="AG145">
        <f t="shared" si="138"/>
        <v>2267</v>
      </c>
      <c r="AH145" t="str">
        <f t="shared" si="136"/>
        <v/>
      </c>
      <c r="AI145">
        <f t="shared" si="139"/>
        <v>25</v>
      </c>
      <c r="AJ145">
        <f t="shared" si="140"/>
        <v>2039</v>
      </c>
      <c r="AK145">
        <f t="shared" ref="AK145:AL145" si="155">AJ145+40</f>
        <v>2079</v>
      </c>
      <c r="AL145">
        <f t="shared" si="155"/>
        <v>2119</v>
      </c>
    </row>
    <row r="146" spans="1:38">
      <c r="A146" t="s">
        <v>285</v>
      </c>
      <c r="B146" t="s">
        <v>32</v>
      </c>
      <c r="C146" t="s">
        <v>33</v>
      </c>
      <c r="D146" t="s">
        <v>34</v>
      </c>
      <c r="E146" t="s">
        <v>382</v>
      </c>
      <c r="F146" t="s">
        <v>389</v>
      </c>
      <c r="I146">
        <v>548</v>
      </c>
      <c r="J146" t="s">
        <v>72</v>
      </c>
      <c r="K146">
        <v>2003</v>
      </c>
      <c r="M146" t="s">
        <v>299</v>
      </c>
      <c r="N146" t="s">
        <v>289</v>
      </c>
      <c r="S146" t="s">
        <v>290</v>
      </c>
      <c r="T146" t="s">
        <v>41</v>
      </c>
      <c r="U146">
        <v>27.788215000000001</v>
      </c>
      <c r="V146">
        <v>-81.869979999999998</v>
      </c>
      <c r="W146" t="s">
        <v>42</v>
      </c>
      <c r="X146" t="s">
        <v>384</v>
      </c>
      <c r="Y146" t="s">
        <v>385</v>
      </c>
      <c r="AA146" t="s">
        <v>110</v>
      </c>
      <c r="AB146" t="s">
        <v>386</v>
      </c>
      <c r="AC146" t="s">
        <v>387</v>
      </c>
      <c r="AD146" t="s">
        <v>390</v>
      </c>
      <c r="AE146" t="s">
        <v>49</v>
      </c>
      <c r="AF146" s="1">
        <v>1</v>
      </c>
      <c r="AG146">
        <f t="shared" si="138"/>
        <v>2267</v>
      </c>
      <c r="AH146" t="str">
        <f t="shared" si="136"/>
        <v/>
      </c>
      <c r="AI146">
        <f t="shared" si="139"/>
        <v>21</v>
      </c>
      <c r="AJ146">
        <f t="shared" si="140"/>
        <v>2043</v>
      </c>
      <c r="AK146">
        <f t="shared" ref="AK146:AL146" si="156">AJ146+40</f>
        <v>2083</v>
      </c>
      <c r="AL146">
        <f t="shared" si="156"/>
        <v>2123</v>
      </c>
    </row>
    <row r="147" spans="1:38">
      <c r="A147" t="s">
        <v>285</v>
      </c>
      <c r="B147" t="s">
        <v>32</v>
      </c>
      <c r="C147" t="s">
        <v>33</v>
      </c>
      <c r="D147" t="s">
        <v>34</v>
      </c>
      <c r="E147" t="s">
        <v>382</v>
      </c>
      <c r="F147" t="s">
        <v>391</v>
      </c>
      <c r="I147">
        <v>561</v>
      </c>
      <c r="J147" t="s">
        <v>72</v>
      </c>
      <c r="K147">
        <v>2005</v>
      </c>
      <c r="M147" t="s">
        <v>299</v>
      </c>
      <c r="N147" t="s">
        <v>289</v>
      </c>
      <c r="S147" t="s">
        <v>290</v>
      </c>
      <c r="T147" t="s">
        <v>41</v>
      </c>
      <c r="U147">
        <v>27.788215000000001</v>
      </c>
      <c r="V147">
        <v>-81.869979999999998</v>
      </c>
      <c r="W147" t="s">
        <v>42</v>
      </c>
      <c r="X147" t="s">
        <v>384</v>
      </c>
      <c r="Y147" t="s">
        <v>385</v>
      </c>
      <c r="AA147" t="s">
        <v>110</v>
      </c>
      <c r="AB147" t="s">
        <v>386</v>
      </c>
      <c r="AC147" t="s">
        <v>387</v>
      </c>
      <c r="AD147" t="s">
        <v>392</v>
      </c>
      <c r="AE147" t="s">
        <v>49</v>
      </c>
      <c r="AF147" s="1">
        <v>1</v>
      </c>
      <c r="AG147">
        <f t="shared" si="138"/>
        <v>2267</v>
      </c>
      <c r="AH147" t="str">
        <f t="shared" si="136"/>
        <v/>
      </c>
      <c r="AI147">
        <f t="shared" si="139"/>
        <v>19</v>
      </c>
      <c r="AJ147">
        <f t="shared" si="140"/>
        <v>2045</v>
      </c>
      <c r="AK147">
        <f t="shared" ref="AK147:AL147" si="157">AJ147+40</f>
        <v>2085</v>
      </c>
      <c r="AL147">
        <f t="shared" si="157"/>
        <v>2125</v>
      </c>
    </row>
    <row r="148" spans="1:38">
      <c r="A148" t="s">
        <v>285</v>
      </c>
      <c r="B148" t="s">
        <v>32</v>
      </c>
      <c r="C148" t="s">
        <v>33</v>
      </c>
      <c r="D148" t="s">
        <v>34</v>
      </c>
      <c r="E148" t="s">
        <v>382</v>
      </c>
      <c r="F148" t="s">
        <v>393</v>
      </c>
      <c r="I148">
        <v>611</v>
      </c>
      <c r="J148" t="s">
        <v>72</v>
      </c>
      <c r="K148">
        <v>2007</v>
      </c>
      <c r="M148" t="s">
        <v>299</v>
      </c>
      <c r="N148" t="s">
        <v>289</v>
      </c>
      <c r="S148" t="s">
        <v>290</v>
      </c>
      <c r="T148" t="s">
        <v>41</v>
      </c>
      <c r="U148">
        <v>27.788215000000001</v>
      </c>
      <c r="V148">
        <v>-81.869979999999998</v>
      </c>
      <c r="W148" t="s">
        <v>42</v>
      </c>
      <c r="X148" t="s">
        <v>384</v>
      </c>
      <c r="Y148" t="s">
        <v>385</v>
      </c>
      <c r="AA148" t="s">
        <v>110</v>
      </c>
      <c r="AB148" t="s">
        <v>386</v>
      </c>
      <c r="AC148" t="s">
        <v>387</v>
      </c>
      <c r="AD148" t="s">
        <v>394</v>
      </c>
      <c r="AE148" t="s">
        <v>49</v>
      </c>
      <c r="AF148" s="1">
        <v>1</v>
      </c>
      <c r="AG148">
        <f t="shared" si="138"/>
        <v>2267</v>
      </c>
      <c r="AH148">
        <f t="shared" si="136"/>
        <v>2267</v>
      </c>
      <c r="AI148">
        <f t="shared" si="139"/>
        <v>17</v>
      </c>
      <c r="AJ148">
        <f t="shared" si="140"/>
        <v>2047</v>
      </c>
      <c r="AK148">
        <f t="shared" ref="AK148:AL148" si="158">AJ148+40</f>
        <v>2087</v>
      </c>
      <c r="AL148">
        <f t="shared" si="158"/>
        <v>2127</v>
      </c>
    </row>
    <row r="149" spans="1:38">
      <c r="A149" t="s">
        <v>285</v>
      </c>
      <c r="B149" t="s">
        <v>32</v>
      </c>
      <c r="C149" t="s">
        <v>33</v>
      </c>
      <c r="D149" t="s">
        <v>34</v>
      </c>
      <c r="E149" t="s">
        <v>395</v>
      </c>
      <c r="F149" t="s">
        <v>311</v>
      </c>
      <c r="I149">
        <v>56.7</v>
      </c>
      <c r="J149" t="s">
        <v>72</v>
      </c>
      <c r="K149">
        <v>1974</v>
      </c>
      <c r="M149" t="s">
        <v>306</v>
      </c>
      <c r="N149" t="s">
        <v>312</v>
      </c>
      <c r="S149" t="s">
        <v>290</v>
      </c>
      <c r="T149" t="s">
        <v>41</v>
      </c>
      <c r="U149">
        <v>28.262778000000001</v>
      </c>
      <c r="V149">
        <v>-81.548610999999994</v>
      </c>
      <c r="W149" t="s">
        <v>42</v>
      </c>
      <c r="X149" t="s">
        <v>396</v>
      </c>
      <c r="Y149" t="s">
        <v>397</v>
      </c>
      <c r="AA149" t="s">
        <v>110</v>
      </c>
      <c r="AB149" t="s">
        <v>398</v>
      </c>
      <c r="AC149" t="s">
        <v>399</v>
      </c>
      <c r="AD149" t="s">
        <v>400</v>
      </c>
      <c r="AE149" t="s">
        <v>49</v>
      </c>
      <c r="AF149" s="1">
        <v>1</v>
      </c>
      <c r="AG149">
        <f t="shared" si="138"/>
        <v>1198.7</v>
      </c>
      <c r="AH149" t="str">
        <f t="shared" si="136"/>
        <v/>
      </c>
      <c r="AI149">
        <f t="shared" si="139"/>
        <v>50</v>
      </c>
      <c r="AJ149">
        <f t="shared" si="140"/>
        <v>2014</v>
      </c>
      <c r="AK149">
        <f t="shared" ref="AK149:AL149" si="159">AJ149+40</f>
        <v>2054</v>
      </c>
      <c r="AL149">
        <f t="shared" si="159"/>
        <v>2094</v>
      </c>
    </row>
    <row r="150" spans="1:38">
      <c r="A150" t="s">
        <v>285</v>
      </c>
      <c r="B150" t="s">
        <v>32</v>
      </c>
      <c r="C150" t="s">
        <v>33</v>
      </c>
      <c r="D150" t="s">
        <v>34</v>
      </c>
      <c r="E150" t="s">
        <v>395</v>
      </c>
      <c r="F150" t="s">
        <v>318</v>
      </c>
      <c r="I150">
        <v>56.7</v>
      </c>
      <c r="J150" t="s">
        <v>72</v>
      </c>
      <c r="K150">
        <v>1974</v>
      </c>
      <c r="M150" t="s">
        <v>306</v>
      </c>
      <c r="N150" t="s">
        <v>312</v>
      </c>
      <c r="S150" t="s">
        <v>290</v>
      </c>
      <c r="T150" t="s">
        <v>41</v>
      </c>
      <c r="U150">
        <v>28.262778000000001</v>
      </c>
      <c r="V150">
        <v>-81.548610999999994</v>
      </c>
      <c r="W150" t="s">
        <v>42</v>
      </c>
      <c r="X150" t="s">
        <v>396</v>
      </c>
      <c r="Y150" t="s">
        <v>397</v>
      </c>
      <c r="AA150" t="s">
        <v>110</v>
      </c>
      <c r="AB150" t="s">
        <v>398</v>
      </c>
      <c r="AC150" t="s">
        <v>399</v>
      </c>
      <c r="AD150" t="s">
        <v>412</v>
      </c>
      <c r="AE150" t="s">
        <v>49</v>
      </c>
      <c r="AF150" s="1">
        <v>1</v>
      </c>
      <c r="AG150">
        <f t="shared" si="138"/>
        <v>1198.7</v>
      </c>
      <c r="AH150" t="str">
        <f t="shared" si="136"/>
        <v/>
      </c>
      <c r="AI150">
        <f t="shared" si="139"/>
        <v>50</v>
      </c>
      <c r="AJ150">
        <f t="shared" si="140"/>
        <v>2014</v>
      </c>
      <c r="AK150">
        <f t="shared" ref="AK150:AL150" si="160">AJ150+40</f>
        <v>2054</v>
      </c>
      <c r="AL150">
        <f t="shared" si="160"/>
        <v>2094</v>
      </c>
    </row>
    <row r="151" spans="1:38">
      <c r="A151" t="s">
        <v>285</v>
      </c>
      <c r="B151" t="s">
        <v>32</v>
      </c>
      <c r="C151" t="s">
        <v>33</v>
      </c>
      <c r="D151" t="s">
        <v>34</v>
      </c>
      <c r="E151" t="s">
        <v>395</v>
      </c>
      <c r="F151" t="s">
        <v>320</v>
      </c>
      <c r="I151">
        <v>56.7</v>
      </c>
      <c r="J151" t="s">
        <v>72</v>
      </c>
      <c r="K151">
        <v>1974</v>
      </c>
      <c r="M151" t="s">
        <v>306</v>
      </c>
      <c r="N151" t="s">
        <v>312</v>
      </c>
      <c r="S151" t="s">
        <v>290</v>
      </c>
      <c r="T151" t="s">
        <v>41</v>
      </c>
      <c r="U151">
        <v>28.262778000000001</v>
      </c>
      <c r="V151">
        <v>-81.548610999999994</v>
      </c>
      <c r="W151" t="s">
        <v>42</v>
      </c>
      <c r="X151" t="s">
        <v>396</v>
      </c>
      <c r="Y151" t="s">
        <v>397</v>
      </c>
      <c r="AA151" t="s">
        <v>110</v>
      </c>
      <c r="AB151" t="s">
        <v>398</v>
      </c>
      <c r="AC151" t="s">
        <v>399</v>
      </c>
      <c r="AD151" t="s">
        <v>413</v>
      </c>
      <c r="AE151" t="s">
        <v>49</v>
      </c>
      <c r="AF151" s="1">
        <v>1</v>
      </c>
      <c r="AG151">
        <f t="shared" si="138"/>
        <v>1198.7</v>
      </c>
      <c r="AH151" t="str">
        <f t="shared" si="136"/>
        <v/>
      </c>
      <c r="AI151">
        <f t="shared" si="139"/>
        <v>50</v>
      </c>
      <c r="AJ151">
        <f t="shared" si="140"/>
        <v>2014</v>
      </c>
      <c r="AK151">
        <f t="shared" ref="AK151:AL151" si="161">AJ151+40</f>
        <v>2054</v>
      </c>
      <c r="AL151">
        <f t="shared" si="161"/>
        <v>2094</v>
      </c>
    </row>
    <row r="152" spans="1:38">
      <c r="A152" t="s">
        <v>285</v>
      </c>
      <c r="B152" t="s">
        <v>32</v>
      </c>
      <c r="C152" t="s">
        <v>33</v>
      </c>
      <c r="D152" t="s">
        <v>34</v>
      </c>
      <c r="E152" t="s">
        <v>395</v>
      </c>
      <c r="F152" t="s">
        <v>322</v>
      </c>
      <c r="I152">
        <v>56.7</v>
      </c>
      <c r="J152" t="s">
        <v>72</v>
      </c>
      <c r="K152">
        <v>1974</v>
      </c>
      <c r="M152" t="s">
        <v>306</v>
      </c>
      <c r="N152" t="s">
        <v>312</v>
      </c>
      <c r="S152" t="s">
        <v>290</v>
      </c>
      <c r="T152" t="s">
        <v>41</v>
      </c>
      <c r="U152">
        <v>28.262778000000001</v>
      </c>
      <c r="V152">
        <v>-81.548610999999994</v>
      </c>
      <c r="W152" t="s">
        <v>42</v>
      </c>
      <c r="X152" t="s">
        <v>396</v>
      </c>
      <c r="Y152" t="s">
        <v>397</v>
      </c>
      <c r="AA152" t="s">
        <v>110</v>
      </c>
      <c r="AB152" t="s">
        <v>398</v>
      </c>
      <c r="AC152" t="s">
        <v>399</v>
      </c>
      <c r="AD152" t="s">
        <v>414</v>
      </c>
      <c r="AE152" t="s">
        <v>49</v>
      </c>
      <c r="AF152" s="1">
        <v>1</v>
      </c>
      <c r="AG152">
        <f t="shared" si="138"/>
        <v>1198.7</v>
      </c>
      <c r="AH152" t="str">
        <f t="shared" si="136"/>
        <v/>
      </c>
      <c r="AI152">
        <f t="shared" si="139"/>
        <v>50</v>
      </c>
      <c r="AJ152">
        <f t="shared" si="140"/>
        <v>2014</v>
      </c>
      <c r="AK152">
        <f t="shared" ref="AK152:AL152" si="162">AJ152+40</f>
        <v>2054</v>
      </c>
      <c r="AL152">
        <f t="shared" si="162"/>
        <v>2094</v>
      </c>
    </row>
    <row r="153" spans="1:38">
      <c r="A153" t="s">
        <v>285</v>
      </c>
      <c r="B153" t="s">
        <v>32</v>
      </c>
      <c r="C153" t="s">
        <v>33</v>
      </c>
      <c r="D153" t="s">
        <v>34</v>
      </c>
      <c r="E153" t="s">
        <v>395</v>
      </c>
      <c r="F153" t="s">
        <v>415</v>
      </c>
      <c r="I153">
        <v>56.7</v>
      </c>
      <c r="J153" t="s">
        <v>72</v>
      </c>
      <c r="K153">
        <v>1974</v>
      </c>
      <c r="M153" t="s">
        <v>306</v>
      </c>
      <c r="N153" t="s">
        <v>312</v>
      </c>
      <c r="S153" t="s">
        <v>290</v>
      </c>
      <c r="T153" t="s">
        <v>41</v>
      </c>
      <c r="U153">
        <v>28.262778000000001</v>
      </c>
      <c r="V153">
        <v>-81.548610999999994</v>
      </c>
      <c r="W153" t="s">
        <v>42</v>
      </c>
      <c r="X153" t="s">
        <v>396</v>
      </c>
      <c r="Y153" t="s">
        <v>397</v>
      </c>
      <c r="AA153" t="s">
        <v>110</v>
      </c>
      <c r="AB153" t="s">
        <v>398</v>
      </c>
      <c r="AC153" t="s">
        <v>399</v>
      </c>
      <c r="AD153" t="s">
        <v>416</v>
      </c>
      <c r="AE153" t="s">
        <v>49</v>
      </c>
      <c r="AF153" s="1">
        <v>1</v>
      </c>
      <c r="AG153">
        <f t="shared" si="138"/>
        <v>1198.7</v>
      </c>
      <c r="AH153" t="str">
        <f t="shared" si="136"/>
        <v/>
      </c>
      <c r="AI153">
        <f t="shared" si="139"/>
        <v>50</v>
      </c>
      <c r="AJ153">
        <f t="shared" si="140"/>
        <v>2014</v>
      </c>
      <c r="AK153">
        <f t="shared" ref="AK153:AL153" si="163">AJ153+40</f>
        <v>2054</v>
      </c>
      <c r="AL153">
        <f t="shared" si="163"/>
        <v>2094</v>
      </c>
    </row>
    <row r="154" spans="1:38">
      <c r="A154" t="s">
        <v>285</v>
      </c>
      <c r="B154" t="s">
        <v>32</v>
      </c>
      <c r="C154" t="s">
        <v>33</v>
      </c>
      <c r="D154" t="s">
        <v>34</v>
      </c>
      <c r="E154" t="s">
        <v>395</v>
      </c>
      <c r="F154" t="s">
        <v>417</v>
      </c>
      <c r="I154">
        <v>56.7</v>
      </c>
      <c r="J154" t="s">
        <v>72</v>
      </c>
      <c r="K154">
        <v>1974</v>
      </c>
      <c r="M154" t="s">
        <v>306</v>
      </c>
      <c r="N154" t="s">
        <v>312</v>
      </c>
      <c r="S154" t="s">
        <v>290</v>
      </c>
      <c r="T154" t="s">
        <v>41</v>
      </c>
      <c r="U154">
        <v>28.262778000000001</v>
      </c>
      <c r="V154">
        <v>-81.548610999999994</v>
      </c>
      <c r="W154" t="s">
        <v>42</v>
      </c>
      <c r="X154" t="s">
        <v>396</v>
      </c>
      <c r="Y154" t="s">
        <v>397</v>
      </c>
      <c r="AA154" t="s">
        <v>110</v>
      </c>
      <c r="AB154" t="s">
        <v>398</v>
      </c>
      <c r="AC154" t="s">
        <v>399</v>
      </c>
      <c r="AD154" t="s">
        <v>418</v>
      </c>
      <c r="AE154" t="s">
        <v>49</v>
      </c>
      <c r="AF154" s="1">
        <v>1</v>
      </c>
      <c r="AG154">
        <f t="shared" si="138"/>
        <v>1198.7</v>
      </c>
      <c r="AH154" t="str">
        <f t="shared" si="136"/>
        <v/>
      </c>
      <c r="AI154">
        <f t="shared" si="139"/>
        <v>50</v>
      </c>
      <c r="AJ154">
        <f t="shared" si="140"/>
        <v>2014</v>
      </c>
      <c r="AK154">
        <f t="shared" ref="AK154:AL154" si="164">AJ154+40</f>
        <v>2054</v>
      </c>
      <c r="AL154">
        <f t="shared" si="164"/>
        <v>2094</v>
      </c>
    </row>
    <row r="155" spans="1:38">
      <c r="A155" t="s">
        <v>285</v>
      </c>
      <c r="B155" t="s">
        <v>32</v>
      </c>
      <c r="C155" t="s">
        <v>33</v>
      </c>
      <c r="D155" t="s">
        <v>34</v>
      </c>
      <c r="E155" t="s">
        <v>395</v>
      </c>
      <c r="F155" t="s">
        <v>401</v>
      </c>
      <c r="I155">
        <v>104</v>
      </c>
      <c r="J155" t="s">
        <v>72</v>
      </c>
      <c r="K155">
        <v>1993</v>
      </c>
      <c r="M155" t="s">
        <v>306</v>
      </c>
      <c r="N155" t="s">
        <v>289</v>
      </c>
      <c r="S155" t="s">
        <v>290</v>
      </c>
      <c r="T155" t="s">
        <v>41</v>
      </c>
      <c r="U155">
        <v>28.262778000000001</v>
      </c>
      <c r="V155">
        <v>-81.548609999999996</v>
      </c>
      <c r="W155" t="s">
        <v>42</v>
      </c>
      <c r="X155" t="s">
        <v>396</v>
      </c>
      <c r="Y155" t="s">
        <v>397</v>
      </c>
      <c r="AA155" t="s">
        <v>110</v>
      </c>
      <c r="AB155" t="s">
        <v>398</v>
      </c>
      <c r="AC155" t="s">
        <v>399</v>
      </c>
      <c r="AD155" t="s">
        <v>402</v>
      </c>
      <c r="AE155" t="s">
        <v>49</v>
      </c>
      <c r="AF155" s="1">
        <v>1</v>
      </c>
      <c r="AG155">
        <f t="shared" si="138"/>
        <v>1198.7</v>
      </c>
      <c r="AH155" t="str">
        <f t="shared" si="136"/>
        <v/>
      </c>
      <c r="AI155">
        <f t="shared" si="139"/>
        <v>31</v>
      </c>
      <c r="AJ155">
        <f t="shared" si="140"/>
        <v>2033</v>
      </c>
      <c r="AK155">
        <f t="shared" ref="AK155:AL155" si="165">AJ155+40</f>
        <v>2073</v>
      </c>
      <c r="AL155">
        <f t="shared" si="165"/>
        <v>2113</v>
      </c>
    </row>
    <row r="156" spans="1:38">
      <c r="A156" t="s">
        <v>285</v>
      </c>
      <c r="B156" t="s">
        <v>32</v>
      </c>
      <c r="C156" t="s">
        <v>33</v>
      </c>
      <c r="D156" t="s">
        <v>34</v>
      </c>
      <c r="E156" t="s">
        <v>395</v>
      </c>
      <c r="F156" t="s">
        <v>419</v>
      </c>
      <c r="I156">
        <v>104</v>
      </c>
      <c r="J156" t="s">
        <v>72</v>
      </c>
      <c r="K156">
        <v>1993</v>
      </c>
      <c r="M156" t="s">
        <v>306</v>
      </c>
      <c r="N156" t="s">
        <v>289</v>
      </c>
      <c r="S156" t="s">
        <v>290</v>
      </c>
      <c r="T156" t="s">
        <v>41</v>
      </c>
      <c r="U156">
        <v>28.262778000000001</v>
      </c>
      <c r="V156">
        <v>-81.548609999999996</v>
      </c>
      <c r="W156" t="s">
        <v>42</v>
      </c>
      <c r="X156" t="s">
        <v>396</v>
      </c>
      <c r="Y156" t="s">
        <v>397</v>
      </c>
      <c r="AA156" t="s">
        <v>110</v>
      </c>
      <c r="AB156" t="s">
        <v>398</v>
      </c>
      <c r="AC156" t="s">
        <v>399</v>
      </c>
      <c r="AD156" t="s">
        <v>420</v>
      </c>
      <c r="AE156" t="s">
        <v>49</v>
      </c>
      <c r="AF156" s="1">
        <v>1</v>
      </c>
      <c r="AG156">
        <f t="shared" si="138"/>
        <v>1198.7</v>
      </c>
      <c r="AH156" t="str">
        <f t="shared" si="136"/>
        <v/>
      </c>
      <c r="AI156">
        <f t="shared" si="139"/>
        <v>31</v>
      </c>
      <c r="AJ156">
        <f t="shared" si="140"/>
        <v>2033</v>
      </c>
      <c r="AK156">
        <f t="shared" ref="AK156:AL156" si="166">AJ156+40</f>
        <v>2073</v>
      </c>
      <c r="AL156">
        <f t="shared" si="166"/>
        <v>2113</v>
      </c>
    </row>
    <row r="157" spans="1:38">
      <c r="A157" t="s">
        <v>285</v>
      </c>
      <c r="B157" t="s">
        <v>32</v>
      </c>
      <c r="C157" t="s">
        <v>33</v>
      </c>
      <c r="D157" t="s">
        <v>34</v>
      </c>
      <c r="E157" t="s">
        <v>395</v>
      </c>
      <c r="F157" t="s">
        <v>421</v>
      </c>
      <c r="I157">
        <v>104</v>
      </c>
      <c r="J157" t="s">
        <v>72</v>
      </c>
      <c r="K157">
        <v>1993</v>
      </c>
      <c r="M157" t="s">
        <v>306</v>
      </c>
      <c r="N157" t="s">
        <v>289</v>
      </c>
      <c r="S157" t="s">
        <v>290</v>
      </c>
      <c r="T157" t="s">
        <v>41</v>
      </c>
      <c r="U157">
        <v>28.262778000000001</v>
      </c>
      <c r="V157">
        <v>-81.548609999999996</v>
      </c>
      <c r="W157" t="s">
        <v>42</v>
      </c>
      <c r="X157" t="s">
        <v>396</v>
      </c>
      <c r="Y157" t="s">
        <v>397</v>
      </c>
      <c r="AA157" t="s">
        <v>110</v>
      </c>
      <c r="AB157" t="s">
        <v>398</v>
      </c>
      <c r="AC157" t="s">
        <v>399</v>
      </c>
      <c r="AD157" t="s">
        <v>422</v>
      </c>
      <c r="AE157" t="s">
        <v>49</v>
      </c>
      <c r="AF157" s="1">
        <v>1</v>
      </c>
      <c r="AG157">
        <f t="shared" si="138"/>
        <v>1198.7</v>
      </c>
      <c r="AH157" t="str">
        <f t="shared" si="136"/>
        <v/>
      </c>
      <c r="AI157">
        <f t="shared" si="139"/>
        <v>31</v>
      </c>
      <c r="AJ157">
        <f t="shared" si="140"/>
        <v>2033</v>
      </c>
      <c r="AK157">
        <f t="shared" ref="AK157:AL157" si="167">AJ157+40</f>
        <v>2073</v>
      </c>
      <c r="AL157">
        <f t="shared" si="167"/>
        <v>2113</v>
      </c>
    </row>
    <row r="158" spans="1:38">
      <c r="A158" t="s">
        <v>285</v>
      </c>
      <c r="B158" t="s">
        <v>32</v>
      </c>
      <c r="C158" t="s">
        <v>33</v>
      </c>
      <c r="D158" t="s">
        <v>34</v>
      </c>
      <c r="E158" t="s">
        <v>395</v>
      </c>
      <c r="F158" t="s">
        <v>423</v>
      </c>
      <c r="I158">
        <v>104</v>
      </c>
      <c r="J158" t="s">
        <v>72</v>
      </c>
      <c r="K158">
        <v>1993</v>
      </c>
      <c r="M158" t="s">
        <v>306</v>
      </c>
      <c r="N158" t="s">
        <v>289</v>
      </c>
      <c r="S158" t="s">
        <v>290</v>
      </c>
      <c r="T158" t="s">
        <v>41</v>
      </c>
      <c r="U158">
        <v>28.262778000000001</v>
      </c>
      <c r="V158">
        <v>-81.548609999999996</v>
      </c>
      <c r="W158" t="s">
        <v>42</v>
      </c>
      <c r="X158" t="s">
        <v>396</v>
      </c>
      <c r="Y158" t="s">
        <v>397</v>
      </c>
      <c r="AA158" t="s">
        <v>110</v>
      </c>
      <c r="AB158" t="s">
        <v>398</v>
      </c>
      <c r="AC158" t="s">
        <v>399</v>
      </c>
      <c r="AD158" t="s">
        <v>424</v>
      </c>
      <c r="AE158" t="s">
        <v>49</v>
      </c>
      <c r="AF158" s="1">
        <v>1</v>
      </c>
      <c r="AG158">
        <f t="shared" si="138"/>
        <v>1198.7</v>
      </c>
      <c r="AH158" t="str">
        <f t="shared" si="136"/>
        <v/>
      </c>
      <c r="AI158">
        <f t="shared" si="139"/>
        <v>31</v>
      </c>
      <c r="AJ158">
        <f t="shared" si="140"/>
        <v>2033</v>
      </c>
      <c r="AK158">
        <f t="shared" ref="AK158:AL158" si="168">AJ158+40</f>
        <v>2073</v>
      </c>
      <c r="AL158">
        <f t="shared" si="168"/>
        <v>2113</v>
      </c>
    </row>
    <row r="159" spans="1:38">
      <c r="A159" t="s">
        <v>285</v>
      </c>
      <c r="B159" t="s">
        <v>32</v>
      </c>
      <c r="C159" t="s">
        <v>33</v>
      </c>
      <c r="D159" t="s">
        <v>34</v>
      </c>
      <c r="E159" t="s">
        <v>395</v>
      </c>
      <c r="F159" t="s">
        <v>403</v>
      </c>
      <c r="I159">
        <v>148.5</v>
      </c>
      <c r="J159" t="s">
        <v>72</v>
      </c>
      <c r="K159">
        <v>1997</v>
      </c>
      <c r="M159" t="s">
        <v>306</v>
      </c>
      <c r="N159" t="s">
        <v>312</v>
      </c>
      <c r="S159" t="s">
        <v>404</v>
      </c>
      <c r="T159" t="s">
        <v>1172</v>
      </c>
      <c r="U159">
        <v>28.262778000000001</v>
      </c>
      <c r="V159">
        <v>-81.548610999999994</v>
      </c>
      <c r="W159" t="s">
        <v>42</v>
      </c>
      <c r="X159" t="s">
        <v>396</v>
      </c>
      <c r="Y159" t="s">
        <v>397</v>
      </c>
      <c r="AA159" t="s">
        <v>110</v>
      </c>
      <c r="AB159" t="s">
        <v>398</v>
      </c>
      <c r="AC159" t="s">
        <v>399</v>
      </c>
      <c r="AD159" t="s">
        <v>405</v>
      </c>
      <c r="AE159" t="s">
        <v>49</v>
      </c>
      <c r="AF159" s="2">
        <v>0.66700000000000004</v>
      </c>
      <c r="AG159">
        <f t="shared" si="138"/>
        <v>1198.7</v>
      </c>
      <c r="AH159" t="str">
        <f t="shared" si="136"/>
        <v/>
      </c>
      <c r="AI159">
        <f t="shared" si="139"/>
        <v>27</v>
      </c>
      <c r="AJ159">
        <f t="shared" si="140"/>
        <v>2037</v>
      </c>
      <c r="AK159">
        <f t="shared" ref="AK159:AL159" si="169">AJ159+40</f>
        <v>2077</v>
      </c>
      <c r="AL159">
        <f t="shared" si="169"/>
        <v>2117</v>
      </c>
    </row>
    <row r="160" spans="1:38">
      <c r="A160" t="s">
        <v>285</v>
      </c>
      <c r="B160" t="s">
        <v>32</v>
      </c>
      <c r="C160" t="s">
        <v>33</v>
      </c>
      <c r="D160" t="s">
        <v>34</v>
      </c>
      <c r="E160" t="s">
        <v>395</v>
      </c>
      <c r="F160" t="s">
        <v>406</v>
      </c>
      <c r="I160">
        <v>98</v>
      </c>
      <c r="J160" t="s">
        <v>72</v>
      </c>
      <c r="K160">
        <v>2000</v>
      </c>
      <c r="M160" t="s">
        <v>306</v>
      </c>
      <c r="N160" t="s">
        <v>289</v>
      </c>
      <c r="S160" t="s">
        <v>290</v>
      </c>
      <c r="T160" t="s">
        <v>41</v>
      </c>
      <c r="U160">
        <v>28.262778000000001</v>
      </c>
      <c r="V160">
        <v>-81.548609999999996</v>
      </c>
      <c r="W160" t="s">
        <v>42</v>
      </c>
      <c r="X160" t="s">
        <v>396</v>
      </c>
      <c r="Y160" t="s">
        <v>397</v>
      </c>
      <c r="AA160" t="s">
        <v>110</v>
      </c>
      <c r="AB160" t="s">
        <v>398</v>
      </c>
      <c r="AC160" t="s">
        <v>399</v>
      </c>
      <c r="AD160" t="s">
        <v>407</v>
      </c>
      <c r="AE160" t="s">
        <v>49</v>
      </c>
      <c r="AF160" s="1">
        <v>1</v>
      </c>
      <c r="AG160">
        <f t="shared" si="138"/>
        <v>1198.7</v>
      </c>
      <c r="AH160" t="str">
        <f t="shared" si="136"/>
        <v/>
      </c>
      <c r="AI160">
        <f t="shared" si="139"/>
        <v>24</v>
      </c>
      <c r="AJ160">
        <f t="shared" si="140"/>
        <v>2040</v>
      </c>
      <c r="AK160">
        <f t="shared" ref="AK160:AL160" si="170">AJ160+40</f>
        <v>2080</v>
      </c>
      <c r="AL160">
        <f t="shared" si="170"/>
        <v>2120</v>
      </c>
    </row>
    <row r="161" spans="1:38">
      <c r="A161" t="s">
        <v>285</v>
      </c>
      <c r="B161" t="s">
        <v>32</v>
      </c>
      <c r="C161" t="s">
        <v>33</v>
      </c>
      <c r="D161" t="s">
        <v>34</v>
      </c>
      <c r="E161" t="s">
        <v>395</v>
      </c>
      <c r="F161" t="s">
        <v>408</v>
      </c>
      <c r="I161">
        <v>98</v>
      </c>
      <c r="J161" t="s">
        <v>72</v>
      </c>
      <c r="K161">
        <v>2000</v>
      </c>
      <c r="M161" t="s">
        <v>306</v>
      </c>
      <c r="N161" t="s">
        <v>289</v>
      </c>
      <c r="S161" t="s">
        <v>290</v>
      </c>
      <c r="T161" t="s">
        <v>41</v>
      </c>
      <c r="U161">
        <v>28.262778000000001</v>
      </c>
      <c r="V161">
        <v>-81.548609999999996</v>
      </c>
      <c r="W161" t="s">
        <v>42</v>
      </c>
      <c r="X161" t="s">
        <v>396</v>
      </c>
      <c r="Y161" t="s">
        <v>397</v>
      </c>
      <c r="AA161" t="s">
        <v>110</v>
      </c>
      <c r="AB161" t="s">
        <v>398</v>
      </c>
      <c r="AC161" t="s">
        <v>399</v>
      </c>
      <c r="AD161" t="s">
        <v>409</v>
      </c>
      <c r="AE161" t="s">
        <v>49</v>
      </c>
      <c r="AF161" s="1">
        <v>1</v>
      </c>
      <c r="AG161">
        <f t="shared" si="138"/>
        <v>1198.7</v>
      </c>
      <c r="AH161" t="str">
        <f t="shared" si="136"/>
        <v/>
      </c>
      <c r="AI161">
        <f t="shared" si="139"/>
        <v>24</v>
      </c>
      <c r="AJ161">
        <f t="shared" si="140"/>
        <v>2040</v>
      </c>
      <c r="AK161">
        <f t="shared" ref="AK161:AL161" si="171">AJ161+40</f>
        <v>2080</v>
      </c>
      <c r="AL161">
        <f t="shared" si="171"/>
        <v>2120</v>
      </c>
    </row>
    <row r="162" spans="1:38">
      <c r="A162" t="s">
        <v>285</v>
      </c>
      <c r="B162" t="s">
        <v>32</v>
      </c>
      <c r="C162" t="s">
        <v>33</v>
      </c>
      <c r="D162" t="s">
        <v>34</v>
      </c>
      <c r="E162" t="s">
        <v>395</v>
      </c>
      <c r="F162" t="s">
        <v>410</v>
      </c>
      <c r="I162">
        <v>98</v>
      </c>
      <c r="J162" t="s">
        <v>72</v>
      </c>
      <c r="K162">
        <v>2000</v>
      </c>
      <c r="M162" t="s">
        <v>306</v>
      </c>
      <c r="N162" t="s">
        <v>289</v>
      </c>
      <c r="S162" t="s">
        <v>290</v>
      </c>
      <c r="T162" t="s">
        <v>41</v>
      </c>
      <c r="U162">
        <v>28.262778000000001</v>
      </c>
      <c r="V162">
        <v>-81.548609999999996</v>
      </c>
      <c r="W162" t="s">
        <v>42</v>
      </c>
      <c r="X162" t="s">
        <v>396</v>
      </c>
      <c r="Y162" t="s">
        <v>397</v>
      </c>
      <c r="AA162" t="s">
        <v>110</v>
      </c>
      <c r="AB162" t="s">
        <v>398</v>
      </c>
      <c r="AC162" t="s">
        <v>399</v>
      </c>
      <c r="AD162" t="s">
        <v>411</v>
      </c>
      <c r="AE162" t="s">
        <v>49</v>
      </c>
      <c r="AF162" s="1">
        <v>1</v>
      </c>
      <c r="AG162">
        <f t="shared" si="138"/>
        <v>1198.7</v>
      </c>
      <c r="AH162">
        <f t="shared" si="136"/>
        <v>1198.7</v>
      </c>
      <c r="AI162">
        <f t="shared" si="139"/>
        <v>24</v>
      </c>
      <c r="AJ162">
        <f t="shared" si="140"/>
        <v>2040</v>
      </c>
      <c r="AK162">
        <f t="shared" ref="AK162:AL162" si="172">AJ162+40</f>
        <v>2080</v>
      </c>
      <c r="AL162">
        <f t="shared" si="172"/>
        <v>2120</v>
      </c>
    </row>
    <row r="163" spans="1:38">
      <c r="A163" t="s">
        <v>285</v>
      </c>
      <c r="B163" t="s">
        <v>32</v>
      </c>
      <c r="C163" t="s">
        <v>33</v>
      </c>
      <c r="D163" t="s">
        <v>34</v>
      </c>
      <c r="E163" t="s">
        <v>189</v>
      </c>
      <c r="F163" t="s">
        <v>346</v>
      </c>
      <c r="I163">
        <v>909.5</v>
      </c>
      <c r="J163" t="s">
        <v>72</v>
      </c>
      <c r="K163">
        <v>2018</v>
      </c>
      <c r="M163" t="s">
        <v>288</v>
      </c>
      <c r="N163" t="s">
        <v>425</v>
      </c>
      <c r="S163" t="s">
        <v>324</v>
      </c>
      <c r="T163" t="s">
        <v>41</v>
      </c>
      <c r="U163">
        <v>35.22</v>
      </c>
      <c r="V163">
        <v>-81.759399999999999</v>
      </c>
      <c r="W163" t="s">
        <v>42</v>
      </c>
      <c r="X163" t="s">
        <v>191</v>
      </c>
      <c r="Y163" t="s">
        <v>192</v>
      </c>
      <c r="AA163" t="s">
        <v>45</v>
      </c>
      <c r="AB163" t="s">
        <v>193</v>
      </c>
      <c r="AC163" t="s">
        <v>194</v>
      </c>
      <c r="AD163" t="s">
        <v>426</v>
      </c>
      <c r="AE163" t="s">
        <v>49</v>
      </c>
      <c r="AF163" s="1">
        <v>1</v>
      </c>
      <c r="AG163">
        <f t="shared" si="138"/>
        <v>1740.5</v>
      </c>
      <c r="AH163">
        <f t="shared" si="136"/>
        <v>1740.5</v>
      </c>
      <c r="AI163">
        <f t="shared" si="139"/>
        <v>6</v>
      </c>
      <c r="AJ163">
        <f t="shared" si="140"/>
        <v>2058</v>
      </c>
      <c r="AK163">
        <f t="shared" ref="AK163:AL163" si="173">AJ163+40</f>
        <v>2098</v>
      </c>
      <c r="AL163">
        <f t="shared" si="173"/>
        <v>2138</v>
      </c>
    </row>
    <row r="164" spans="1:38">
      <c r="A164" t="s">
        <v>285</v>
      </c>
      <c r="B164" t="s">
        <v>32</v>
      </c>
      <c r="C164" t="s">
        <v>33</v>
      </c>
      <c r="D164" t="s">
        <v>34</v>
      </c>
      <c r="E164" t="s">
        <v>427</v>
      </c>
      <c r="F164" t="s">
        <v>287</v>
      </c>
      <c r="I164">
        <v>730</v>
      </c>
      <c r="J164" t="s">
        <v>72</v>
      </c>
      <c r="K164">
        <v>2013</v>
      </c>
      <c r="M164" t="s">
        <v>299</v>
      </c>
      <c r="N164" t="s">
        <v>289</v>
      </c>
      <c r="S164" t="s">
        <v>300</v>
      </c>
      <c r="T164" t="s">
        <v>41</v>
      </c>
      <c r="U164">
        <v>34.283056000000002</v>
      </c>
      <c r="V164">
        <v>-77.985280000000003</v>
      </c>
      <c r="W164" t="s">
        <v>42</v>
      </c>
      <c r="X164" t="s">
        <v>249</v>
      </c>
      <c r="Y164" t="s">
        <v>250</v>
      </c>
      <c r="AA164" t="s">
        <v>45</v>
      </c>
      <c r="AB164" t="s">
        <v>428</v>
      </c>
      <c r="AC164" t="s">
        <v>429</v>
      </c>
      <c r="AD164" t="s">
        <v>430</v>
      </c>
      <c r="AE164" t="s">
        <v>49</v>
      </c>
      <c r="AF164" s="1">
        <v>1</v>
      </c>
      <c r="AG164">
        <f t="shared" si="138"/>
        <v>852</v>
      </c>
      <c r="AH164" t="str">
        <f t="shared" si="136"/>
        <v/>
      </c>
      <c r="AI164">
        <f t="shared" si="139"/>
        <v>11</v>
      </c>
      <c r="AJ164">
        <f t="shared" si="140"/>
        <v>2053</v>
      </c>
      <c r="AK164">
        <f t="shared" ref="AK164:AL164" si="174">AJ164+40</f>
        <v>2093</v>
      </c>
      <c r="AL164">
        <f t="shared" si="174"/>
        <v>2133</v>
      </c>
    </row>
    <row r="165" spans="1:38">
      <c r="A165" t="s">
        <v>285</v>
      </c>
      <c r="B165" t="s">
        <v>32</v>
      </c>
      <c r="C165" t="s">
        <v>33</v>
      </c>
      <c r="D165" t="s">
        <v>34</v>
      </c>
      <c r="E165" t="s">
        <v>427</v>
      </c>
      <c r="F165" t="s">
        <v>431</v>
      </c>
      <c r="I165">
        <v>61</v>
      </c>
      <c r="J165" t="s">
        <v>72</v>
      </c>
      <c r="K165">
        <v>2017</v>
      </c>
      <c r="M165" t="s">
        <v>306</v>
      </c>
      <c r="N165" t="s">
        <v>289</v>
      </c>
      <c r="S165" t="s">
        <v>300</v>
      </c>
      <c r="T165" t="s">
        <v>41</v>
      </c>
      <c r="U165">
        <v>34.283056000000002</v>
      </c>
      <c r="V165">
        <v>-77.985280000000003</v>
      </c>
      <c r="W165" t="s">
        <v>42</v>
      </c>
      <c r="X165" t="s">
        <v>249</v>
      </c>
      <c r="Y165" t="s">
        <v>250</v>
      </c>
      <c r="AA165" t="s">
        <v>45</v>
      </c>
      <c r="AB165" t="s">
        <v>428</v>
      </c>
      <c r="AC165" t="s">
        <v>429</v>
      </c>
      <c r="AD165" t="s">
        <v>432</v>
      </c>
      <c r="AE165" t="s">
        <v>49</v>
      </c>
      <c r="AF165" s="1">
        <v>1</v>
      </c>
      <c r="AG165">
        <f t="shared" si="138"/>
        <v>852</v>
      </c>
      <c r="AH165" t="str">
        <f t="shared" si="136"/>
        <v/>
      </c>
      <c r="AI165">
        <f t="shared" si="139"/>
        <v>7</v>
      </c>
      <c r="AJ165">
        <f t="shared" si="140"/>
        <v>2057</v>
      </c>
      <c r="AK165">
        <f t="shared" ref="AK165:AL165" si="175">AJ165+40</f>
        <v>2097</v>
      </c>
      <c r="AL165">
        <f t="shared" si="175"/>
        <v>2137</v>
      </c>
    </row>
    <row r="166" spans="1:38">
      <c r="A166" t="s">
        <v>285</v>
      </c>
      <c r="B166" t="s">
        <v>32</v>
      </c>
      <c r="C166" t="s">
        <v>33</v>
      </c>
      <c r="D166" t="s">
        <v>34</v>
      </c>
      <c r="E166" t="s">
        <v>427</v>
      </c>
      <c r="F166" t="s">
        <v>433</v>
      </c>
      <c r="I166">
        <v>61</v>
      </c>
      <c r="J166" t="s">
        <v>72</v>
      </c>
      <c r="K166">
        <v>2017</v>
      </c>
      <c r="M166" t="s">
        <v>306</v>
      </c>
      <c r="N166" t="s">
        <v>289</v>
      </c>
      <c r="S166" t="s">
        <v>300</v>
      </c>
      <c r="T166" t="s">
        <v>41</v>
      </c>
      <c r="U166">
        <v>34.283056000000002</v>
      </c>
      <c r="V166">
        <v>-77.985280000000003</v>
      </c>
      <c r="W166" t="s">
        <v>42</v>
      </c>
      <c r="X166" t="s">
        <v>249</v>
      </c>
      <c r="Y166" t="s">
        <v>250</v>
      </c>
      <c r="AA166" t="s">
        <v>45</v>
      </c>
      <c r="AB166" t="s">
        <v>428</v>
      </c>
      <c r="AC166" t="s">
        <v>429</v>
      </c>
      <c r="AD166" t="s">
        <v>434</v>
      </c>
      <c r="AE166" t="s">
        <v>49</v>
      </c>
      <c r="AF166" s="1">
        <v>1</v>
      </c>
      <c r="AG166">
        <f t="shared" si="138"/>
        <v>852</v>
      </c>
      <c r="AH166">
        <f t="shared" si="136"/>
        <v>852</v>
      </c>
      <c r="AI166">
        <f t="shared" si="139"/>
        <v>7</v>
      </c>
      <c r="AJ166">
        <f t="shared" si="140"/>
        <v>2057</v>
      </c>
      <c r="AK166">
        <f t="shared" ref="AK166:AL166" si="176">AJ166+40</f>
        <v>2097</v>
      </c>
      <c r="AL166">
        <f t="shared" si="176"/>
        <v>2137</v>
      </c>
    </row>
    <row r="167" spans="1:38">
      <c r="A167" t="s">
        <v>285</v>
      </c>
      <c r="B167" t="s">
        <v>32</v>
      </c>
      <c r="C167" t="s">
        <v>33</v>
      </c>
      <c r="D167" t="s">
        <v>34</v>
      </c>
      <c r="E167" t="s">
        <v>200</v>
      </c>
      <c r="F167" t="s">
        <v>298</v>
      </c>
      <c r="H167" t="s">
        <v>435</v>
      </c>
      <c r="I167">
        <v>1068</v>
      </c>
      <c r="J167" t="s">
        <v>72</v>
      </c>
      <c r="K167">
        <v>2012</v>
      </c>
      <c r="M167" t="s">
        <v>299</v>
      </c>
      <c r="N167" t="s">
        <v>289</v>
      </c>
      <c r="S167" t="s">
        <v>300</v>
      </c>
      <c r="T167" t="s">
        <v>41</v>
      </c>
      <c r="U167">
        <v>35.373610999999997</v>
      </c>
      <c r="V167">
        <v>-78.089439999999996</v>
      </c>
      <c r="W167" t="s">
        <v>42</v>
      </c>
      <c r="X167" t="s">
        <v>202</v>
      </c>
      <c r="Y167" t="s">
        <v>203</v>
      </c>
      <c r="AA167" t="s">
        <v>45</v>
      </c>
      <c r="AB167" t="s">
        <v>204</v>
      </c>
      <c r="AC167" t="s">
        <v>205</v>
      </c>
      <c r="AD167" t="s">
        <v>436</v>
      </c>
      <c r="AE167" t="s">
        <v>49</v>
      </c>
      <c r="AF167" s="1">
        <v>1</v>
      </c>
      <c r="AG167">
        <f t="shared" si="138"/>
        <v>1500.5</v>
      </c>
      <c r="AH167">
        <f t="shared" si="136"/>
        <v>1500.5</v>
      </c>
      <c r="AI167">
        <f t="shared" si="139"/>
        <v>12</v>
      </c>
      <c r="AJ167">
        <f t="shared" si="140"/>
        <v>2052</v>
      </c>
      <c r="AK167">
        <f t="shared" ref="AK167:AL167" si="177">AJ167+40</f>
        <v>2092</v>
      </c>
      <c r="AL167">
        <f t="shared" si="177"/>
        <v>2132</v>
      </c>
    </row>
    <row r="168" spans="1:38">
      <c r="A168" t="s">
        <v>285</v>
      </c>
      <c r="B168" t="s">
        <v>32</v>
      </c>
      <c r="C168" t="s">
        <v>33</v>
      </c>
      <c r="D168" t="s">
        <v>34</v>
      </c>
      <c r="E168" t="s">
        <v>437</v>
      </c>
      <c r="F168" t="s">
        <v>287</v>
      </c>
      <c r="I168">
        <v>110</v>
      </c>
      <c r="J168" t="s">
        <v>72</v>
      </c>
      <c r="K168">
        <v>1995</v>
      </c>
      <c r="M168" t="s">
        <v>306</v>
      </c>
      <c r="N168" t="s">
        <v>289</v>
      </c>
      <c r="S168" t="s">
        <v>324</v>
      </c>
      <c r="T168" t="s">
        <v>41</v>
      </c>
      <c r="U168">
        <v>35.431699999999999</v>
      </c>
      <c r="V168">
        <v>-81.034700000000001</v>
      </c>
      <c r="W168" t="s">
        <v>42</v>
      </c>
      <c r="X168" t="s">
        <v>438</v>
      </c>
      <c r="Y168" t="s">
        <v>439</v>
      </c>
      <c r="AA168" t="s">
        <v>45</v>
      </c>
      <c r="AB168" t="s">
        <v>440</v>
      </c>
      <c r="AC168" t="s">
        <v>441</v>
      </c>
      <c r="AD168" t="s">
        <v>442</v>
      </c>
      <c r="AE168" t="s">
        <v>49</v>
      </c>
      <c r="AF168" s="1">
        <v>1</v>
      </c>
      <c r="AG168">
        <f t="shared" si="138"/>
        <v>2296</v>
      </c>
      <c r="AH168" t="str">
        <f t="shared" si="136"/>
        <v/>
      </c>
      <c r="AI168">
        <f t="shared" si="139"/>
        <v>29</v>
      </c>
      <c r="AJ168">
        <f t="shared" si="140"/>
        <v>2035</v>
      </c>
      <c r="AK168">
        <f t="shared" ref="AK168:AL168" si="178">AJ168+40</f>
        <v>2075</v>
      </c>
      <c r="AL168">
        <f t="shared" si="178"/>
        <v>2115</v>
      </c>
    </row>
    <row r="169" spans="1:38">
      <c r="A169" t="s">
        <v>285</v>
      </c>
      <c r="B169" t="s">
        <v>32</v>
      </c>
      <c r="C169" t="s">
        <v>33</v>
      </c>
      <c r="D169" t="s">
        <v>34</v>
      </c>
      <c r="E169" t="s">
        <v>437</v>
      </c>
      <c r="F169" t="s">
        <v>296</v>
      </c>
      <c r="I169">
        <v>110</v>
      </c>
      <c r="J169" t="s">
        <v>72</v>
      </c>
      <c r="K169">
        <v>1995</v>
      </c>
      <c r="M169" t="s">
        <v>306</v>
      </c>
      <c r="N169" t="s">
        <v>289</v>
      </c>
      <c r="S169" t="s">
        <v>324</v>
      </c>
      <c r="T169" t="s">
        <v>41</v>
      </c>
      <c r="U169">
        <v>35.431699999999999</v>
      </c>
      <c r="V169">
        <v>-81.034700000000001</v>
      </c>
      <c r="W169" t="s">
        <v>42</v>
      </c>
      <c r="X169" t="s">
        <v>438</v>
      </c>
      <c r="Y169" t="s">
        <v>439</v>
      </c>
      <c r="AA169" t="s">
        <v>45</v>
      </c>
      <c r="AB169" t="s">
        <v>440</v>
      </c>
      <c r="AC169" t="s">
        <v>441</v>
      </c>
      <c r="AD169" t="s">
        <v>443</v>
      </c>
      <c r="AE169" t="s">
        <v>49</v>
      </c>
      <c r="AF169" s="1">
        <v>1</v>
      </c>
      <c r="AG169">
        <f t="shared" si="138"/>
        <v>2296</v>
      </c>
      <c r="AH169" t="str">
        <f t="shared" si="136"/>
        <v/>
      </c>
      <c r="AI169">
        <f t="shared" si="139"/>
        <v>29</v>
      </c>
      <c r="AJ169">
        <f t="shared" si="140"/>
        <v>2035</v>
      </c>
      <c r="AK169">
        <f t="shared" ref="AK169:AL169" si="179">AJ169+40</f>
        <v>2075</v>
      </c>
      <c r="AL169">
        <f t="shared" si="179"/>
        <v>2115</v>
      </c>
    </row>
    <row r="170" spans="1:38">
      <c r="A170" t="s">
        <v>285</v>
      </c>
      <c r="B170" t="s">
        <v>32</v>
      </c>
      <c r="C170" t="s">
        <v>33</v>
      </c>
      <c r="D170" t="s">
        <v>34</v>
      </c>
      <c r="E170" t="s">
        <v>437</v>
      </c>
      <c r="F170" t="s">
        <v>343</v>
      </c>
      <c r="I170">
        <v>110</v>
      </c>
      <c r="J170" t="s">
        <v>72</v>
      </c>
      <c r="K170">
        <v>1995</v>
      </c>
      <c r="M170" t="s">
        <v>306</v>
      </c>
      <c r="N170" t="s">
        <v>289</v>
      </c>
      <c r="S170" t="s">
        <v>324</v>
      </c>
      <c r="T170" t="s">
        <v>41</v>
      </c>
      <c r="U170">
        <v>35.431699999999999</v>
      </c>
      <c r="V170">
        <v>-81.034700000000001</v>
      </c>
      <c r="W170" t="s">
        <v>42</v>
      </c>
      <c r="X170" t="s">
        <v>438</v>
      </c>
      <c r="Y170" t="s">
        <v>439</v>
      </c>
      <c r="AA170" t="s">
        <v>45</v>
      </c>
      <c r="AB170" t="s">
        <v>440</v>
      </c>
      <c r="AC170" t="s">
        <v>441</v>
      </c>
      <c r="AD170" t="s">
        <v>444</v>
      </c>
      <c r="AE170" t="s">
        <v>49</v>
      </c>
      <c r="AF170" s="1">
        <v>1</v>
      </c>
      <c r="AG170">
        <f t="shared" si="138"/>
        <v>2296</v>
      </c>
      <c r="AH170" t="str">
        <f t="shared" si="136"/>
        <v/>
      </c>
      <c r="AI170">
        <f t="shared" si="139"/>
        <v>29</v>
      </c>
      <c r="AJ170">
        <f t="shared" si="140"/>
        <v>2035</v>
      </c>
      <c r="AK170">
        <f t="shared" ref="AK170:AL170" si="180">AJ170+40</f>
        <v>2075</v>
      </c>
      <c r="AL170">
        <f t="shared" si="180"/>
        <v>2115</v>
      </c>
    </row>
    <row r="171" spans="1:38">
      <c r="A171" t="s">
        <v>285</v>
      </c>
      <c r="B171" t="s">
        <v>32</v>
      </c>
      <c r="C171" t="s">
        <v>33</v>
      </c>
      <c r="D171" t="s">
        <v>34</v>
      </c>
      <c r="E171" t="s">
        <v>437</v>
      </c>
      <c r="F171" t="s">
        <v>327</v>
      </c>
      <c r="I171">
        <v>110</v>
      </c>
      <c r="J171" t="s">
        <v>72</v>
      </c>
      <c r="K171">
        <v>1995</v>
      </c>
      <c r="M171" t="s">
        <v>306</v>
      </c>
      <c r="N171" t="s">
        <v>289</v>
      </c>
      <c r="S171" t="s">
        <v>324</v>
      </c>
      <c r="T171" t="s">
        <v>41</v>
      </c>
      <c r="U171">
        <v>35.431699999999999</v>
      </c>
      <c r="V171">
        <v>-81.034700000000001</v>
      </c>
      <c r="W171" t="s">
        <v>42</v>
      </c>
      <c r="X171" t="s">
        <v>438</v>
      </c>
      <c r="Y171" t="s">
        <v>439</v>
      </c>
      <c r="AA171" t="s">
        <v>45</v>
      </c>
      <c r="AB171" t="s">
        <v>440</v>
      </c>
      <c r="AC171" t="s">
        <v>441</v>
      </c>
      <c r="AD171" t="s">
        <v>445</v>
      </c>
      <c r="AE171" t="s">
        <v>49</v>
      </c>
      <c r="AF171" s="1">
        <v>1</v>
      </c>
      <c r="AG171">
        <f t="shared" si="138"/>
        <v>2296</v>
      </c>
      <c r="AH171" t="str">
        <f t="shared" si="136"/>
        <v/>
      </c>
      <c r="AI171">
        <f t="shared" si="139"/>
        <v>29</v>
      </c>
      <c r="AJ171">
        <f t="shared" si="140"/>
        <v>2035</v>
      </c>
      <c r="AK171">
        <f t="shared" ref="AK171:AL171" si="181">AJ171+40</f>
        <v>2075</v>
      </c>
      <c r="AL171">
        <f t="shared" si="181"/>
        <v>2115</v>
      </c>
    </row>
    <row r="172" spans="1:38">
      <c r="A172" t="s">
        <v>285</v>
      </c>
      <c r="B172" t="s">
        <v>32</v>
      </c>
      <c r="C172" t="s">
        <v>33</v>
      </c>
      <c r="D172" t="s">
        <v>34</v>
      </c>
      <c r="E172" t="s">
        <v>437</v>
      </c>
      <c r="F172" t="s">
        <v>366</v>
      </c>
      <c r="I172">
        <v>110</v>
      </c>
      <c r="J172" t="s">
        <v>72</v>
      </c>
      <c r="K172">
        <v>1995</v>
      </c>
      <c r="M172" t="s">
        <v>306</v>
      </c>
      <c r="N172" t="s">
        <v>289</v>
      </c>
      <c r="S172" t="s">
        <v>324</v>
      </c>
      <c r="T172" t="s">
        <v>41</v>
      </c>
      <c r="U172">
        <v>35.431699999999999</v>
      </c>
      <c r="V172">
        <v>-81.034700000000001</v>
      </c>
      <c r="W172" t="s">
        <v>42</v>
      </c>
      <c r="X172" t="s">
        <v>438</v>
      </c>
      <c r="Y172" t="s">
        <v>439</v>
      </c>
      <c r="AA172" t="s">
        <v>45</v>
      </c>
      <c r="AB172" t="s">
        <v>440</v>
      </c>
      <c r="AC172" t="s">
        <v>441</v>
      </c>
      <c r="AD172" t="s">
        <v>446</v>
      </c>
      <c r="AE172" t="s">
        <v>49</v>
      </c>
      <c r="AF172" s="1">
        <v>1</v>
      </c>
      <c r="AG172">
        <f t="shared" si="138"/>
        <v>2296</v>
      </c>
      <c r="AH172" t="str">
        <f t="shared" si="136"/>
        <v/>
      </c>
      <c r="AI172">
        <f t="shared" si="139"/>
        <v>29</v>
      </c>
      <c r="AJ172">
        <f t="shared" si="140"/>
        <v>2035</v>
      </c>
      <c r="AK172">
        <f t="shared" ref="AK172:AL172" si="182">AJ172+40</f>
        <v>2075</v>
      </c>
      <c r="AL172">
        <f t="shared" si="182"/>
        <v>2115</v>
      </c>
    </row>
    <row r="173" spans="1:38">
      <c r="A173" t="s">
        <v>285</v>
      </c>
      <c r="B173" t="s">
        <v>32</v>
      </c>
      <c r="C173" t="s">
        <v>33</v>
      </c>
      <c r="D173" t="s">
        <v>34</v>
      </c>
      <c r="E173" t="s">
        <v>437</v>
      </c>
      <c r="F173" t="s">
        <v>346</v>
      </c>
      <c r="I173">
        <v>110</v>
      </c>
      <c r="J173" t="s">
        <v>72</v>
      </c>
      <c r="K173">
        <v>1995</v>
      </c>
      <c r="M173" t="s">
        <v>306</v>
      </c>
      <c r="N173" t="s">
        <v>289</v>
      </c>
      <c r="S173" t="s">
        <v>324</v>
      </c>
      <c r="T173" t="s">
        <v>41</v>
      </c>
      <c r="U173">
        <v>35.431699999999999</v>
      </c>
      <c r="V173">
        <v>-81.034700000000001</v>
      </c>
      <c r="W173" t="s">
        <v>42</v>
      </c>
      <c r="X173" t="s">
        <v>438</v>
      </c>
      <c r="Y173" t="s">
        <v>439</v>
      </c>
      <c r="AA173" t="s">
        <v>45</v>
      </c>
      <c r="AB173" t="s">
        <v>440</v>
      </c>
      <c r="AC173" t="s">
        <v>441</v>
      </c>
      <c r="AD173" t="s">
        <v>447</v>
      </c>
      <c r="AE173" t="s">
        <v>49</v>
      </c>
      <c r="AF173" s="1">
        <v>1</v>
      </c>
      <c r="AG173">
        <f t="shared" si="138"/>
        <v>2296</v>
      </c>
      <c r="AH173" t="str">
        <f t="shared" si="136"/>
        <v/>
      </c>
      <c r="AI173">
        <f t="shared" si="139"/>
        <v>29</v>
      </c>
      <c r="AJ173">
        <f t="shared" si="140"/>
        <v>2035</v>
      </c>
      <c r="AK173">
        <f t="shared" ref="AK173:AL173" si="183">AJ173+40</f>
        <v>2075</v>
      </c>
      <c r="AL173">
        <f t="shared" si="183"/>
        <v>2115</v>
      </c>
    </row>
    <row r="174" spans="1:38">
      <c r="A174" t="s">
        <v>285</v>
      </c>
      <c r="B174" t="s">
        <v>32</v>
      </c>
      <c r="C174" t="s">
        <v>33</v>
      </c>
      <c r="D174" t="s">
        <v>34</v>
      </c>
      <c r="E174" t="s">
        <v>437</v>
      </c>
      <c r="F174" t="s">
        <v>348</v>
      </c>
      <c r="I174">
        <v>110</v>
      </c>
      <c r="J174" t="s">
        <v>72</v>
      </c>
      <c r="K174">
        <v>1995</v>
      </c>
      <c r="M174" t="s">
        <v>306</v>
      </c>
      <c r="N174" t="s">
        <v>289</v>
      </c>
      <c r="S174" t="s">
        <v>324</v>
      </c>
      <c r="T174" t="s">
        <v>41</v>
      </c>
      <c r="U174">
        <v>35.431699999999999</v>
      </c>
      <c r="V174">
        <v>-81.034700000000001</v>
      </c>
      <c r="W174" t="s">
        <v>42</v>
      </c>
      <c r="X174" t="s">
        <v>438</v>
      </c>
      <c r="Y174" t="s">
        <v>439</v>
      </c>
      <c r="AA174" t="s">
        <v>45</v>
      </c>
      <c r="AB174" t="s">
        <v>440</v>
      </c>
      <c r="AC174" t="s">
        <v>441</v>
      </c>
      <c r="AD174" t="s">
        <v>448</v>
      </c>
      <c r="AE174" t="s">
        <v>49</v>
      </c>
      <c r="AF174" s="1">
        <v>1</v>
      </c>
      <c r="AG174">
        <f t="shared" si="138"/>
        <v>2296</v>
      </c>
      <c r="AH174" t="str">
        <f t="shared" si="136"/>
        <v/>
      </c>
      <c r="AI174">
        <f t="shared" si="139"/>
        <v>29</v>
      </c>
      <c r="AJ174">
        <f t="shared" si="140"/>
        <v>2035</v>
      </c>
      <c r="AK174">
        <f t="shared" ref="AK174:AL174" si="184">AJ174+40</f>
        <v>2075</v>
      </c>
      <c r="AL174">
        <f t="shared" si="184"/>
        <v>2115</v>
      </c>
    </row>
    <row r="175" spans="1:38">
      <c r="A175" t="s">
        <v>285</v>
      </c>
      <c r="B175" t="s">
        <v>32</v>
      </c>
      <c r="C175" t="s">
        <v>33</v>
      </c>
      <c r="D175" t="s">
        <v>34</v>
      </c>
      <c r="E175" t="s">
        <v>437</v>
      </c>
      <c r="F175" t="s">
        <v>350</v>
      </c>
      <c r="I175">
        <v>110</v>
      </c>
      <c r="J175" t="s">
        <v>72</v>
      </c>
      <c r="K175">
        <v>1995</v>
      </c>
      <c r="M175" t="s">
        <v>306</v>
      </c>
      <c r="N175" t="s">
        <v>289</v>
      </c>
      <c r="S175" t="s">
        <v>324</v>
      </c>
      <c r="T175" t="s">
        <v>41</v>
      </c>
      <c r="U175">
        <v>35.431699999999999</v>
      </c>
      <c r="V175">
        <v>-81.034700000000001</v>
      </c>
      <c r="W175" t="s">
        <v>42</v>
      </c>
      <c r="X175" t="s">
        <v>438</v>
      </c>
      <c r="Y175" t="s">
        <v>439</v>
      </c>
      <c r="AA175" t="s">
        <v>45</v>
      </c>
      <c r="AB175" t="s">
        <v>440</v>
      </c>
      <c r="AC175" t="s">
        <v>441</v>
      </c>
      <c r="AD175" t="s">
        <v>449</v>
      </c>
      <c r="AE175" t="s">
        <v>49</v>
      </c>
      <c r="AF175" s="1">
        <v>1</v>
      </c>
      <c r="AG175">
        <f t="shared" si="138"/>
        <v>2296</v>
      </c>
      <c r="AH175" t="str">
        <f t="shared" si="136"/>
        <v/>
      </c>
      <c r="AI175">
        <f t="shared" si="139"/>
        <v>29</v>
      </c>
      <c r="AJ175">
        <f t="shared" si="140"/>
        <v>2035</v>
      </c>
      <c r="AK175">
        <f t="shared" ref="AK175:AL175" si="185">AJ175+40</f>
        <v>2075</v>
      </c>
      <c r="AL175">
        <f t="shared" si="185"/>
        <v>2115</v>
      </c>
    </row>
    <row r="176" spans="1:38">
      <c r="A176" t="s">
        <v>285</v>
      </c>
      <c r="B176" t="s">
        <v>32</v>
      </c>
      <c r="C176" t="s">
        <v>33</v>
      </c>
      <c r="D176" t="s">
        <v>34</v>
      </c>
      <c r="E176" t="s">
        <v>437</v>
      </c>
      <c r="F176" t="s">
        <v>371</v>
      </c>
      <c r="I176">
        <v>110</v>
      </c>
      <c r="J176" t="s">
        <v>72</v>
      </c>
      <c r="K176">
        <v>1995</v>
      </c>
      <c r="M176" t="s">
        <v>306</v>
      </c>
      <c r="N176" t="s">
        <v>289</v>
      </c>
      <c r="S176" t="s">
        <v>324</v>
      </c>
      <c r="T176" t="s">
        <v>41</v>
      </c>
      <c r="U176">
        <v>35.431699999999999</v>
      </c>
      <c r="V176">
        <v>-81.034700000000001</v>
      </c>
      <c r="W176" t="s">
        <v>42</v>
      </c>
      <c r="X176" t="s">
        <v>438</v>
      </c>
      <c r="Y176" t="s">
        <v>439</v>
      </c>
      <c r="AA176" t="s">
        <v>45</v>
      </c>
      <c r="AB176" t="s">
        <v>440</v>
      </c>
      <c r="AC176" t="s">
        <v>441</v>
      </c>
      <c r="AD176" t="s">
        <v>450</v>
      </c>
      <c r="AE176" t="s">
        <v>49</v>
      </c>
      <c r="AF176" s="1">
        <v>1</v>
      </c>
      <c r="AG176">
        <f t="shared" si="138"/>
        <v>2296</v>
      </c>
      <c r="AH176" t="str">
        <f t="shared" si="136"/>
        <v/>
      </c>
      <c r="AI176">
        <f t="shared" si="139"/>
        <v>29</v>
      </c>
      <c r="AJ176">
        <f t="shared" si="140"/>
        <v>2035</v>
      </c>
      <c r="AK176">
        <f t="shared" ref="AK176:AL176" si="186">AJ176+40</f>
        <v>2075</v>
      </c>
      <c r="AL176">
        <f t="shared" si="186"/>
        <v>2115</v>
      </c>
    </row>
    <row r="177" spans="1:38">
      <c r="A177" t="s">
        <v>285</v>
      </c>
      <c r="B177" t="s">
        <v>32</v>
      </c>
      <c r="C177" t="s">
        <v>33</v>
      </c>
      <c r="D177" t="s">
        <v>34</v>
      </c>
      <c r="E177" t="s">
        <v>437</v>
      </c>
      <c r="F177" t="s">
        <v>352</v>
      </c>
      <c r="I177">
        <v>110</v>
      </c>
      <c r="J177" t="s">
        <v>72</v>
      </c>
      <c r="K177">
        <v>1995</v>
      </c>
      <c r="M177" t="s">
        <v>306</v>
      </c>
      <c r="N177" t="s">
        <v>289</v>
      </c>
      <c r="S177" t="s">
        <v>324</v>
      </c>
      <c r="T177" t="s">
        <v>41</v>
      </c>
      <c r="U177">
        <v>35.431699999999999</v>
      </c>
      <c r="V177">
        <v>-81.034700000000001</v>
      </c>
      <c r="W177" t="s">
        <v>42</v>
      </c>
      <c r="X177" t="s">
        <v>438</v>
      </c>
      <c r="Y177" t="s">
        <v>439</v>
      </c>
      <c r="AA177" t="s">
        <v>45</v>
      </c>
      <c r="AB177" t="s">
        <v>440</v>
      </c>
      <c r="AC177" t="s">
        <v>441</v>
      </c>
      <c r="AD177" t="s">
        <v>451</v>
      </c>
      <c r="AE177" t="s">
        <v>49</v>
      </c>
      <c r="AF177" s="1">
        <v>1</v>
      </c>
      <c r="AG177">
        <f t="shared" si="138"/>
        <v>2296</v>
      </c>
      <c r="AH177" t="str">
        <f t="shared" si="136"/>
        <v/>
      </c>
      <c r="AI177">
        <f t="shared" si="139"/>
        <v>29</v>
      </c>
      <c r="AJ177">
        <f t="shared" si="140"/>
        <v>2035</v>
      </c>
      <c r="AK177">
        <f t="shared" ref="AK177:AL177" si="187">AJ177+40</f>
        <v>2075</v>
      </c>
      <c r="AL177">
        <f t="shared" si="187"/>
        <v>2115</v>
      </c>
    </row>
    <row r="178" spans="1:38">
      <c r="A178" t="s">
        <v>285</v>
      </c>
      <c r="B178" t="s">
        <v>32</v>
      </c>
      <c r="C178" t="s">
        <v>33</v>
      </c>
      <c r="D178" t="s">
        <v>34</v>
      </c>
      <c r="E178" t="s">
        <v>437</v>
      </c>
      <c r="F178" t="s">
        <v>452</v>
      </c>
      <c r="I178">
        <v>110</v>
      </c>
      <c r="J178" t="s">
        <v>72</v>
      </c>
      <c r="K178">
        <v>1995</v>
      </c>
      <c r="M178" t="s">
        <v>306</v>
      </c>
      <c r="N178" t="s">
        <v>289</v>
      </c>
      <c r="S178" t="s">
        <v>324</v>
      </c>
      <c r="T178" t="s">
        <v>41</v>
      </c>
      <c r="U178">
        <v>35.431699999999999</v>
      </c>
      <c r="V178">
        <v>-81.034700000000001</v>
      </c>
      <c r="W178" t="s">
        <v>42</v>
      </c>
      <c r="X178" t="s">
        <v>438</v>
      </c>
      <c r="Y178" t="s">
        <v>439</v>
      </c>
      <c r="AA178" t="s">
        <v>45</v>
      </c>
      <c r="AB178" t="s">
        <v>440</v>
      </c>
      <c r="AC178" t="s">
        <v>441</v>
      </c>
      <c r="AD178" t="s">
        <v>453</v>
      </c>
      <c r="AE178" t="s">
        <v>49</v>
      </c>
      <c r="AF178" s="1">
        <v>1</v>
      </c>
      <c r="AG178">
        <f t="shared" si="138"/>
        <v>2296</v>
      </c>
      <c r="AH178" t="str">
        <f t="shared" si="136"/>
        <v/>
      </c>
      <c r="AI178">
        <f t="shared" si="139"/>
        <v>29</v>
      </c>
      <c r="AJ178">
        <f t="shared" si="140"/>
        <v>2035</v>
      </c>
      <c r="AK178">
        <f t="shared" ref="AK178:AL178" si="188">AJ178+40</f>
        <v>2075</v>
      </c>
      <c r="AL178">
        <f t="shared" si="188"/>
        <v>2115</v>
      </c>
    </row>
    <row r="179" spans="1:38">
      <c r="A179" t="s">
        <v>285</v>
      </c>
      <c r="B179" t="s">
        <v>32</v>
      </c>
      <c r="C179" t="s">
        <v>33</v>
      </c>
      <c r="D179" t="s">
        <v>34</v>
      </c>
      <c r="E179" t="s">
        <v>437</v>
      </c>
      <c r="F179" t="s">
        <v>354</v>
      </c>
      <c r="I179">
        <v>110</v>
      </c>
      <c r="J179" t="s">
        <v>72</v>
      </c>
      <c r="K179">
        <v>1995</v>
      </c>
      <c r="M179" t="s">
        <v>306</v>
      </c>
      <c r="N179" t="s">
        <v>289</v>
      </c>
      <c r="S179" t="s">
        <v>324</v>
      </c>
      <c r="T179" t="s">
        <v>41</v>
      </c>
      <c r="U179">
        <v>35.431699999999999</v>
      </c>
      <c r="V179">
        <v>-81.034700000000001</v>
      </c>
      <c r="W179" t="s">
        <v>42</v>
      </c>
      <c r="X179" t="s">
        <v>438</v>
      </c>
      <c r="Y179" t="s">
        <v>439</v>
      </c>
      <c r="AA179" t="s">
        <v>45</v>
      </c>
      <c r="AB179" t="s">
        <v>440</v>
      </c>
      <c r="AC179" t="s">
        <v>441</v>
      </c>
      <c r="AD179" t="s">
        <v>454</v>
      </c>
      <c r="AE179" t="s">
        <v>49</v>
      </c>
      <c r="AF179" s="1">
        <v>1</v>
      </c>
      <c r="AG179">
        <f t="shared" si="138"/>
        <v>2296</v>
      </c>
      <c r="AH179" t="str">
        <f t="shared" si="136"/>
        <v/>
      </c>
      <c r="AI179">
        <f t="shared" si="139"/>
        <v>29</v>
      </c>
      <c r="AJ179">
        <f t="shared" si="140"/>
        <v>2035</v>
      </c>
      <c r="AK179">
        <f t="shared" ref="AK179:AL179" si="189">AJ179+40</f>
        <v>2075</v>
      </c>
      <c r="AL179">
        <f t="shared" si="189"/>
        <v>2115</v>
      </c>
    </row>
    <row r="180" spans="1:38">
      <c r="A180" t="s">
        <v>285</v>
      </c>
      <c r="B180" t="s">
        <v>32</v>
      </c>
      <c r="C180" t="s">
        <v>33</v>
      </c>
      <c r="D180" t="s">
        <v>34</v>
      </c>
      <c r="E180" t="s">
        <v>437</v>
      </c>
      <c r="F180" t="s">
        <v>356</v>
      </c>
      <c r="I180">
        <v>110</v>
      </c>
      <c r="J180" t="s">
        <v>72</v>
      </c>
      <c r="K180">
        <v>1996</v>
      </c>
      <c r="M180" t="s">
        <v>306</v>
      </c>
      <c r="N180" t="s">
        <v>289</v>
      </c>
      <c r="S180" t="s">
        <v>324</v>
      </c>
      <c r="T180" t="s">
        <v>41</v>
      </c>
      <c r="U180">
        <v>35.431699999999999</v>
      </c>
      <c r="V180">
        <v>-81.034700000000001</v>
      </c>
      <c r="W180" t="s">
        <v>42</v>
      </c>
      <c r="X180" t="s">
        <v>438</v>
      </c>
      <c r="Y180" t="s">
        <v>439</v>
      </c>
      <c r="AA180" t="s">
        <v>45</v>
      </c>
      <c r="AB180" t="s">
        <v>440</v>
      </c>
      <c r="AC180" t="s">
        <v>441</v>
      </c>
      <c r="AD180" t="s">
        <v>455</v>
      </c>
      <c r="AE180" t="s">
        <v>49</v>
      </c>
      <c r="AF180" s="1">
        <v>1</v>
      </c>
      <c r="AG180">
        <f t="shared" si="138"/>
        <v>2296</v>
      </c>
      <c r="AH180" t="str">
        <f t="shared" si="136"/>
        <v/>
      </c>
      <c r="AI180">
        <f t="shared" si="139"/>
        <v>28</v>
      </c>
      <c r="AJ180">
        <f t="shared" si="140"/>
        <v>2036</v>
      </c>
      <c r="AK180">
        <f t="shared" ref="AK180:AL180" si="190">AJ180+40</f>
        <v>2076</v>
      </c>
      <c r="AL180">
        <f t="shared" si="190"/>
        <v>2116</v>
      </c>
    </row>
    <row r="181" spans="1:38">
      <c r="A181" t="s">
        <v>285</v>
      </c>
      <c r="B181" t="s">
        <v>32</v>
      </c>
      <c r="C181" t="s">
        <v>33</v>
      </c>
      <c r="D181" t="s">
        <v>34</v>
      </c>
      <c r="E181" t="s">
        <v>437</v>
      </c>
      <c r="F181" t="s">
        <v>456</v>
      </c>
      <c r="I181">
        <v>110</v>
      </c>
      <c r="J181" t="s">
        <v>72</v>
      </c>
      <c r="K181">
        <v>1996</v>
      </c>
      <c r="M181" t="s">
        <v>306</v>
      </c>
      <c r="N181" t="s">
        <v>289</v>
      </c>
      <c r="S181" t="s">
        <v>324</v>
      </c>
      <c r="T181" t="s">
        <v>41</v>
      </c>
      <c r="U181">
        <v>35.431699999999999</v>
      </c>
      <c r="V181">
        <v>-81.034700000000001</v>
      </c>
      <c r="W181" t="s">
        <v>42</v>
      </c>
      <c r="X181" t="s">
        <v>438</v>
      </c>
      <c r="Y181" t="s">
        <v>439</v>
      </c>
      <c r="AA181" t="s">
        <v>45</v>
      </c>
      <c r="AB181" t="s">
        <v>440</v>
      </c>
      <c r="AC181" t="s">
        <v>441</v>
      </c>
      <c r="AD181" t="s">
        <v>457</v>
      </c>
      <c r="AE181" t="s">
        <v>49</v>
      </c>
      <c r="AF181" s="1">
        <v>1</v>
      </c>
      <c r="AG181">
        <f t="shared" si="138"/>
        <v>2296</v>
      </c>
      <c r="AH181" t="str">
        <f t="shared" si="136"/>
        <v/>
      </c>
      <c r="AI181">
        <f t="shared" si="139"/>
        <v>28</v>
      </c>
      <c r="AJ181">
        <f t="shared" si="140"/>
        <v>2036</v>
      </c>
      <c r="AK181">
        <f t="shared" ref="AK181:AL181" si="191">AJ181+40</f>
        <v>2076</v>
      </c>
      <c r="AL181">
        <f t="shared" si="191"/>
        <v>2116</v>
      </c>
    </row>
    <row r="182" spans="1:38">
      <c r="A182" t="s">
        <v>285</v>
      </c>
      <c r="B182" t="s">
        <v>32</v>
      </c>
      <c r="C182" t="s">
        <v>33</v>
      </c>
      <c r="D182" t="s">
        <v>34</v>
      </c>
      <c r="E182" t="s">
        <v>437</v>
      </c>
      <c r="F182" t="s">
        <v>458</v>
      </c>
      <c r="I182">
        <v>110</v>
      </c>
      <c r="J182" t="s">
        <v>72</v>
      </c>
      <c r="K182">
        <v>1996</v>
      </c>
      <c r="M182" t="s">
        <v>306</v>
      </c>
      <c r="N182" t="s">
        <v>289</v>
      </c>
      <c r="S182" t="s">
        <v>324</v>
      </c>
      <c r="T182" t="s">
        <v>41</v>
      </c>
      <c r="U182">
        <v>35.431699999999999</v>
      </c>
      <c r="V182">
        <v>-81.034700000000001</v>
      </c>
      <c r="W182" t="s">
        <v>42</v>
      </c>
      <c r="X182" t="s">
        <v>438</v>
      </c>
      <c r="Y182" t="s">
        <v>439</v>
      </c>
      <c r="AA182" t="s">
        <v>45</v>
      </c>
      <c r="AB182" t="s">
        <v>440</v>
      </c>
      <c r="AC182" t="s">
        <v>441</v>
      </c>
      <c r="AD182" t="s">
        <v>459</v>
      </c>
      <c r="AE182" t="s">
        <v>49</v>
      </c>
      <c r="AF182" s="1">
        <v>1</v>
      </c>
      <c r="AG182">
        <f t="shared" si="138"/>
        <v>2296</v>
      </c>
      <c r="AH182" t="str">
        <f t="shared" si="136"/>
        <v/>
      </c>
      <c r="AI182">
        <f t="shared" si="139"/>
        <v>28</v>
      </c>
      <c r="AJ182">
        <f t="shared" si="140"/>
        <v>2036</v>
      </c>
      <c r="AK182">
        <f t="shared" ref="AK182:AL182" si="192">AJ182+40</f>
        <v>2076</v>
      </c>
      <c r="AL182">
        <f t="shared" si="192"/>
        <v>2116</v>
      </c>
    </row>
    <row r="183" spans="1:38">
      <c r="A183" t="s">
        <v>285</v>
      </c>
      <c r="B183" t="s">
        <v>32</v>
      </c>
      <c r="C183" t="s">
        <v>33</v>
      </c>
      <c r="D183" t="s">
        <v>34</v>
      </c>
      <c r="E183" t="s">
        <v>437</v>
      </c>
      <c r="F183" t="s">
        <v>460</v>
      </c>
      <c r="I183">
        <v>110</v>
      </c>
      <c r="J183" t="s">
        <v>72</v>
      </c>
      <c r="K183">
        <v>1996</v>
      </c>
      <c r="M183" t="s">
        <v>306</v>
      </c>
      <c r="N183" t="s">
        <v>289</v>
      </c>
      <c r="S183" t="s">
        <v>324</v>
      </c>
      <c r="T183" t="s">
        <v>41</v>
      </c>
      <c r="U183">
        <v>35.431699999999999</v>
      </c>
      <c r="V183">
        <v>-81.034700000000001</v>
      </c>
      <c r="W183" t="s">
        <v>42</v>
      </c>
      <c r="X183" t="s">
        <v>438</v>
      </c>
      <c r="Y183" t="s">
        <v>439</v>
      </c>
      <c r="AA183" t="s">
        <v>45</v>
      </c>
      <c r="AB183" t="s">
        <v>440</v>
      </c>
      <c r="AC183" t="s">
        <v>441</v>
      </c>
      <c r="AD183" t="s">
        <v>461</v>
      </c>
      <c r="AE183" t="s">
        <v>49</v>
      </c>
      <c r="AF183" s="1">
        <v>1</v>
      </c>
      <c r="AG183">
        <f t="shared" si="138"/>
        <v>2296</v>
      </c>
      <c r="AH183" t="str">
        <f t="shared" si="136"/>
        <v/>
      </c>
      <c r="AI183">
        <f t="shared" si="139"/>
        <v>28</v>
      </c>
      <c r="AJ183">
        <f t="shared" si="140"/>
        <v>2036</v>
      </c>
      <c r="AK183">
        <f t="shared" ref="AK183:AL183" si="193">AJ183+40</f>
        <v>2076</v>
      </c>
      <c r="AL183">
        <f t="shared" si="193"/>
        <v>2116</v>
      </c>
    </row>
    <row r="184" spans="1:38">
      <c r="A184" t="s">
        <v>285</v>
      </c>
      <c r="B184" t="s">
        <v>32</v>
      </c>
      <c r="C184" t="s">
        <v>33</v>
      </c>
      <c r="D184" t="s">
        <v>34</v>
      </c>
      <c r="E184" t="s">
        <v>437</v>
      </c>
      <c r="F184" t="s">
        <v>462</v>
      </c>
      <c r="I184">
        <v>536</v>
      </c>
      <c r="J184" t="s">
        <v>463</v>
      </c>
      <c r="K184">
        <v>2024</v>
      </c>
      <c r="M184" t="s">
        <v>306</v>
      </c>
      <c r="N184" t="s">
        <v>289</v>
      </c>
      <c r="S184" t="s">
        <v>324</v>
      </c>
      <c r="T184" t="s">
        <v>41</v>
      </c>
      <c r="U184">
        <v>35.431699999999999</v>
      </c>
      <c r="V184">
        <v>-81.034700000000001</v>
      </c>
      <c r="W184" t="s">
        <v>42</v>
      </c>
      <c r="X184" t="s">
        <v>438</v>
      </c>
      <c r="Y184" t="s">
        <v>439</v>
      </c>
      <c r="AA184" t="s">
        <v>45</v>
      </c>
      <c r="AB184" t="s">
        <v>440</v>
      </c>
      <c r="AC184" t="s">
        <v>441</v>
      </c>
      <c r="AD184" t="s">
        <v>464</v>
      </c>
      <c r="AE184" t="s">
        <v>49</v>
      </c>
      <c r="AF184" s="1">
        <v>1</v>
      </c>
      <c r="AG184">
        <f t="shared" si="138"/>
        <v>2296</v>
      </c>
      <c r="AH184">
        <f t="shared" si="136"/>
        <v>2296</v>
      </c>
      <c r="AI184">
        <f t="shared" si="139"/>
        <v>0</v>
      </c>
      <c r="AJ184">
        <f t="shared" si="140"/>
        <v>2064</v>
      </c>
      <c r="AK184">
        <f t="shared" ref="AK184:AL184" si="194">AJ184+40</f>
        <v>2104</v>
      </c>
      <c r="AL184">
        <f t="shared" si="194"/>
        <v>2144</v>
      </c>
    </row>
    <row r="185" spans="1:38">
      <c r="A185" t="s">
        <v>285</v>
      </c>
      <c r="B185" t="s">
        <v>32</v>
      </c>
      <c r="C185" t="s">
        <v>33</v>
      </c>
      <c r="D185" t="s">
        <v>34</v>
      </c>
      <c r="E185" t="s">
        <v>465</v>
      </c>
      <c r="F185" t="s">
        <v>466</v>
      </c>
      <c r="I185">
        <v>87</v>
      </c>
      <c r="J185" t="s">
        <v>72</v>
      </c>
      <c r="K185">
        <v>2000</v>
      </c>
      <c r="M185" t="s">
        <v>306</v>
      </c>
      <c r="N185" t="s">
        <v>332</v>
      </c>
      <c r="S185" t="s">
        <v>329</v>
      </c>
      <c r="T185" t="s">
        <v>41</v>
      </c>
      <c r="U185">
        <v>39.452199999999998</v>
      </c>
      <c r="V185">
        <v>-84.464699999999993</v>
      </c>
      <c r="W185" t="s">
        <v>42</v>
      </c>
      <c r="X185" t="s">
        <v>467</v>
      </c>
      <c r="Y185" t="s">
        <v>468</v>
      </c>
      <c r="AA185" t="s">
        <v>57</v>
      </c>
      <c r="AB185" t="s">
        <v>469</v>
      </c>
      <c r="AC185" t="s">
        <v>470</v>
      </c>
      <c r="AD185" t="s">
        <v>471</v>
      </c>
      <c r="AE185" t="s">
        <v>49</v>
      </c>
      <c r="AF185" s="1">
        <v>1</v>
      </c>
      <c r="AG185">
        <f t="shared" si="138"/>
        <v>696</v>
      </c>
      <c r="AH185" t="str">
        <f t="shared" si="136"/>
        <v/>
      </c>
      <c r="AI185">
        <f t="shared" si="139"/>
        <v>24</v>
      </c>
      <c r="AJ185">
        <f t="shared" si="140"/>
        <v>2040</v>
      </c>
      <c r="AK185">
        <f t="shared" ref="AK185:AL185" si="195">AJ185+40</f>
        <v>2080</v>
      </c>
      <c r="AL185">
        <f t="shared" si="195"/>
        <v>2120</v>
      </c>
    </row>
    <row r="186" spans="1:38">
      <c r="A186" t="s">
        <v>285</v>
      </c>
      <c r="B186" t="s">
        <v>32</v>
      </c>
      <c r="C186" t="s">
        <v>33</v>
      </c>
      <c r="D186" t="s">
        <v>34</v>
      </c>
      <c r="E186" t="s">
        <v>465</v>
      </c>
      <c r="F186" t="s">
        <v>472</v>
      </c>
      <c r="I186">
        <v>87</v>
      </c>
      <c r="J186" t="s">
        <v>72</v>
      </c>
      <c r="K186">
        <v>2000</v>
      </c>
      <c r="M186" t="s">
        <v>306</v>
      </c>
      <c r="N186" t="s">
        <v>332</v>
      </c>
      <c r="S186" t="s">
        <v>329</v>
      </c>
      <c r="T186" t="s">
        <v>41</v>
      </c>
      <c r="U186">
        <v>39.452199999999998</v>
      </c>
      <c r="V186">
        <v>-84.464699999999993</v>
      </c>
      <c r="W186" t="s">
        <v>42</v>
      </c>
      <c r="X186" t="s">
        <v>467</v>
      </c>
      <c r="Y186" t="s">
        <v>468</v>
      </c>
      <c r="AA186" t="s">
        <v>57</v>
      </c>
      <c r="AB186" t="s">
        <v>469</v>
      </c>
      <c r="AC186" t="s">
        <v>470</v>
      </c>
      <c r="AD186" t="s">
        <v>473</v>
      </c>
      <c r="AE186" t="s">
        <v>49</v>
      </c>
      <c r="AF186" s="1">
        <v>1</v>
      </c>
      <c r="AG186">
        <f t="shared" si="138"/>
        <v>696</v>
      </c>
      <c r="AH186" t="str">
        <f t="shared" si="136"/>
        <v/>
      </c>
      <c r="AI186">
        <f t="shared" si="139"/>
        <v>24</v>
      </c>
      <c r="AJ186">
        <f t="shared" si="140"/>
        <v>2040</v>
      </c>
      <c r="AK186">
        <f t="shared" ref="AK186:AL186" si="196">AJ186+40</f>
        <v>2080</v>
      </c>
      <c r="AL186">
        <f t="shared" si="196"/>
        <v>2120</v>
      </c>
    </row>
    <row r="187" spans="1:38">
      <c r="A187" t="s">
        <v>285</v>
      </c>
      <c r="B187" t="s">
        <v>32</v>
      </c>
      <c r="C187" t="s">
        <v>33</v>
      </c>
      <c r="D187" t="s">
        <v>34</v>
      </c>
      <c r="E187" t="s">
        <v>465</v>
      </c>
      <c r="F187" t="s">
        <v>474</v>
      </c>
      <c r="I187">
        <v>87</v>
      </c>
      <c r="J187" t="s">
        <v>72</v>
      </c>
      <c r="K187">
        <v>2000</v>
      </c>
      <c r="M187" t="s">
        <v>306</v>
      </c>
      <c r="N187" t="s">
        <v>332</v>
      </c>
      <c r="S187" t="s">
        <v>329</v>
      </c>
      <c r="T187" t="s">
        <v>41</v>
      </c>
      <c r="U187">
        <v>39.452199999999998</v>
      </c>
      <c r="V187">
        <v>-84.464699999999993</v>
      </c>
      <c r="W187" t="s">
        <v>42</v>
      </c>
      <c r="X187" t="s">
        <v>467</v>
      </c>
      <c r="Y187" t="s">
        <v>468</v>
      </c>
      <c r="AA187" t="s">
        <v>57</v>
      </c>
      <c r="AB187" t="s">
        <v>469</v>
      </c>
      <c r="AC187" t="s">
        <v>470</v>
      </c>
      <c r="AD187" t="s">
        <v>475</v>
      </c>
      <c r="AE187" t="s">
        <v>49</v>
      </c>
      <c r="AF187" s="1">
        <v>1</v>
      </c>
      <c r="AG187">
        <f t="shared" si="138"/>
        <v>696</v>
      </c>
      <c r="AH187" t="str">
        <f t="shared" si="136"/>
        <v/>
      </c>
      <c r="AI187">
        <f t="shared" si="139"/>
        <v>24</v>
      </c>
      <c r="AJ187">
        <f t="shared" si="140"/>
        <v>2040</v>
      </c>
      <c r="AK187">
        <f t="shared" ref="AK187:AL187" si="197">AJ187+40</f>
        <v>2080</v>
      </c>
      <c r="AL187">
        <f t="shared" si="197"/>
        <v>2120</v>
      </c>
    </row>
    <row r="188" spans="1:38">
      <c r="A188" t="s">
        <v>285</v>
      </c>
      <c r="B188" t="s">
        <v>32</v>
      </c>
      <c r="C188" t="s">
        <v>33</v>
      </c>
      <c r="D188" t="s">
        <v>34</v>
      </c>
      <c r="E188" t="s">
        <v>465</v>
      </c>
      <c r="F188" t="s">
        <v>476</v>
      </c>
      <c r="I188">
        <v>87</v>
      </c>
      <c r="J188" t="s">
        <v>72</v>
      </c>
      <c r="K188">
        <v>2000</v>
      </c>
      <c r="M188" t="s">
        <v>306</v>
      </c>
      <c r="N188" t="s">
        <v>332</v>
      </c>
      <c r="S188" t="s">
        <v>329</v>
      </c>
      <c r="T188" t="s">
        <v>41</v>
      </c>
      <c r="U188">
        <v>39.452199999999998</v>
      </c>
      <c r="V188">
        <v>-84.464699999999993</v>
      </c>
      <c r="W188" t="s">
        <v>42</v>
      </c>
      <c r="X188" t="s">
        <v>467</v>
      </c>
      <c r="Y188" t="s">
        <v>468</v>
      </c>
      <c r="AA188" t="s">
        <v>57</v>
      </c>
      <c r="AB188" t="s">
        <v>469</v>
      </c>
      <c r="AC188" t="s">
        <v>470</v>
      </c>
      <c r="AD188" t="s">
        <v>477</v>
      </c>
      <c r="AE188" t="s">
        <v>49</v>
      </c>
      <c r="AF188" s="1">
        <v>1</v>
      </c>
      <c r="AG188">
        <f t="shared" si="138"/>
        <v>696</v>
      </c>
      <c r="AH188" t="str">
        <f t="shared" si="136"/>
        <v/>
      </c>
      <c r="AI188">
        <f t="shared" si="139"/>
        <v>24</v>
      </c>
      <c r="AJ188">
        <f t="shared" si="140"/>
        <v>2040</v>
      </c>
      <c r="AK188">
        <f t="shared" ref="AK188:AL188" si="198">AJ188+40</f>
        <v>2080</v>
      </c>
      <c r="AL188">
        <f t="shared" si="198"/>
        <v>2120</v>
      </c>
    </row>
    <row r="189" spans="1:38">
      <c r="A189" t="s">
        <v>285</v>
      </c>
      <c r="B189" t="s">
        <v>32</v>
      </c>
      <c r="C189" t="s">
        <v>33</v>
      </c>
      <c r="D189" t="s">
        <v>34</v>
      </c>
      <c r="E189" t="s">
        <v>465</v>
      </c>
      <c r="F189" t="s">
        <v>478</v>
      </c>
      <c r="I189">
        <v>87</v>
      </c>
      <c r="J189" t="s">
        <v>72</v>
      </c>
      <c r="K189">
        <v>2000</v>
      </c>
      <c r="M189" t="s">
        <v>306</v>
      </c>
      <c r="N189" t="s">
        <v>332</v>
      </c>
      <c r="S189" t="s">
        <v>329</v>
      </c>
      <c r="T189" t="s">
        <v>41</v>
      </c>
      <c r="U189">
        <v>39.452199999999998</v>
      </c>
      <c r="V189">
        <v>-84.464699999999993</v>
      </c>
      <c r="W189" t="s">
        <v>42</v>
      </c>
      <c r="X189" t="s">
        <v>467</v>
      </c>
      <c r="Y189" t="s">
        <v>468</v>
      </c>
      <c r="AA189" t="s">
        <v>57</v>
      </c>
      <c r="AB189" t="s">
        <v>469</v>
      </c>
      <c r="AC189" t="s">
        <v>470</v>
      </c>
      <c r="AD189" t="s">
        <v>479</v>
      </c>
      <c r="AE189" t="s">
        <v>49</v>
      </c>
      <c r="AF189" s="1">
        <v>1</v>
      </c>
      <c r="AG189">
        <f t="shared" si="138"/>
        <v>696</v>
      </c>
      <c r="AH189" t="str">
        <f t="shared" si="136"/>
        <v/>
      </c>
      <c r="AI189">
        <f t="shared" si="139"/>
        <v>24</v>
      </c>
      <c r="AJ189">
        <f t="shared" si="140"/>
        <v>2040</v>
      </c>
      <c r="AK189">
        <f t="shared" ref="AK189:AL189" si="199">AJ189+40</f>
        <v>2080</v>
      </c>
      <c r="AL189">
        <f t="shared" si="199"/>
        <v>2120</v>
      </c>
    </row>
    <row r="190" spans="1:38">
      <c r="A190" t="s">
        <v>285</v>
      </c>
      <c r="B190" t="s">
        <v>32</v>
      </c>
      <c r="C190" t="s">
        <v>33</v>
      </c>
      <c r="D190" t="s">
        <v>34</v>
      </c>
      <c r="E190" t="s">
        <v>465</v>
      </c>
      <c r="F190" t="s">
        <v>480</v>
      </c>
      <c r="I190">
        <v>87</v>
      </c>
      <c r="J190" t="s">
        <v>72</v>
      </c>
      <c r="K190">
        <v>2000</v>
      </c>
      <c r="M190" t="s">
        <v>306</v>
      </c>
      <c r="N190" t="s">
        <v>332</v>
      </c>
      <c r="S190" t="s">
        <v>329</v>
      </c>
      <c r="T190" t="s">
        <v>41</v>
      </c>
      <c r="U190">
        <v>39.452199999999998</v>
      </c>
      <c r="V190">
        <v>-84.464699999999993</v>
      </c>
      <c r="W190" t="s">
        <v>42</v>
      </c>
      <c r="X190" t="s">
        <v>467</v>
      </c>
      <c r="Y190" t="s">
        <v>468</v>
      </c>
      <c r="AA190" t="s">
        <v>57</v>
      </c>
      <c r="AB190" t="s">
        <v>469</v>
      </c>
      <c r="AC190" t="s">
        <v>470</v>
      </c>
      <c r="AD190" t="s">
        <v>481</v>
      </c>
      <c r="AE190" t="s">
        <v>49</v>
      </c>
      <c r="AF190" s="1">
        <v>1</v>
      </c>
      <c r="AG190">
        <f t="shared" si="138"/>
        <v>696</v>
      </c>
      <c r="AH190" t="str">
        <f t="shared" si="136"/>
        <v/>
      </c>
      <c r="AI190">
        <f t="shared" si="139"/>
        <v>24</v>
      </c>
      <c r="AJ190">
        <f t="shared" si="140"/>
        <v>2040</v>
      </c>
      <c r="AK190">
        <f t="shared" ref="AK190:AL190" si="200">AJ190+40</f>
        <v>2080</v>
      </c>
      <c r="AL190">
        <f t="shared" si="200"/>
        <v>2120</v>
      </c>
    </row>
    <row r="191" spans="1:38">
      <c r="A191" t="s">
        <v>285</v>
      </c>
      <c r="B191" t="s">
        <v>32</v>
      </c>
      <c r="C191" t="s">
        <v>33</v>
      </c>
      <c r="D191" t="s">
        <v>34</v>
      </c>
      <c r="E191" t="s">
        <v>465</v>
      </c>
      <c r="F191" t="s">
        <v>482</v>
      </c>
      <c r="I191">
        <v>87</v>
      </c>
      <c r="J191" t="s">
        <v>72</v>
      </c>
      <c r="K191">
        <v>2000</v>
      </c>
      <c r="M191" t="s">
        <v>306</v>
      </c>
      <c r="N191" t="s">
        <v>332</v>
      </c>
      <c r="S191" t="s">
        <v>329</v>
      </c>
      <c r="T191" t="s">
        <v>41</v>
      </c>
      <c r="U191">
        <v>39.452199999999998</v>
      </c>
      <c r="V191">
        <v>-84.464699999999993</v>
      </c>
      <c r="W191" t="s">
        <v>42</v>
      </c>
      <c r="X191" t="s">
        <v>467</v>
      </c>
      <c r="Y191" t="s">
        <v>468</v>
      </c>
      <c r="AA191" t="s">
        <v>57</v>
      </c>
      <c r="AB191" t="s">
        <v>469</v>
      </c>
      <c r="AC191" t="s">
        <v>470</v>
      </c>
      <c r="AD191" t="s">
        <v>483</v>
      </c>
      <c r="AE191" t="s">
        <v>49</v>
      </c>
      <c r="AF191" s="1">
        <v>1</v>
      </c>
      <c r="AG191">
        <f t="shared" si="138"/>
        <v>696</v>
      </c>
      <c r="AH191" t="str">
        <f t="shared" si="136"/>
        <v/>
      </c>
      <c r="AI191">
        <f t="shared" si="139"/>
        <v>24</v>
      </c>
      <c r="AJ191">
        <f t="shared" si="140"/>
        <v>2040</v>
      </c>
      <c r="AK191">
        <f t="shared" ref="AK191:AL191" si="201">AJ191+40</f>
        <v>2080</v>
      </c>
      <c r="AL191">
        <f t="shared" si="201"/>
        <v>2120</v>
      </c>
    </row>
    <row r="192" spans="1:38">
      <c r="A192" t="s">
        <v>285</v>
      </c>
      <c r="B192" t="s">
        <v>32</v>
      </c>
      <c r="C192" t="s">
        <v>33</v>
      </c>
      <c r="D192" t="s">
        <v>34</v>
      </c>
      <c r="E192" t="s">
        <v>465</v>
      </c>
      <c r="F192" t="s">
        <v>484</v>
      </c>
      <c r="I192">
        <v>87</v>
      </c>
      <c r="J192" t="s">
        <v>72</v>
      </c>
      <c r="K192">
        <v>2000</v>
      </c>
      <c r="M192" t="s">
        <v>306</v>
      </c>
      <c r="N192" t="s">
        <v>332</v>
      </c>
      <c r="S192" t="s">
        <v>329</v>
      </c>
      <c r="T192" t="s">
        <v>41</v>
      </c>
      <c r="U192">
        <v>39.452199999999998</v>
      </c>
      <c r="V192">
        <v>-84.464699999999993</v>
      </c>
      <c r="W192" t="s">
        <v>42</v>
      </c>
      <c r="X192" t="s">
        <v>467</v>
      </c>
      <c r="Y192" t="s">
        <v>468</v>
      </c>
      <c r="AA192" t="s">
        <v>57</v>
      </c>
      <c r="AB192" t="s">
        <v>469</v>
      </c>
      <c r="AC192" t="s">
        <v>470</v>
      </c>
      <c r="AD192" t="s">
        <v>485</v>
      </c>
      <c r="AE192" t="s">
        <v>49</v>
      </c>
      <c r="AF192" s="1">
        <v>1</v>
      </c>
      <c r="AG192">
        <f t="shared" si="138"/>
        <v>696</v>
      </c>
      <c r="AH192">
        <f t="shared" si="136"/>
        <v>696</v>
      </c>
      <c r="AI192">
        <f t="shared" si="139"/>
        <v>24</v>
      </c>
      <c r="AJ192">
        <f t="shared" si="140"/>
        <v>2040</v>
      </c>
      <c r="AK192">
        <f t="shared" ref="AK192:AL192" si="202">AJ192+40</f>
        <v>2080</v>
      </c>
      <c r="AL192">
        <f t="shared" si="202"/>
        <v>2120</v>
      </c>
    </row>
    <row r="193" spans="1:38">
      <c r="A193" t="s">
        <v>285</v>
      </c>
      <c r="B193" t="s">
        <v>32</v>
      </c>
      <c r="C193" t="s">
        <v>33</v>
      </c>
      <c r="D193" t="s">
        <v>34</v>
      </c>
      <c r="E193" t="s">
        <v>486</v>
      </c>
      <c r="F193" t="s">
        <v>287</v>
      </c>
      <c r="I193">
        <v>100</v>
      </c>
      <c r="J193" t="s">
        <v>72</v>
      </c>
      <c r="K193">
        <v>2002</v>
      </c>
      <c r="M193" t="s">
        <v>306</v>
      </c>
      <c r="N193" t="s">
        <v>289</v>
      </c>
      <c r="S193" t="s">
        <v>324</v>
      </c>
      <c r="T193" t="s">
        <v>41</v>
      </c>
      <c r="U193">
        <v>35.159700000000001</v>
      </c>
      <c r="V193">
        <v>-81.430599999999998</v>
      </c>
      <c r="W193" t="s">
        <v>42</v>
      </c>
      <c r="X193" t="s">
        <v>487</v>
      </c>
      <c r="Y193" t="s">
        <v>488</v>
      </c>
      <c r="AA193" t="s">
        <v>185</v>
      </c>
      <c r="AB193" t="s">
        <v>489</v>
      </c>
      <c r="AC193" t="s">
        <v>490</v>
      </c>
      <c r="AD193" t="s">
        <v>491</v>
      </c>
      <c r="AE193" t="s">
        <v>49</v>
      </c>
      <c r="AF193" s="1">
        <v>1</v>
      </c>
      <c r="AG193">
        <f t="shared" si="138"/>
        <v>800</v>
      </c>
      <c r="AH193" t="str">
        <f t="shared" si="136"/>
        <v/>
      </c>
      <c r="AI193">
        <f t="shared" si="139"/>
        <v>22</v>
      </c>
      <c r="AJ193">
        <f t="shared" si="140"/>
        <v>2042</v>
      </c>
      <c r="AK193">
        <f t="shared" ref="AK193:AL193" si="203">AJ193+40</f>
        <v>2082</v>
      </c>
      <c r="AL193">
        <f t="shared" si="203"/>
        <v>2122</v>
      </c>
    </row>
    <row r="194" spans="1:38">
      <c r="A194" t="s">
        <v>285</v>
      </c>
      <c r="B194" t="s">
        <v>32</v>
      </c>
      <c r="C194" t="s">
        <v>33</v>
      </c>
      <c r="D194" t="s">
        <v>34</v>
      </c>
      <c r="E194" t="s">
        <v>486</v>
      </c>
      <c r="F194" t="s">
        <v>296</v>
      </c>
      <c r="I194">
        <v>100</v>
      </c>
      <c r="J194" t="s">
        <v>72</v>
      </c>
      <c r="K194">
        <v>2002</v>
      </c>
      <c r="M194" t="s">
        <v>306</v>
      </c>
      <c r="N194" t="s">
        <v>289</v>
      </c>
      <c r="S194" t="s">
        <v>324</v>
      </c>
      <c r="T194" t="s">
        <v>41</v>
      </c>
      <c r="U194">
        <v>35.159700000000001</v>
      </c>
      <c r="V194">
        <v>-81.430599999999998</v>
      </c>
      <c r="W194" t="s">
        <v>42</v>
      </c>
      <c r="X194" t="s">
        <v>487</v>
      </c>
      <c r="Y194" t="s">
        <v>488</v>
      </c>
      <c r="AA194" t="s">
        <v>185</v>
      </c>
      <c r="AB194" t="s">
        <v>489</v>
      </c>
      <c r="AC194" t="s">
        <v>490</v>
      </c>
      <c r="AD194" t="s">
        <v>492</v>
      </c>
      <c r="AE194" t="s">
        <v>49</v>
      </c>
      <c r="AF194" s="1">
        <v>1</v>
      </c>
      <c r="AG194">
        <f t="shared" si="138"/>
        <v>800</v>
      </c>
      <c r="AH194" t="str">
        <f t="shared" ref="AH194:AH257" si="204">IF(AG194=AG195,"",AG194)</f>
        <v/>
      </c>
      <c r="AI194">
        <f t="shared" si="139"/>
        <v>22</v>
      </c>
      <c r="AJ194">
        <f t="shared" si="140"/>
        <v>2042</v>
      </c>
      <c r="AK194">
        <f t="shared" ref="AK194:AL194" si="205">AJ194+40</f>
        <v>2082</v>
      </c>
      <c r="AL194">
        <f t="shared" si="205"/>
        <v>2122</v>
      </c>
    </row>
    <row r="195" spans="1:38">
      <c r="A195" t="s">
        <v>285</v>
      </c>
      <c r="B195" t="s">
        <v>32</v>
      </c>
      <c r="C195" t="s">
        <v>33</v>
      </c>
      <c r="D195" t="s">
        <v>34</v>
      </c>
      <c r="E195" t="s">
        <v>486</v>
      </c>
      <c r="F195" t="s">
        <v>343</v>
      </c>
      <c r="I195">
        <v>100</v>
      </c>
      <c r="J195" t="s">
        <v>72</v>
      </c>
      <c r="K195">
        <v>2002</v>
      </c>
      <c r="M195" t="s">
        <v>306</v>
      </c>
      <c r="N195" t="s">
        <v>289</v>
      </c>
      <c r="S195" t="s">
        <v>324</v>
      </c>
      <c r="T195" t="s">
        <v>41</v>
      </c>
      <c r="U195">
        <v>35.159700000000001</v>
      </c>
      <c r="V195">
        <v>-81.430599999999998</v>
      </c>
      <c r="W195" t="s">
        <v>42</v>
      </c>
      <c r="X195" t="s">
        <v>487</v>
      </c>
      <c r="Y195" t="s">
        <v>488</v>
      </c>
      <c r="AA195" t="s">
        <v>185</v>
      </c>
      <c r="AB195" t="s">
        <v>489</v>
      </c>
      <c r="AC195" t="s">
        <v>490</v>
      </c>
      <c r="AD195" t="s">
        <v>493</v>
      </c>
      <c r="AE195" t="s">
        <v>49</v>
      </c>
      <c r="AF195" s="1">
        <v>1</v>
      </c>
      <c r="AG195">
        <f t="shared" ref="AG195:AG258" si="206">SUMIF(E:E,E195,I:I)</f>
        <v>800</v>
      </c>
      <c r="AH195" t="str">
        <f t="shared" si="204"/>
        <v/>
      </c>
      <c r="AI195">
        <f t="shared" ref="AI195:AI258" si="207">IF(K195="",-99,2024-K195)</f>
        <v>22</v>
      </c>
      <c r="AJ195">
        <f t="shared" ref="AJ195:AJ258" si="208">K195+40</f>
        <v>2042</v>
      </c>
      <c r="AK195">
        <f t="shared" ref="AK195:AL195" si="209">AJ195+40</f>
        <v>2082</v>
      </c>
      <c r="AL195">
        <f t="shared" si="209"/>
        <v>2122</v>
      </c>
    </row>
    <row r="196" spans="1:38">
      <c r="A196" t="s">
        <v>285</v>
      </c>
      <c r="B196" t="s">
        <v>32</v>
      </c>
      <c r="C196" t="s">
        <v>33</v>
      </c>
      <c r="D196" t="s">
        <v>34</v>
      </c>
      <c r="E196" t="s">
        <v>486</v>
      </c>
      <c r="F196" t="s">
        <v>327</v>
      </c>
      <c r="I196">
        <v>100</v>
      </c>
      <c r="J196" t="s">
        <v>72</v>
      </c>
      <c r="K196">
        <v>2002</v>
      </c>
      <c r="M196" t="s">
        <v>306</v>
      </c>
      <c r="N196" t="s">
        <v>289</v>
      </c>
      <c r="S196" t="s">
        <v>324</v>
      </c>
      <c r="T196" t="s">
        <v>41</v>
      </c>
      <c r="U196">
        <v>35.159700000000001</v>
      </c>
      <c r="V196">
        <v>-81.430599999999998</v>
      </c>
      <c r="W196" t="s">
        <v>42</v>
      </c>
      <c r="X196" t="s">
        <v>487</v>
      </c>
      <c r="Y196" t="s">
        <v>488</v>
      </c>
      <c r="AA196" t="s">
        <v>185</v>
      </c>
      <c r="AB196" t="s">
        <v>489</v>
      </c>
      <c r="AC196" t="s">
        <v>490</v>
      </c>
      <c r="AD196" t="s">
        <v>494</v>
      </c>
      <c r="AE196" t="s">
        <v>49</v>
      </c>
      <c r="AF196" s="1">
        <v>1</v>
      </c>
      <c r="AG196">
        <f t="shared" si="206"/>
        <v>800</v>
      </c>
      <c r="AH196" t="str">
        <f t="shared" si="204"/>
        <v/>
      </c>
      <c r="AI196">
        <f t="shared" si="207"/>
        <v>22</v>
      </c>
      <c r="AJ196">
        <f t="shared" si="208"/>
        <v>2042</v>
      </c>
      <c r="AK196">
        <f t="shared" ref="AK196:AL196" si="210">AJ196+40</f>
        <v>2082</v>
      </c>
      <c r="AL196">
        <f t="shared" si="210"/>
        <v>2122</v>
      </c>
    </row>
    <row r="197" spans="1:38">
      <c r="A197" t="s">
        <v>285</v>
      </c>
      <c r="B197" t="s">
        <v>32</v>
      </c>
      <c r="C197" t="s">
        <v>33</v>
      </c>
      <c r="D197" t="s">
        <v>34</v>
      </c>
      <c r="E197" t="s">
        <v>486</v>
      </c>
      <c r="F197" t="s">
        <v>366</v>
      </c>
      <c r="I197">
        <v>100</v>
      </c>
      <c r="J197" t="s">
        <v>72</v>
      </c>
      <c r="K197">
        <v>2003</v>
      </c>
      <c r="M197" t="s">
        <v>306</v>
      </c>
      <c r="N197" t="s">
        <v>289</v>
      </c>
      <c r="S197" t="s">
        <v>324</v>
      </c>
      <c r="T197" t="s">
        <v>41</v>
      </c>
      <c r="U197">
        <v>35.159700000000001</v>
      </c>
      <c r="V197">
        <v>-81.430599999999998</v>
      </c>
      <c r="W197" t="s">
        <v>42</v>
      </c>
      <c r="X197" t="s">
        <v>487</v>
      </c>
      <c r="Y197" t="s">
        <v>488</v>
      </c>
      <c r="AA197" t="s">
        <v>185</v>
      </c>
      <c r="AB197" t="s">
        <v>489</v>
      </c>
      <c r="AC197" t="s">
        <v>490</v>
      </c>
      <c r="AD197" t="s">
        <v>495</v>
      </c>
      <c r="AE197" t="s">
        <v>49</v>
      </c>
      <c r="AF197" s="1">
        <v>1</v>
      </c>
      <c r="AG197">
        <f t="shared" si="206"/>
        <v>800</v>
      </c>
      <c r="AH197" t="str">
        <f t="shared" si="204"/>
        <v/>
      </c>
      <c r="AI197">
        <f t="shared" si="207"/>
        <v>21</v>
      </c>
      <c r="AJ197">
        <f t="shared" si="208"/>
        <v>2043</v>
      </c>
      <c r="AK197">
        <f t="shared" ref="AK197:AL197" si="211">AJ197+40</f>
        <v>2083</v>
      </c>
      <c r="AL197">
        <f t="shared" si="211"/>
        <v>2123</v>
      </c>
    </row>
    <row r="198" spans="1:38">
      <c r="A198" t="s">
        <v>285</v>
      </c>
      <c r="B198" t="s">
        <v>32</v>
      </c>
      <c r="C198" t="s">
        <v>33</v>
      </c>
      <c r="D198" t="s">
        <v>34</v>
      </c>
      <c r="E198" t="s">
        <v>486</v>
      </c>
      <c r="F198" t="s">
        <v>346</v>
      </c>
      <c r="I198">
        <v>100</v>
      </c>
      <c r="J198" t="s">
        <v>72</v>
      </c>
      <c r="K198">
        <v>2003</v>
      </c>
      <c r="M198" t="s">
        <v>306</v>
      </c>
      <c r="N198" t="s">
        <v>289</v>
      </c>
      <c r="S198" t="s">
        <v>324</v>
      </c>
      <c r="T198" t="s">
        <v>41</v>
      </c>
      <c r="U198">
        <v>35.159700000000001</v>
      </c>
      <c r="V198">
        <v>-81.430599999999998</v>
      </c>
      <c r="W198" t="s">
        <v>42</v>
      </c>
      <c r="X198" t="s">
        <v>487</v>
      </c>
      <c r="Y198" t="s">
        <v>488</v>
      </c>
      <c r="AA198" t="s">
        <v>185</v>
      </c>
      <c r="AB198" t="s">
        <v>489</v>
      </c>
      <c r="AC198" t="s">
        <v>490</v>
      </c>
      <c r="AD198" t="s">
        <v>496</v>
      </c>
      <c r="AE198" t="s">
        <v>49</v>
      </c>
      <c r="AF198" s="1">
        <v>1</v>
      </c>
      <c r="AG198">
        <f t="shared" si="206"/>
        <v>800</v>
      </c>
      <c r="AH198" t="str">
        <f t="shared" si="204"/>
        <v/>
      </c>
      <c r="AI198">
        <f t="shared" si="207"/>
        <v>21</v>
      </c>
      <c r="AJ198">
        <f t="shared" si="208"/>
        <v>2043</v>
      </c>
      <c r="AK198">
        <f t="shared" ref="AK198:AL198" si="212">AJ198+40</f>
        <v>2083</v>
      </c>
      <c r="AL198">
        <f t="shared" si="212"/>
        <v>2123</v>
      </c>
    </row>
    <row r="199" spans="1:38">
      <c r="A199" t="s">
        <v>285</v>
      </c>
      <c r="B199" t="s">
        <v>32</v>
      </c>
      <c r="C199" t="s">
        <v>33</v>
      </c>
      <c r="D199" t="s">
        <v>34</v>
      </c>
      <c r="E199" t="s">
        <v>486</v>
      </c>
      <c r="F199" t="s">
        <v>348</v>
      </c>
      <c r="I199">
        <v>100</v>
      </c>
      <c r="J199" t="s">
        <v>72</v>
      </c>
      <c r="K199">
        <v>2003</v>
      </c>
      <c r="M199" t="s">
        <v>306</v>
      </c>
      <c r="N199" t="s">
        <v>289</v>
      </c>
      <c r="S199" t="s">
        <v>324</v>
      </c>
      <c r="T199" t="s">
        <v>41</v>
      </c>
      <c r="U199">
        <v>35.159700000000001</v>
      </c>
      <c r="V199">
        <v>-81.430599999999998</v>
      </c>
      <c r="W199" t="s">
        <v>42</v>
      </c>
      <c r="X199" t="s">
        <v>487</v>
      </c>
      <c r="Y199" t="s">
        <v>488</v>
      </c>
      <c r="AA199" t="s">
        <v>185</v>
      </c>
      <c r="AB199" t="s">
        <v>489</v>
      </c>
      <c r="AC199" t="s">
        <v>490</v>
      </c>
      <c r="AD199" t="s">
        <v>497</v>
      </c>
      <c r="AE199" t="s">
        <v>49</v>
      </c>
      <c r="AF199" s="1">
        <v>1</v>
      </c>
      <c r="AG199">
        <f t="shared" si="206"/>
        <v>800</v>
      </c>
      <c r="AH199" t="str">
        <f t="shared" si="204"/>
        <v/>
      </c>
      <c r="AI199">
        <f t="shared" si="207"/>
        <v>21</v>
      </c>
      <c r="AJ199">
        <f t="shared" si="208"/>
        <v>2043</v>
      </c>
      <c r="AK199">
        <f t="shared" ref="AK199:AL199" si="213">AJ199+40</f>
        <v>2083</v>
      </c>
      <c r="AL199">
        <f t="shared" si="213"/>
        <v>2123</v>
      </c>
    </row>
    <row r="200" spans="1:38">
      <c r="A200" t="s">
        <v>285</v>
      </c>
      <c r="B200" t="s">
        <v>32</v>
      </c>
      <c r="C200" t="s">
        <v>33</v>
      </c>
      <c r="D200" t="s">
        <v>34</v>
      </c>
      <c r="E200" t="s">
        <v>486</v>
      </c>
      <c r="F200" t="s">
        <v>350</v>
      </c>
      <c r="I200">
        <v>100</v>
      </c>
      <c r="J200" t="s">
        <v>72</v>
      </c>
      <c r="K200">
        <v>2003</v>
      </c>
      <c r="M200" t="s">
        <v>306</v>
      </c>
      <c r="N200" t="s">
        <v>289</v>
      </c>
      <c r="S200" t="s">
        <v>324</v>
      </c>
      <c r="T200" t="s">
        <v>41</v>
      </c>
      <c r="U200">
        <v>35.159700000000001</v>
      </c>
      <c r="V200">
        <v>-81.430599999999998</v>
      </c>
      <c r="W200" t="s">
        <v>42</v>
      </c>
      <c r="X200" t="s">
        <v>487</v>
      </c>
      <c r="Y200" t="s">
        <v>488</v>
      </c>
      <c r="AA200" t="s">
        <v>185</v>
      </c>
      <c r="AB200" t="s">
        <v>489</v>
      </c>
      <c r="AC200" t="s">
        <v>490</v>
      </c>
      <c r="AD200" t="s">
        <v>498</v>
      </c>
      <c r="AE200" t="s">
        <v>49</v>
      </c>
      <c r="AF200" s="1">
        <v>1</v>
      </c>
      <c r="AG200">
        <f t="shared" si="206"/>
        <v>800</v>
      </c>
      <c r="AH200">
        <f t="shared" si="204"/>
        <v>800</v>
      </c>
      <c r="AI200">
        <f t="shared" si="207"/>
        <v>21</v>
      </c>
      <c r="AJ200">
        <f t="shared" si="208"/>
        <v>2043</v>
      </c>
      <c r="AK200">
        <f t="shared" ref="AK200:AL200" si="214">AJ200+40</f>
        <v>2083</v>
      </c>
      <c r="AL200">
        <f t="shared" si="214"/>
        <v>2123</v>
      </c>
    </row>
    <row r="201" spans="1:38">
      <c r="A201" t="s">
        <v>285</v>
      </c>
      <c r="B201" t="s">
        <v>32</v>
      </c>
      <c r="C201" t="s">
        <v>33</v>
      </c>
      <c r="D201" t="s">
        <v>34</v>
      </c>
      <c r="E201" t="s">
        <v>499</v>
      </c>
      <c r="F201" t="s">
        <v>298</v>
      </c>
      <c r="I201">
        <v>283</v>
      </c>
      <c r="J201" t="s">
        <v>72</v>
      </c>
      <c r="K201">
        <v>2003</v>
      </c>
      <c r="M201" t="s">
        <v>299</v>
      </c>
      <c r="N201" t="s">
        <v>332</v>
      </c>
      <c r="S201" t="s">
        <v>329</v>
      </c>
      <c r="T201" t="s">
        <v>41</v>
      </c>
      <c r="U201">
        <v>40.096899999999998</v>
      </c>
      <c r="V201">
        <v>-85.971400000000003</v>
      </c>
      <c r="W201" t="s">
        <v>42</v>
      </c>
      <c r="X201" t="s">
        <v>500</v>
      </c>
      <c r="Y201" t="s">
        <v>226</v>
      </c>
      <c r="AA201" t="s">
        <v>101</v>
      </c>
      <c r="AB201" t="s">
        <v>501</v>
      </c>
      <c r="AC201" t="s">
        <v>502</v>
      </c>
      <c r="AD201" t="s">
        <v>503</v>
      </c>
      <c r="AE201" t="s">
        <v>49</v>
      </c>
      <c r="AF201" s="1">
        <v>1</v>
      </c>
      <c r="AG201">
        <f t="shared" si="206"/>
        <v>283</v>
      </c>
      <c r="AH201">
        <f t="shared" si="204"/>
        <v>283</v>
      </c>
      <c r="AI201">
        <f t="shared" si="207"/>
        <v>21</v>
      </c>
      <c r="AJ201">
        <f t="shared" si="208"/>
        <v>2043</v>
      </c>
      <c r="AK201">
        <f t="shared" ref="AK201:AL201" si="215">AJ201+40</f>
        <v>2083</v>
      </c>
      <c r="AL201">
        <f t="shared" si="215"/>
        <v>2123</v>
      </c>
    </row>
    <row r="202" spans="1:38">
      <c r="A202" t="s">
        <v>285</v>
      </c>
      <c r="B202" t="s">
        <v>32</v>
      </c>
      <c r="C202" t="s">
        <v>33</v>
      </c>
      <c r="D202" t="s">
        <v>34</v>
      </c>
      <c r="E202" t="s">
        <v>504</v>
      </c>
      <c r="F202" t="s">
        <v>505</v>
      </c>
      <c r="I202">
        <v>644</v>
      </c>
      <c r="J202" t="s">
        <v>72</v>
      </c>
      <c r="K202">
        <v>2004</v>
      </c>
      <c r="M202" t="s">
        <v>299</v>
      </c>
      <c r="N202" t="s">
        <v>332</v>
      </c>
      <c r="S202" t="s">
        <v>290</v>
      </c>
      <c r="T202" t="s">
        <v>41</v>
      </c>
      <c r="U202">
        <v>28.052499999999998</v>
      </c>
      <c r="V202">
        <v>-81.808300000000003</v>
      </c>
      <c r="W202" t="s">
        <v>42</v>
      </c>
      <c r="X202" t="s">
        <v>506</v>
      </c>
      <c r="Y202" t="s">
        <v>385</v>
      </c>
      <c r="AA202" t="s">
        <v>110</v>
      </c>
      <c r="AB202" t="s">
        <v>507</v>
      </c>
      <c r="AC202" t="s">
        <v>508</v>
      </c>
      <c r="AD202" t="s">
        <v>509</v>
      </c>
      <c r="AE202" t="s">
        <v>49</v>
      </c>
      <c r="AF202" s="1">
        <v>1</v>
      </c>
      <c r="AG202">
        <f t="shared" si="206"/>
        <v>644</v>
      </c>
      <c r="AH202">
        <f t="shared" si="204"/>
        <v>644</v>
      </c>
      <c r="AI202">
        <f t="shared" si="207"/>
        <v>20</v>
      </c>
      <c r="AJ202">
        <f t="shared" si="208"/>
        <v>2044</v>
      </c>
      <c r="AK202">
        <f t="shared" ref="AK202:AL202" si="216">AJ202+40</f>
        <v>2084</v>
      </c>
      <c r="AL202">
        <f t="shared" si="216"/>
        <v>2124</v>
      </c>
    </row>
    <row r="203" spans="1:38">
      <c r="A203" t="s">
        <v>285</v>
      </c>
      <c r="B203" t="s">
        <v>32</v>
      </c>
      <c r="C203" t="s">
        <v>33</v>
      </c>
      <c r="D203" t="s">
        <v>34</v>
      </c>
      <c r="E203" t="s">
        <v>510</v>
      </c>
      <c r="F203" t="s">
        <v>311</v>
      </c>
      <c r="I203">
        <v>55.4</v>
      </c>
      <c r="J203" t="s">
        <v>72</v>
      </c>
      <c r="K203">
        <v>1972</v>
      </c>
      <c r="M203" t="s">
        <v>306</v>
      </c>
      <c r="N203" t="s">
        <v>312</v>
      </c>
      <c r="S203" t="s">
        <v>290</v>
      </c>
      <c r="T203" t="s">
        <v>41</v>
      </c>
      <c r="U203">
        <v>27.859535000000001</v>
      </c>
      <c r="V203">
        <v>-82.601759000000001</v>
      </c>
      <c r="W203" t="s">
        <v>42</v>
      </c>
      <c r="X203" t="s">
        <v>313</v>
      </c>
      <c r="Y203" t="s">
        <v>314</v>
      </c>
      <c r="AA203" t="s">
        <v>110</v>
      </c>
      <c r="AB203" t="s">
        <v>512</v>
      </c>
      <c r="AC203" t="s">
        <v>513</v>
      </c>
      <c r="AD203" t="s">
        <v>515</v>
      </c>
      <c r="AE203" t="s">
        <v>49</v>
      </c>
      <c r="AF203" s="1">
        <v>1</v>
      </c>
      <c r="AG203">
        <f t="shared" si="206"/>
        <v>1474.8</v>
      </c>
      <c r="AH203" t="str">
        <f t="shared" si="204"/>
        <v/>
      </c>
      <c r="AI203">
        <f t="shared" si="207"/>
        <v>52</v>
      </c>
      <c r="AJ203">
        <f t="shared" si="208"/>
        <v>2012</v>
      </c>
      <c r="AK203">
        <f t="shared" ref="AK203:AL203" si="217">AJ203+40</f>
        <v>2052</v>
      </c>
      <c r="AL203">
        <f t="shared" si="217"/>
        <v>2092</v>
      </c>
    </row>
    <row r="204" spans="1:38">
      <c r="A204" t="s">
        <v>285</v>
      </c>
      <c r="B204" t="s">
        <v>32</v>
      </c>
      <c r="C204" t="s">
        <v>33</v>
      </c>
      <c r="D204" t="s">
        <v>34</v>
      </c>
      <c r="E204" t="s">
        <v>510</v>
      </c>
      <c r="F204" t="s">
        <v>318</v>
      </c>
      <c r="I204">
        <v>55</v>
      </c>
      <c r="J204" t="s">
        <v>72</v>
      </c>
      <c r="K204">
        <v>1972</v>
      </c>
      <c r="M204" t="s">
        <v>306</v>
      </c>
      <c r="N204" t="s">
        <v>289</v>
      </c>
      <c r="S204" t="s">
        <v>290</v>
      </c>
      <c r="T204" t="s">
        <v>41</v>
      </c>
      <c r="U204">
        <v>27.859535000000001</v>
      </c>
      <c r="V204">
        <v>-82.601759999999999</v>
      </c>
      <c r="W204" t="s">
        <v>42</v>
      </c>
      <c r="X204" t="s">
        <v>313</v>
      </c>
      <c r="Y204" t="s">
        <v>314</v>
      </c>
      <c r="AA204" t="s">
        <v>110</v>
      </c>
      <c r="AB204" t="s">
        <v>512</v>
      </c>
      <c r="AC204" t="s">
        <v>513</v>
      </c>
      <c r="AD204" t="s">
        <v>516</v>
      </c>
      <c r="AE204" t="s">
        <v>49</v>
      </c>
      <c r="AF204" s="1">
        <v>1</v>
      </c>
      <c r="AG204">
        <f t="shared" si="206"/>
        <v>1474.8</v>
      </c>
      <c r="AH204" t="str">
        <f t="shared" si="204"/>
        <v/>
      </c>
      <c r="AI204">
        <f t="shared" si="207"/>
        <v>52</v>
      </c>
      <c r="AJ204">
        <f t="shared" si="208"/>
        <v>2012</v>
      </c>
      <c r="AK204">
        <f t="shared" ref="AK204:AL204" si="218">AJ204+40</f>
        <v>2052</v>
      </c>
      <c r="AL204">
        <f t="shared" si="218"/>
        <v>2092</v>
      </c>
    </row>
    <row r="205" spans="1:38">
      <c r="A205" t="s">
        <v>285</v>
      </c>
      <c r="B205" t="s">
        <v>32</v>
      </c>
      <c r="C205" t="s">
        <v>33</v>
      </c>
      <c r="D205" t="s">
        <v>34</v>
      </c>
      <c r="E205" t="s">
        <v>510</v>
      </c>
      <c r="F205" t="s">
        <v>320</v>
      </c>
      <c r="I205">
        <v>55.4</v>
      </c>
      <c r="J205" t="s">
        <v>72</v>
      </c>
      <c r="K205">
        <v>1972</v>
      </c>
      <c r="M205" t="s">
        <v>306</v>
      </c>
      <c r="N205" t="s">
        <v>312</v>
      </c>
      <c r="S205" t="s">
        <v>290</v>
      </c>
      <c r="T205" t="s">
        <v>41</v>
      </c>
      <c r="U205">
        <v>27.859535000000001</v>
      </c>
      <c r="V205">
        <v>-82.601759000000001</v>
      </c>
      <c r="W205" t="s">
        <v>42</v>
      </c>
      <c r="X205" t="s">
        <v>313</v>
      </c>
      <c r="Y205" t="s">
        <v>314</v>
      </c>
      <c r="AA205" t="s">
        <v>110</v>
      </c>
      <c r="AB205" t="s">
        <v>512</v>
      </c>
      <c r="AC205" t="s">
        <v>513</v>
      </c>
      <c r="AD205" t="s">
        <v>517</v>
      </c>
      <c r="AE205" t="s">
        <v>49</v>
      </c>
      <c r="AF205" s="1">
        <v>1</v>
      </c>
      <c r="AG205">
        <f t="shared" si="206"/>
        <v>1474.8</v>
      </c>
      <c r="AH205" t="str">
        <f t="shared" si="204"/>
        <v/>
      </c>
      <c r="AI205">
        <f t="shared" si="207"/>
        <v>52</v>
      </c>
      <c r="AJ205">
        <f t="shared" si="208"/>
        <v>2012</v>
      </c>
      <c r="AK205">
        <f t="shared" ref="AK205:AL205" si="219">AJ205+40</f>
        <v>2052</v>
      </c>
      <c r="AL205">
        <f t="shared" si="219"/>
        <v>2092</v>
      </c>
    </row>
    <row r="206" spans="1:38">
      <c r="A206" t="s">
        <v>285</v>
      </c>
      <c r="B206" t="s">
        <v>32</v>
      </c>
      <c r="C206" t="s">
        <v>33</v>
      </c>
      <c r="D206" t="s">
        <v>34</v>
      </c>
      <c r="E206" t="s">
        <v>510</v>
      </c>
      <c r="F206" t="s">
        <v>322</v>
      </c>
      <c r="I206">
        <v>55</v>
      </c>
      <c r="J206" t="s">
        <v>72</v>
      </c>
      <c r="K206">
        <v>1972</v>
      </c>
      <c r="M206" t="s">
        <v>306</v>
      </c>
      <c r="N206" t="s">
        <v>289</v>
      </c>
      <c r="S206" t="s">
        <v>290</v>
      </c>
      <c r="T206" t="s">
        <v>41</v>
      </c>
      <c r="U206">
        <v>27.859535000000001</v>
      </c>
      <c r="V206">
        <v>-82.601759999999999</v>
      </c>
      <c r="W206" t="s">
        <v>42</v>
      </c>
      <c r="X206" t="s">
        <v>313</v>
      </c>
      <c r="Y206" t="s">
        <v>314</v>
      </c>
      <c r="AA206" t="s">
        <v>110</v>
      </c>
      <c r="AB206" t="s">
        <v>512</v>
      </c>
      <c r="AC206" t="s">
        <v>513</v>
      </c>
      <c r="AD206" t="s">
        <v>518</v>
      </c>
      <c r="AE206" t="s">
        <v>49</v>
      </c>
      <c r="AF206" s="1">
        <v>1</v>
      </c>
      <c r="AG206">
        <f t="shared" si="206"/>
        <v>1474.8</v>
      </c>
      <c r="AH206" t="str">
        <f t="shared" si="204"/>
        <v/>
      </c>
      <c r="AI206">
        <f t="shared" si="207"/>
        <v>52</v>
      </c>
      <c r="AJ206">
        <f t="shared" si="208"/>
        <v>2012</v>
      </c>
      <c r="AK206">
        <f t="shared" ref="AK206:AL206" si="220">AJ206+40</f>
        <v>2052</v>
      </c>
      <c r="AL206">
        <f t="shared" si="220"/>
        <v>2092</v>
      </c>
    </row>
    <row r="207" spans="1:38">
      <c r="A207" t="s">
        <v>285</v>
      </c>
      <c r="B207" t="s">
        <v>32</v>
      </c>
      <c r="C207" t="s">
        <v>33</v>
      </c>
      <c r="D207" t="s">
        <v>34</v>
      </c>
      <c r="E207" t="s">
        <v>510</v>
      </c>
      <c r="F207" t="s">
        <v>511</v>
      </c>
      <c r="I207">
        <v>1254</v>
      </c>
      <c r="J207" t="s">
        <v>72</v>
      </c>
      <c r="K207">
        <v>2009</v>
      </c>
      <c r="M207" t="s">
        <v>299</v>
      </c>
      <c r="N207" t="s">
        <v>289</v>
      </c>
      <c r="S207" t="s">
        <v>290</v>
      </c>
      <c r="T207" t="s">
        <v>41</v>
      </c>
      <c r="U207">
        <v>27.859535000000001</v>
      </c>
      <c r="V207">
        <v>-82.601759999999999</v>
      </c>
      <c r="W207" t="s">
        <v>42</v>
      </c>
      <c r="X207" t="s">
        <v>313</v>
      </c>
      <c r="Y207" t="s">
        <v>314</v>
      </c>
      <c r="AA207" t="s">
        <v>110</v>
      </c>
      <c r="AB207" t="s">
        <v>512</v>
      </c>
      <c r="AC207" t="s">
        <v>513</v>
      </c>
      <c r="AD207" t="s">
        <v>514</v>
      </c>
      <c r="AE207" t="s">
        <v>49</v>
      </c>
      <c r="AF207" s="1">
        <v>1</v>
      </c>
      <c r="AG207">
        <f t="shared" si="206"/>
        <v>1474.8</v>
      </c>
      <c r="AH207">
        <f t="shared" si="204"/>
        <v>1474.8</v>
      </c>
      <c r="AI207">
        <f t="shared" si="207"/>
        <v>15</v>
      </c>
      <c r="AJ207">
        <f t="shared" si="208"/>
        <v>2049</v>
      </c>
      <c r="AK207">
        <f t="shared" ref="AK207:AL207" si="221">AJ207+40</f>
        <v>2089</v>
      </c>
      <c r="AL207">
        <f t="shared" si="221"/>
        <v>2129</v>
      </c>
    </row>
    <row r="208" spans="1:38">
      <c r="A208" t="s">
        <v>285</v>
      </c>
      <c r="B208" t="s">
        <v>32</v>
      </c>
      <c r="C208" t="s">
        <v>33</v>
      </c>
      <c r="D208" t="s">
        <v>34</v>
      </c>
      <c r="E208" t="s">
        <v>519</v>
      </c>
      <c r="F208" t="s">
        <v>466</v>
      </c>
      <c r="I208">
        <v>196</v>
      </c>
      <c r="J208" t="s">
        <v>520</v>
      </c>
      <c r="K208">
        <v>2000</v>
      </c>
      <c r="M208" t="s">
        <v>306</v>
      </c>
      <c r="N208" t="s">
        <v>289</v>
      </c>
      <c r="S208" t="s">
        <v>324</v>
      </c>
      <c r="T208" t="s">
        <v>41</v>
      </c>
      <c r="U208">
        <v>36.329700000000003</v>
      </c>
      <c r="V208">
        <v>-79.829700000000003</v>
      </c>
      <c r="W208" t="s">
        <v>42</v>
      </c>
      <c r="X208" t="s">
        <v>521</v>
      </c>
      <c r="Y208" t="s">
        <v>119</v>
      </c>
      <c r="AA208" t="s">
        <v>45</v>
      </c>
      <c r="AB208" t="s">
        <v>522</v>
      </c>
      <c r="AC208" t="s">
        <v>523</v>
      </c>
      <c r="AD208" t="s">
        <v>524</v>
      </c>
      <c r="AE208" t="s">
        <v>49</v>
      </c>
      <c r="AF208" s="1">
        <v>1</v>
      </c>
      <c r="AG208">
        <f t="shared" si="206"/>
        <v>980</v>
      </c>
      <c r="AH208" t="str">
        <f t="shared" si="204"/>
        <v/>
      </c>
      <c r="AI208">
        <f t="shared" si="207"/>
        <v>24</v>
      </c>
      <c r="AJ208">
        <f t="shared" si="208"/>
        <v>2040</v>
      </c>
      <c r="AK208">
        <f t="shared" ref="AK208:AL208" si="222">AJ208+40</f>
        <v>2080</v>
      </c>
      <c r="AL208">
        <f t="shared" si="222"/>
        <v>2120</v>
      </c>
    </row>
    <row r="209" spans="1:38">
      <c r="A209" t="s">
        <v>285</v>
      </c>
      <c r="B209" t="s">
        <v>32</v>
      </c>
      <c r="C209" t="s">
        <v>33</v>
      </c>
      <c r="D209" t="s">
        <v>34</v>
      </c>
      <c r="E209" t="s">
        <v>519</v>
      </c>
      <c r="F209" t="s">
        <v>472</v>
      </c>
      <c r="I209">
        <v>196</v>
      </c>
      <c r="J209" t="s">
        <v>520</v>
      </c>
      <c r="K209">
        <v>2000</v>
      </c>
      <c r="M209" t="s">
        <v>306</v>
      </c>
      <c r="N209" t="s">
        <v>289</v>
      </c>
      <c r="S209" t="s">
        <v>324</v>
      </c>
      <c r="T209" t="s">
        <v>41</v>
      </c>
      <c r="U209">
        <v>36.329700000000003</v>
      </c>
      <c r="V209">
        <v>-79.829700000000003</v>
      </c>
      <c r="W209" t="s">
        <v>42</v>
      </c>
      <c r="X209" t="s">
        <v>521</v>
      </c>
      <c r="Y209" t="s">
        <v>119</v>
      </c>
      <c r="AA209" t="s">
        <v>45</v>
      </c>
      <c r="AB209" t="s">
        <v>522</v>
      </c>
      <c r="AC209" t="s">
        <v>523</v>
      </c>
      <c r="AD209" t="s">
        <v>525</v>
      </c>
      <c r="AE209" t="s">
        <v>49</v>
      </c>
      <c r="AF209" s="1">
        <v>1</v>
      </c>
      <c r="AG209">
        <f t="shared" si="206"/>
        <v>980</v>
      </c>
      <c r="AH209" t="str">
        <f t="shared" si="204"/>
        <v/>
      </c>
      <c r="AI209">
        <f t="shared" si="207"/>
        <v>24</v>
      </c>
      <c r="AJ209">
        <f t="shared" si="208"/>
        <v>2040</v>
      </c>
      <c r="AK209">
        <f t="shared" ref="AK209:AL209" si="223">AJ209+40</f>
        <v>2080</v>
      </c>
      <c r="AL209">
        <f t="shared" si="223"/>
        <v>2120</v>
      </c>
    </row>
    <row r="210" spans="1:38">
      <c r="A210" t="s">
        <v>285</v>
      </c>
      <c r="B210" t="s">
        <v>32</v>
      </c>
      <c r="C210" t="s">
        <v>33</v>
      </c>
      <c r="D210" t="s">
        <v>34</v>
      </c>
      <c r="E210" t="s">
        <v>519</v>
      </c>
      <c r="F210" t="s">
        <v>474</v>
      </c>
      <c r="I210">
        <v>196</v>
      </c>
      <c r="J210" t="s">
        <v>520</v>
      </c>
      <c r="K210">
        <v>2000</v>
      </c>
      <c r="M210" t="s">
        <v>306</v>
      </c>
      <c r="N210" t="s">
        <v>289</v>
      </c>
      <c r="S210" t="s">
        <v>324</v>
      </c>
      <c r="T210" t="s">
        <v>41</v>
      </c>
      <c r="U210">
        <v>36.329700000000003</v>
      </c>
      <c r="V210">
        <v>-79.829700000000003</v>
      </c>
      <c r="W210" t="s">
        <v>42</v>
      </c>
      <c r="X210" t="s">
        <v>521</v>
      </c>
      <c r="Y210" t="s">
        <v>119</v>
      </c>
      <c r="AA210" t="s">
        <v>45</v>
      </c>
      <c r="AB210" t="s">
        <v>522</v>
      </c>
      <c r="AC210" t="s">
        <v>523</v>
      </c>
      <c r="AD210" t="s">
        <v>526</v>
      </c>
      <c r="AE210" t="s">
        <v>49</v>
      </c>
      <c r="AF210" s="1">
        <v>1</v>
      </c>
      <c r="AG210">
        <f t="shared" si="206"/>
        <v>980</v>
      </c>
      <c r="AH210" t="str">
        <f t="shared" si="204"/>
        <v/>
      </c>
      <c r="AI210">
        <f t="shared" si="207"/>
        <v>24</v>
      </c>
      <c r="AJ210">
        <f t="shared" si="208"/>
        <v>2040</v>
      </c>
      <c r="AK210">
        <f t="shared" ref="AK210:AL210" si="224">AJ210+40</f>
        <v>2080</v>
      </c>
      <c r="AL210">
        <f t="shared" si="224"/>
        <v>2120</v>
      </c>
    </row>
    <row r="211" spans="1:38">
      <c r="A211" t="s">
        <v>285</v>
      </c>
      <c r="B211" t="s">
        <v>32</v>
      </c>
      <c r="C211" t="s">
        <v>33</v>
      </c>
      <c r="D211" t="s">
        <v>34</v>
      </c>
      <c r="E211" t="s">
        <v>519</v>
      </c>
      <c r="F211" t="s">
        <v>476</v>
      </c>
      <c r="I211">
        <v>196</v>
      </c>
      <c r="J211" t="s">
        <v>520</v>
      </c>
      <c r="K211">
        <v>2000</v>
      </c>
      <c r="M211" t="s">
        <v>306</v>
      </c>
      <c r="N211" t="s">
        <v>289</v>
      </c>
      <c r="S211" t="s">
        <v>324</v>
      </c>
      <c r="T211" t="s">
        <v>41</v>
      </c>
      <c r="U211">
        <v>36.329700000000003</v>
      </c>
      <c r="V211">
        <v>-79.829700000000003</v>
      </c>
      <c r="W211" t="s">
        <v>42</v>
      </c>
      <c r="X211" t="s">
        <v>521</v>
      </c>
      <c r="Y211" t="s">
        <v>119</v>
      </c>
      <c r="AA211" t="s">
        <v>45</v>
      </c>
      <c r="AB211" t="s">
        <v>522</v>
      </c>
      <c r="AC211" t="s">
        <v>523</v>
      </c>
      <c r="AD211" t="s">
        <v>527</v>
      </c>
      <c r="AE211" t="s">
        <v>49</v>
      </c>
      <c r="AF211" s="1">
        <v>1</v>
      </c>
      <c r="AG211">
        <f t="shared" si="206"/>
        <v>980</v>
      </c>
      <c r="AH211" t="str">
        <f t="shared" si="204"/>
        <v/>
      </c>
      <c r="AI211">
        <f t="shared" si="207"/>
        <v>24</v>
      </c>
      <c r="AJ211">
        <f t="shared" si="208"/>
        <v>2040</v>
      </c>
      <c r="AK211">
        <f t="shared" ref="AK211:AL211" si="225">AJ211+40</f>
        <v>2080</v>
      </c>
      <c r="AL211">
        <f t="shared" si="225"/>
        <v>2120</v>
      </c>
    </row>
    <row r="212" spans="1:38">
      <c r="A212" t="s">
        <v>285</v>
      </c>
      <c r="B212" t="s">
        <v>32</v>
      </c>
      <c r="C212" t="s">
        <v>33</v>
      </c>
      <c r="D212" t="s">
        <v>34</v>
      </c>
      <c r="E212" t="s">
        <v>519</v>
      </c>
      <c r="F212" t="s">
        <v>478</v>
      </c>
      <c r="I212">
        <v>196</v>
      </c>
      <c r="J212" t="s">
        <v>520</v>
      </c>
      <c r="K212">
        <v>2000</v>
      </c>
      <c r="M212" t="s">
        <v>306</v>
      </c>
      <c r="N212" t="s">
        <v>289</v>
      </c>
      <c r="S212" t="s">
        <v>324</v>
      </c>
      <c r="T212" t="s">
        <v>41</v>
      </c>
      <c r="U212">
        <v>36.329700000000003</v>
      </c>
      <c r="V212">
        <v>-79.829700000000003</v>
      </c>
      <c r="W212" t="s">
        <v>42</v>
      </c>
      <c r="X212" t="s">
        <v>521</v>
      </c>
      <c r="Y212" t="s">
        <v>119</v>
      </c>
      <c r="AA212" t="s">
        <v>45</v>
      </c>
      <c r="AB212" t="s">
        <v>522</v>
      </c>
      <c r="AC212" t="s">
        <v>523</v>
      </c>
      <c r="AD212" t="s">
        <v>528</v>
      </c>
      <c r="AE212" t="s">
        <v>49</v>
      </c>
      <c r="AF212" s="1">
        <v>1</v>
      </c>
      <c r="AG212">
        <f t="shared" si="206"/>
        <v>980</v>
      </c>
      <c r="AH212">
        <f t="shared" si="204"/>
        <v>980</v>
      </c>
      <c r="AI212">
        <f t="shared" si="207"/>
        <v>24</v>
      </c>
      <c r="AJ212">
        <f t="shared" si="208"/>
        <v>2040</v>
      </c>
      <c r="AK212">
        <f t="shared" ref="AK212:AL212" si="226">AJ212+40</f>
        <v>2080</v>
      </c>
      <c r="AL212">
        <f t="shared" si="226"/>
        <v>2120</v>
      </c>
    </row>
    <row r="213" spans="1:38">
      <c r="A213" t="s">
        <v>285</v>
      </c>
      <c r="B213" t="s">
        <v>32</v>
      </c>
      <c r="C213" t="s">
        <v>33</v>
      </c>
      <c r="D213" t="s">
        <v>34</v>
      </c>
      <c r="E213" t="s">
        <v>529</v>
      </c>
      <c r="F213" t="s">
        <v>287</v>
      </c>
      <c r="I213">
        <v>199</v>
      </c>
      <c r="J213" t="s">
        <v>72</v>
      </c>
      <c r="K213">
        <v>2001</v>
      </c>
      <c r="M213" t="s">
        <v>306</v>
      </c>
      <c r="N213" t="s">
        <v>328</v>
      </c>
      <c r="S213" t="s">
        <v>300</v>
      </c>
      <c r="T213" t="s">
        <v>41</v>
      </c>
      <c r="U213">
        <v>34.839199999999998</v>
      </c>
      <c r="V213">
        <v>-79.740600000000001</v>
      </c>
      <c r="W213" t="s">
        <v>42</v>
      </c>
      <c r="X213" t="s">
        <v>530</v>
      </c>
      <c r="Y213" t="s">
        <v>531</v>
      </c>
      <c r="AA213" t="s">
        <v>45</v>
      </c>
      <c r="AB213" t="s">
        <v>532</v>
      </c>
      <c r="AC213" t="s">
        <v>533</v>
      </c>
      <c r="AD213" t="s">
        <v>534</v>
      </c>
      <c r="AE213" t="s">
        <v>49</v>
      </c>
      <c r="AF213" s="1">
        <v>1</v>
      </c>
      <c r="AG213">
        <f t="shared" si="206"/>
        <v>2243</v>
      </c>
      <c r="AH213" t="str">
        <f t="shared" si="204"/>
        <v/>
      </c>
      <c r="AI213">
        <f t="shared" si="207"/>
        <v>23</v>
      </c>
      <c r="AJ213">
        <f t="shared" si="208"/>
        <v>2041</v>
      </c>
      <c r="AK213">
        <f t="shared" ref="AK213:AL213" si="227">AJ213+40</f>
        <v>2081</v>
      </c>
      <c r="AL213">
        <f t="shared" si="227"/>
        <v>2121</v>
      </c>
    </row>
    <row r="214" spans="1:38">
      <c r="A214" t="s">
        <v>285</v>
      </c>
      <c r="B214" t="s">
        <v>32</v>
      </c>
      <c r="C214" t="s">
        <v>33</v>
      </c>
      <c r="D214" t="s">
        <v>34</v>
      </c>
      <c r="E214" t="s">
        <v>529</v>
      </c>
      <c r="F214" t="s">
        <v>296</v>
      </c>
      <c r="I214">
        <v>199</v>
      </c>
      <c r="J214" t="s">
        <v>72</v>
      </c>
      <c r="K214">
        <v>2001</v>
      </c>
      <c r="M214" t="s">
        <v>306</v>
      </c>
      <c r="N214" t="s">
        <v>328</v>
      </c>
      <c r="S214" t="s">
        <v>300</v>
      </c>
      <c r="T214" t="s">
        <v>41</v>
      </c>
      <c r="U214">
        <v>34.839199999999998</v>
      </c>
      <c r="V214">
        <v>-79.740600000000001</v>
      </c>
      <c r="W214" t="s">
        <v>42</v>
      </c>
      <c r="X214" t="s">
        <v>530</v>
      </c>
      <c r="Y214" t="s">
        <v>531</v>
      </c>
      <c r="AA214" t="s">
        <v>45</v>
      </c>
      <c r="AB214" t="s">
        <v>532</v>
      </c>
      <c r="AC214" t="s">
        <v>533</v>
      </c>
      <c r="AD214" t="s">
        <v>535</v>
      </c>
      <c r="AE214" t="s">
        <v>49</v>
      </c>
      <c r="AF214" s="1">
        <v>1</v>
      </c>
      <c r="AG214">
        <f t="shared" si="206"/>
        <v>2243</v>
      </c>
      <c r="AH214" t="str">
        <f t="shared" si="204"/>
        <v/>
      </c>
      <c r="AI214">
        <f t="shared" si="207"/>
        <v>23</v>
      </c>
      <c r="AJ214">
        <f t="shared" si="208"/>
        <v>2041</v>
      </c>
      <c r="AK214">
        <f t="shared" ref="AK214:AL214" si="228">AJ214+40</f>
        <v>2081</v>
      </c>
      <c r="AL214">
        <f t="shared" si="228"/>
        <v>2121</v>
      </c>
    </row>
    <row r="215" spans="1:38">
      <c r="A215" t="s">
        <v>285</v>
      </c>
      <c r="B215" t="s">
        <v>32</v>
      </c>
      <c r="C215" t="s">
        <v>33</v>
      </c>
      <c r="D215" t="s">
        <v>34</v>
      </c>
      <c r="E215" t="s">
        <v>529</v>
      </c>
      <c r="F215" t="s">
        <v>343</v>
      </c>
      <c r="I215">
        <v>199</v>
      </c>
      <c r="J215" t="s">
        <v>72</v>
      </c>
      <c r="K215">
        <v>2001</v>
      </c>
      <c r="M215" t="s">
        <v>306</v>
      </c>
      <c r="N215" t="s">
        <v>328</v>
      </c>
      <c r="S215" t="s">
        <v>300</v>
      </c>
      <c r="T215" t="s">
        <v>41</v>
      </c>
      <c r="U215">
        <v>34.839199999999998</v>
      </c>
      <c r="V215">
        <v>-79.740600000000001</v>
      </c>
      <c r="W215" t="s">
        <v>42</v>
      </c>
      <c r="X215" t="s">
        <v>530</v>
      </c>
      <c r="Y215" t="s">
        <v>531</v>
      </c>
      <c r="AA215" t="s">
        <v>45</v>
      </c>
      <c r="AB215" t="s">
        <v>532</v>
      </c>
      <c r="AC215" t="s">
        <v>533</v>
      </c>
      <c r="AD215" t="s">
        <v>536</v>
      </c>
      <c r="AE215" t="s">
        <v>49</v>
      </c>
      <c r="AF215" s="1">
        <v>1</v>
      </c>
      <c r="AG215">
        <f t="shared" si="206"/>
        <v>2243</v>
      </c>
      <c r="AH215" t="str">
        <f t="shared" si="204"/>
        <v/>
      </c>
      <c r="AI215">
        <f t="shared" si="207"/>
        <v>23</v>
      </c>
      <c r="AJ215">
        <f t="shared" si="208"/>
        <v>2041</v>
      </c>
      <c r="AK215">
        <f t="shared" ref="AK215:AL215" si="229">AJ215+40</f>
        <v>2081</v>
      </c>
      <c r="AL215">
        <f t="shared" si="229"/>
        <v>2121</v>
      </c>
    </row>
    <row r="216" spans="1:38">
      <c r="A216" t="s">
        <v>285</v>
      </c>
      <c r="B216" t="s">
        <v>32</v>
      </c>
      <c r="C216" t="s">
        <v>33</v>
      </c>
      <c r="D216" t="s">
        <v>34</v>
      </c>
      <c r="E216" t="s">
        <v>529</v>
      </c>
      <c r="F216" t="s">
        <v>327</v>
      </c>
      <c r="I216">
        <v>199</v>
      </c>
      <c r="J216" t="s">
        <v>72</v>
      </c>
      <c r="K216">
        <v>2001</v>
      </c>
      <c r="M216" t="s">
        <v>306</v>
      </c>
      <c r="N216" t="s">
        <v>328</v>
      </c>
      <c r="S216" t="s">
        <v>300</v>
      </c>
      <c r="T216" t="s">
        <v>41</v>
      </c>
      <c r="U216">
        <v>34.839199999999998</v>
      </c>
      <c r="V216">
        <v>-79.740600000000001</v>
      </c>
      <c r="W216" t="s">
        <v>42</v>
      </c>
      <c r="X216" t="s">
        <v>530</v>
      </c>
      <c r="Y216" t="s">
        <v>531</v>
      </c>
      <c r="AA216" t="s">
        <v>45</v>
      </c>
      <c r="AB216" t="s">
        <v>532</v>
      </c>
      <c r="AC216" t="s">
        <v>533</v>
      </c>
      <c r="AD216" t="s">
        <v>537</v>
      </c>
      <c r="AE216" t="s">
        <v>49</v>
      </c>
      <c r="AF216" s="1">
        <v>1</v>
      </c>
      <c r="AG216">
        <f t="shared" si="206"/>
        <v>2243</v>
      </c>
      <c r="AH216" t="str">
        <f t="shared" si="204"/>
        <v/>
      </c>
      <c r="AI216">
        <f t="shared" si="207"/>
        <v>23</v>
      </c>
      <c r="AJ216">
        <f t="shared" si="208"/>
        <v>2041</v>
      </c>
      <c r="AK216">
        <f t="shared" ref="AK216:AL216" si="230">AJ216+40</f>
        <v>2081</v>
      </c>
      <c r="AL216">
        <f t="shared" si="230"/>
        <v>2121</v>
      </c>
    </row>
    <row r="217" spans="1:38">
      <c r="A217" t="s">
        <v>285</v>
      </c>
      <c r="B217" t="s">
        <v>32</v>
      </c>
      <c r="C217" t="s">
        <v>33</v>
      </c>
      <c r="D217" t="s">
        <v>34</v>
      </c>
      <c r="E217" t="s">
        <v>529</v>
      </c>
      <c r="F217" t="s">
        <v>346</v>
      </c>
      <c r="I217">
        <v>199</v>
      </c>
      <c r="J217" t="s">
        <v>72</v>
      </c>
      <c r="K217">
        <v>2002</v>
      </c>
      <c r="M217" t="s">
        <v>306</v>
      </c>
      <c r="N217" t="s">
        <v>289</v>
      </c>
      <c r="S217" t="s">
        <v>300</v>
      </c>
      <c r="T217" t="s">
        <v>41</v>
      </c>
      <c r="U217">
        <v>34.839199999999998</v>
      </c>
      <c r="V217">
        <v>-79.740600000000001</v>
      </c>
      <c r="W217" t="s">
        <v>42</v>
      </c>
      <c r="X217" t="s">
        <v>530</v>
      </c>
      <c r="Y217" t="s">
        <v>531</v>
      </c>
      <c r="AA217" t="s">
        <v>45</v>
      </c>
      <c r="AB217" t="s">
        <v>532</v>
      </c>
      <c r="AC217" t="s">
        <v>533</v>
      </c>
      <c r="AD217" t="s">
        <v>538</v>
      </c>
      <c r="AE217" t="s">
        <v>49</v>
      </c>
      <c r="AF217" s="1">
        <v>1</v>
      </c>
      <c r="AG217">
        <f t="shared" si="206"/>
        <v>2243</v>
      </c>
      <c r="AH217" t="str">
        <f t="shared" si="204"/>
        <v/>
      </c>
      <c r="AI217">
        <f t="shared" si="207"/>
        <v>22</v>
      </c>
      <c r="AJ217">
        <f t="shared" si="208"/>
        <v>2042</v>
      </c>
      <c r="AK217">
        <f t="shared" ref="AK217:AL217" si="231">AJ217+40</f>
        <v>2082</v>
      </c>
      <c r="AL217">
        <f t="shared" si="231"/>
        <v>2122</v>
      </c>
    </row>
    <row r="218" spans="1:38">
      <c r="A218" t="s">
        <v>285</v>
      </c>
      <c r="B218" t="s">
        <v>32</v>
      </c>
      <c r="C218" t="s">
        <v>33</v>
      </c>
      <c r="D218" t="s">
        <v>34</v>
      </c>
      <c r="E218" t="s">
        <v>529</v>
      </c>
      <c r="F218" t="s">
        <v>298</v>
      </c>
      <c r="I218">
        <v>594</v>
      </c>
      <c r="J218" t="s">
        <v>72</v>
      </c>
      <c r="K218">
        <v>2002</v>
      </c>
      <c r="M218" t="s">
        <v>299</v>
      </c>
      <c r="N218" t="s">
        <v>289</v>
      </c>
      <c r="S218" t="s">
        <v>300</v>
      </c>
      <c r="T218" t="s">
        <v>41</v>
      </c>
      <c r="U218">
        <v>34.839199999999998</v>
      </c>
      <c r="V218">
        <v>-79.740600000000001</v>
      </c>
      <c r="W218" t="s">
        <v>42</v>
      </c>
      <c r="X218" t="s">
        <v>530</v>
      </c>
      <c r="Y218" t="s">
        <v>531</v>
      </c>
      <c r="AA218" t="s">
        <v>45</v>
      </c>
      <c r="AB218" t="s">
        <v>532</v>
      </c>
      <c r="AC218" t="s">
        <v>533</v>
      </c>
      <c r="AD218" t="s">
        <v>539</v>
      </c>
      <c r="AE218" t="s">
        <v>49</v>
      </c>
      <c r="AF218" s="1">
        <v>1</v>
      </c>
      <c r="AG218">
        <f t="shared" si="206"/>
        <v>2243</v>
      </c>
      <c r="AH218" t="str">
        <f t="shared" si="204"/>
        <v/>
      </c>
      <c r="AI218">
        <f t="shared" si="207"/>
        <v>22</v>
      </c>
      <c r="AJ218">
        <f t="shared" si="208"/>
        <v>2042</v>
      </c>
      <c r="AK218">
        <f t="shared" ref="AK218:AL218" si="232">AJ218+40</f>
        <v>2082</v>
      </c>
      <c r="AL218">
        <f t="shared" si="232"/>
        <v>2122</v>
      </c>
    </row>
    <row r="219" spans="1:38">
      <c r="A219" t="s">
        <v>285</v>
      </c>
      <c r="B219" t="s">
        <v>32</v>
      </c>
      <c r="C219" t="s">
        <v>33</v>
      </c>
      <c r="D219" t="s">
        <v>34</v>
      </c>
      <c r="E219" t="s">
        <v>529</v>
      </c>
      <c r="F219" t="s">
        <v>303</v>
      </c>
      <c r="I219">
        <v>654</v>
      </c>
      <c r="J219" t="s">
        <v>72</v>
      </c>
      <c r="K219">
        <v>2011</v>
      </c>
      <c r="M219" t="s">
        <v>299</v>
      </c>
      <c r="N219" t="s">
        <v>289</v>
      </c>
      <c r="S219" t="s">
        <v>300</v>
      </c>
      <c r="T219" t="s">
        <v>41</v>
      </c>
      <c r="U219">
        <v>34.839199999999998</v>
      </c>
      <c r="V219">
        <v>-79.740600000000001</v>
      </c>
      <c r="W219" t="s">
        <v>42</v>
      </c>
      <c r="X219" t="s">
        <v>530</v>
      </c>
      <c r="Y219" t="s">
        <v>531</v>
      </c>
      <c r="AA219" t="s">
        <v>45</v>
      </c>
      <c r="AB219" t="s">
        <v>532</v>
      </c>
      <c r="AC219" t="s">
        <v>533</v>
      </c>
      <c r="AD219" t="s">
        <v>540</v>
      </c>
      <c r="AE219" t="s">
        <v>49</v>
      </c>
      <c r="AF219" s="1">
        <v>1</v>
      </c>
      <c r="AG219">
        <f t="shared" si="206"/>
        <v>2243</v>
      </c>
      <c r="AH219">
        <f t="shared" si="204"/>
        <v>2243</v>
      </c>
      <c r="AI219">
        <f t="shared" si="207"/>
        <v>13</v>
      </c>
      <c r="AJ219">
        <f t="shared" si="208"/>
        <v>2051</v>
      </c>
      <c r="AK219">
        <f t="shared" ref="AK219:AL219" si="233">AJ219+40</f>
        <v>2091</v>
      </c>
      <c r="AL219">
        <f t="shared" si="233"/>
        <v>2131</v>
      </c>
    </row>
    <row r="220" spans="1:38">
      <c r="A220" t="s">
        <v>285</v>
      </c>
      <c r="B220" t="s">
        <v>32</v>
      </c>
      <c r="C220" t="s">
        <v>33</v>
      </c>
      <c r="D220" t="s">
        <v>34</v>
      </c>
      <c r="E220" t="s">
        <v>541</v>
      </c>
      <c r="F220" t="s">
        <v>311</v>
      </c>
      <c r="I220">
        <v>66</v>
      </c>
      <c r="J220" t="s">
        <v>72</v>
      </c>
      <c r="K220">
        <v>1980</v>
      </c>
      <c r="M220" t="s">
        <v>306</v>
      </c>
      <c r="N220" t="s">
        <v>289</v>
      </c>
      <c r="S220" t="s">
        <v>290</v>
      </c>
      <c r="T220" t="s">
        <v>41</v>
      </c>
      <c r="U220">
        <v>30.376389</v>
      </c>
      <c r="V220">
        <v>-83.18056</v>
      </c>
      <c r="W220" t="s">
        <v>42</v>
      </c>
      <c r="X220" t="s">
        <v>542</v>
      </c>
      <c r="Y220" t="s">
        <v>543</v>
      </c>
      <c r="AA220" t="s">
        <v>110</v>
      </c>
      <c r="AB220" t="s">
        <v>544</v>
      </c>
      <c r="AC220" t="s">
        <v>545</v>
      </c>
      <c r="AD220" t="s">
        <v>546</v>
      </c>
      <c r="AE220" t="s">
        <v>49</v>
      </c>
      <c r="AF220" s="1">
        <v>1</v>
      </c>
      <c r="AG220">
        <f t="shared" si="206"/>
        <v>197.9</v>
      </c>
      <c r="AH220" t="str">
        <f t="shared" si="204"/>
        <v/>
      </c>
      <c r="AI220">
        <f t="shared" si="207"/>
        <v>44</v>
      </c>
      <c r="AJ220">
        <f t="shared" si="208"/>
        <v>2020</v>
      </c>
      <c r="AK220">
        <f t="shared" ref="AK220:AL220" si="234">AJ220+40</f>
        <v>2060</v>
      </c>
      <c r="AL220">
        <f t="shared" si="234"/>
        <v>2100</v>
      </c>
    </row>
    <row r="221" spans="1:38">
      <c r="A221" t="s">
        <v>285</v>
      </c>
      <c r="B221" t="s">
        <v>32</v>
      </c>
      <c r="C221" t="s">
        <v>33</v>
      </c>
      <c r="D221" t="s">
        <v>34</v>
      </c>
      <c r="E221" t="s">
        <v>541</v>
      </c>
      <c r="F221" t="s">
        <v>318</v>
      </c>
      <c r="I221">
        <v>65.900000000000006</v>
      </c>
      <c r="J221" t="s">
        <v>72</v>
      </c>
      <c r="K221">
        <v>1980</v>
      </c>
      <c r="M221" t="s">
        <v>306</v>
      </c>
      <c r="N221" t="s">
        <v>312</v>
      </c>
      <c r="S221" t="s">
        <v>290</v>
      </c>
      <c r="T221" t="s">
        <v>41</v>
      </c>
      <c r="U221">
        <v>30.376389</v>
      </c>
      <c r="V221">
        <v>-83.180555999999996</v>
      </c>
      <c r="W221" t="s">
        <v>42</v>
      </c>
      <c r="X221" t="s">
        <v>542</v>
      </c>
      <c r="Y221" t="s">
        <v>543</v>
      </c>
      <c r="AA221" t="s">
        <v>110</v>
      </c>
      <c r="AB221" t="s">
        <v>544</v>
      </c>
      <c r="AC221" t="s">
        <v>545</v>
      </c>
      <c r="AD221" t="s">
        <v>547</v>
      </c>
      <c r="AE221" t="s">
        <v>49</v>
      </c>
      <c r="AF221" s="1">
        <v>1</v>
      </c>
      <c r="AG221">
        <f t="shared" si="206"/>
        <v>197.9</v>
      </c>
      <c r="AH221" t="str">
        <f t="shared" si="204"/>
        <v/>
      </c>
      <c r="AI221">
        <f t="shared" si="207"/>
        <v>44</v>
      </c>
      <c r="AJ221">
        <f t="shared" si="208"/>
        <v>2020</v>
      </c>
      <c r="AK221">
        <f t="shared" ref="AK221:AL221" si="235">AJ221+40</f>
        <v>2060</v>
      </c>
      <c r="AL221">
        <f t="shared" si="235"/>
        <v>2100</v>
      </c>
    </row>
    <row r="222" spans="1:38">
      <c r="A222" t="s">
        <v>285</v>
      </c>
      <c r="B222" t="s">
        <v>32</v>
      </c>
      <c r="C222" t="s">
        <v>33</v>
      </c>
      <c r="D222" t="s">
        <v>34</v>
      </c>
      <c r="E222" t="s">
        <v>541</v>
      </c>
      <c r="F222" t="s">
        <v>320</v>
      </c>
      <c r="I222">
        <v>66</v>
      </c>
      <c r="J222" t="s">
        <v>72</v>
      </c>
      <c r="K222">
        <v>1980</v>
      </c>
      <c r="M222" t="s">
        <v>306</v>
      </c>
      <c r="N222" t="s">
        <v>289</v>
      </c>
      <c r="S222" t="s">
        <v>290</v>
      </c>
      <c r="T222" t="s">
        <v>41</v>
      </c>
      <c r="U222">
        <v>30.376389</v>
      </c>
      <c r="V222">
        <v>-83.18056</v>
      </c>
      <c r="W222" t="s">
        <v>42</v>
      </c>
      <c r="X222" t="s">
        <v>542</v>
      </c>
      <c r="Y222" t="s">
        <v>543</v>
      </c>
      <c r="AA222" t="s">
        <v>110</v>
      </c>
      <c r="AB222" t="s">
        <v>544</v>
      </c>
      <c r="AC222" t="s">
        <v>545</v>
      </c>
      <c r="AD222" t="s">
        <v>548</v>
      </c>
      <c r="AE222" t="s">
        <v>49</v>
      </c>
      <c r="AF222" s="1">
        <v>1</v>
      </c>
      <c r="AG222">
        <f t="shared" si="206"/>
        <v>197.9</v>
      </c>
      <c r="AH222">
        <f t="shared" si="204"/>
        <v>197.9</v>
      </c>
      <c r="AI222">
        <f t="shared" si="207"/>
        <v>44</v>
      </c>
      <c r="AJ222">
        <f t="shared" si="208"/>
        <v>2020</v>
      </c>
      <c r="AK222">
        <f t="shared" ref="AK222:AL222" si="236">AJ222+40</f>
        <v>2060</v>
      </c>
      <c r="AL222">
        <f t="shared" si="236"/>
        <v>2100</v>
      </c>
    </row>
    <row r="223" spans="1:38">
      <c r="A223" t="s">
        <v>285</v>
      </c>
      <c r="B223" t="s">
        <v>32</v>
      </c>
      <c r="C223" t="s">
        <v>33</v>
      </c>
      <c r="D223" t="s">
        <v>34</v>
      </c>
      <c r="E223" t="s">
        <v>549</v>
      </c>
      <c r="F223" t="s">
        <v>550</v>
      </c>
      <c r="I223">
        <v>278</v>
      </c>
      <c r="J223" t="s">
        <v>72</v>
      </c>
      <c r="K223">
        <v>1997</v>
      </c>
      <c r="M223" t="s">
        <v>299</v>
      </c>
      <c r="N223" t="s">
        <v>332</v>
      </c>
      <c r="S223" t="s">
        <v>290</v>
      </c>
      <c r="T223" t="s">
        <v>41</v>
      </c>
      <c r="U223">
        <v>27.746369000000001</v>
      </c>
      <c r="V223">
        <v>-81.849450000000004</v>
      </c>
      <c r="W223" t="s">
        <v>42</v>
      </c>
      <c r="X223" t="s">
        <v>551</v>
      </c>
      <c r="Y223" t="s">
        <v>385</v>
      </c>
      <c r="AA223" t="s">
        <v>110</v>
      </c>
      <c r="AB223" t="s">
        <v>552</v>
      </c>
      <c r="AC223" t="s">
        <v>553</v>
      </c>
      <c r="AD223" t="s">
        <v>554</v>
      </c>
      <c r="AE223" t="s">
        <v>49</v>
      </c>
      <c r="AF223" s="1">
        <v>1</v>
      </c>
      <c r="AG223">
        <f t="shared" si="206"/>
        <v>278</v>
      </c>
      <c r="AH223">
        <f t="shared" si="204"/>
        <v>278</v>
      </c>
      <c r="AI223">
        <f t="shared" si="207"/>
        <v>27</v>
      </c>
      <c r="AJ223">
        <f t="shared" si="208"/>
        <v>2037</v>
      </c>
      <c r="AK223">
        <f t="shared" ref="AK223:AL223" si="237">AJ223+40</f>
        <v>2077</v>
      </c>
      <c r="AL223">
        <f t="shared" si="237"/>
        <v>2117</v>
      </c>
    </row>
    <row r="224" spans="1:38">
      <c r="A224" t="s">
        <v>285</v>
      </c>
      <c r="B224" t="s">
        <v>32</v>
      </c>
      <c r="C224" t="s">
        <v>33</v>
      </c>
      <c r="D224" t="s">
        <v>34</v>
      </c>
      <c r="E224" t="s">
        <v>555</v>
      </c>
      <c r="F224" t="s">
        <v>311</v>
      </c>
      <c r="I224">
        <v>54</v>
      </c>
      <c r="J224" t="s">
        <v>72</v>
      </c>
      <c r="K224">
        <v>1994</v>
      </c>
      <c r="M224" t="s">
        <v>306</v>
      </c>
      <c r="N224" t="s">
        <v>332</v>
      </c>
      <c r="S224" t="s">
        <v>290</v>
      </c>
      <c r="T224" t="s">
        <v>41</v>
      </c>
      <c r="U224">
        <v>29.640277999999999</v>
      </c>
      <c r="V224">
        <v>-82.348609999999994</v>
      </c>
      <c r="W224" t="s">
        <v>42</v>
      </c>
      <c r="X224" t="s">
        <v>556</v>
      </c>
      <c r="Y224" t="s">
        <v>557</v>
      </c>
      <c r="AA224" t="s">
        <v>110</v>
      </c>
      <c r="AB224" t="s">
        <v>558</v>
      </c>
      <c r="AC224" t="s">
        <v>559</v>
      </c>
      <c r="AD224" t="s">
        <v>560</v>
      </c>
      <c r="AE224" t="s">
        <v>49</v>
      </c>
      <c r="AF224" s="1">
        <v>1</v>
      </c>
      <c r="AG224">
        <f t="shared" si="206"/>
        <v>54</v>
      </c>
      <c r="AH224">
        <f t="shared" si="204"/>
        <v>54</v>
      </c>
      <c r="AI224">
        <f t="shared" si="207"/>
        <v>30</v>
      </c>
      <c r="AJ224">
        <f t="shared" si="208"/>
        <v>2034</v>
      </c>
      <c r="AK224">
        <f t="shared" ref="AK224:AL224" si="238">AJ224+40</f>
        <v>2074</v>
      </c>
      <c r="AL224">
        <f t="shared" si="238"/>
        <v>2114</v>
      </c>
    </row>
    <row r="225" spans="1:38">
      <c r="A225" t="s">
        <v>285</v>
      </c>
      <c r="B225" t="s">
        <v>32</v>
      </c>
      <c r="C225" t="s">
        <v>33</v>
      </c>
      <c r="D225" t="s">
        <v>34</v>
      </c>
      <c r="E225" t="s">
        <v>561</v>
      </c>
      <c r="F225" t="s">
        <v>466</v>
      </c>
      <c r="I225">
        <v>87</v>
      </c>
      <c r="J225" t="s">
        <v>72</v>
      </c>
      <c r="K225">
        <v>2000</v>
      </c>
      <c r="M225" t="s">
        <v>306</v>
      </c>
      <c r="N225" t="s">
        <v>332</v>
      </c>
      <c r="S225" t="s">
        <v>562</v>
      </c>
      <c r="T225" t="s">
        <v>1173</v>
      </c>
      <c r="U225">
        <v>39.922328</v>
      </c>
      <c r="V225">
        <v>-87.446359999999999</v>
      </c>
      <c r="W225" t="s">
        <v>42</v>
      </c>
      <c r="X225" t="s">
        <v>99</v>
      </c>
      <c r="Y225" t="s">
        <v>100</v>
      </c>
      <c r="AA225" t="s">
        <v>101</v>
      </c>
      <c r="AB225" t="s">
        <v>564</v>
      </c>
      <c r="AC225" t="s">
        <v>565</v>
      </c>
      <c r="AD225" t="s">
        <v>566</v>
      </c>
      <c r="AE225" t="s">
        <v>49</v>
      </c>
      <c r="AF225" s="2">
        <v>0.625</v>
      </c>
      <c r="AG225">
        <f t="shared" si="206"/>
        <v>696</v>
      </c>
      <c r="AH225" t="str">
        <f t="shared" si="204"/>
        <v/>
      </c>
      <c r="AI225">
        <f t="shared" si="207"/>
        <v>24</v>
      </c>
      <c r="AJ225">
        <f t="shared" si="208"/>
        <v>2040</v>
      </c>
      <c r="AK225">
        <f t="shared" ref="AK225:AL225" si="239">AJ225+40</f>
        <v>2080</v>
      </c>
      <c r="AL225">
        <f t="shared" si="239"/>
        <v>2120</v>
      </c>
    </row>
    <row r="226" spans="1:38">
      <c r="A226" t="s">
        <v>285</v>
      </c>
      <c r="B226" t="s">
        <v>32</v>
      </c>
      <c r="C226" t="s">
        <v>33</v>
      </c>
      <c r="D226" t="s">
        <v>34</v>
      </c>
      <c r="E226" t="s">
        <v>561</v>
      </c>
      <c r="F226" t="s">
        <v>472</v>
      </c>
      <c r="I226">
        <v>87</v>
      </c>
      <c r="J226" t="s">
        <v>72</v>
      </c>
      <c r="K226">
        <v>2000</v>
      </c>
      <c r="M226" t="s">
        <v>306</v>
      </c>
      <c r="N226" t="s">
        <v>332</v>
      </c>
      <c r="S226" t="s">
        <v>562</v>
      </c>
      <c r="T226" t="s">
        <v>563</v>
      </c>
      <c r="U226">
        <v>39.922328</v>
      </c>
      <c r="V226">
        <v>-87.446359999999999</v>
      </c>
      <c r="W226" t="s">
        <v>42</v>
      </c>
      <c r="X226" t="s">
        <v>99</v>
      </c>
      <c r="Y226" t="s">
        <v>100</v>
      </c>
      <c r="AA226" t="s">
        <v>101</v>
      </c>
      <c r="AB226" t="s">
        <v>564</v>
      </c>
      <c r="AC226" t="s">
        <v>565</v>
      </c>
      <c r="AD226" t="s">
        <v>567</v>
      </c>
      <c r="AE226" t="s">
        <v>49</v>
      </c>
      <c r="AF226" s="2">
        <v>0.625</v>
      </c>
      <c r="AG226">
        <f t="shared" si="206"/>
        <v>696</v>
      </c>
      <c r="AH226" t="str">
        <f t="shared" si="204"/>
        <v/>
      </c>
      <c r="AI226">
        <f t="shared" si="207"/>
        <v>24</v>
      </c>
      <c r="AJ226">
        <f t="shared" si="208"/>
        <v>2040</v>
      </c>
      <c r="AK226">
        <f t="shared" ref="AK226:AL226" si="240">AJ226+40</f>
        <v>2080</v>
      </c>
      <c r="AL226">
        <f t="shared" si="240"/>
        <v>2120</v>
      </c>
    </row>
    <row r="227" spans="1:38">
      <c r="A227" t="s">
        <v>285</v>
      </c>
      <c r="B227" t="s">
        <v>32</v>
      </c>
      <c r="C227" t="s">
        <v>33</v>
      </c>
      <c r="D227" t="s">
        <v>34</v>
      </c>
      <c r="E227" t="s">
        <v>561</v>
      </c>
      <c r="F227" t="s">
        <v>474</v>
      </c>
      <c r="I227">
        <v>87</v>
      </c>
      <c r="J227" t="s">
        <v>72</v>
      </c>
      <c r="K227">
        <v>2000</v>
      </c>
      <c r="M227" t="s">
        <v>306</v>
      </c>
      <c r="N227" t="s">
        <v>332</v>
      </c>
      <c r="S227" t="s">
        <v>562</v>
      </c>
      <c r="T227" t="s">
        <v>563</v>
      </c>
      <c r="U227">
        <v>39.922328</v>
      </c>
      <c r="V227">
        <v>-87.446359999999999</v>
      </c>
      <c r="W227" t="s">
        <v>42</v>
      </c>
      <c r="X227" t="s">
        <v>99</v>
      </c>
      <c r="Y227" t="s">
        <v>100</v>
      </c>
      <c r="AA227" t="s">
        <v>101</v>
      </c>
      <c r="AB227" t="s">
        <v>564</v>
      </c>
      <c r="AC227" t="s">
        <v>565</v>
      </c>
      <c r="AD227" t="s">
        <v>568</v>
      </c>
      <c r="AE227" t="s">
        <v>49</v>
      </c>
      <c r="AF227" s="2">
        <v>0.625</v>
      </c>
      <c r="AG227">
        <f t="shared" si="206"/>
        <v>696</v>
      </c>
      <c r="AH227" t="str">
        <f t="shared" si="204"/>
        <v/>
      </c>
      <c r="AI227">
        <f t="shared" si="207"/>
        <v>24</v>
      </c>
      <c r="AJ227">
        <f t="shared" si="208"/>
        <v>2040</v>
      </c>
      <c r="AK227">
        <f t="shared" ref="AK227:AL227" si="241">AJ227+40</f>
        <v>2080</v>
      </c>
      <c r="AL227">
        <f t="shared" si="241"/>
        <v>2120</v>
      </c>
    </row>
    <row r="228" spans="1:38">
      <c r="A228" t="s">
        <v>285</v>
      </c>
      <c r="B228" t="s">
        <v>32</v>
      </c>
      <c r="C228" t="s">
        <v>33</v>
      </c>
      <c r="D228" t="s">
        <v>34</v>
      </c>
      <c r="E228" t="s">
        <v>561</v>
      </c>
      <c r="F228" t="s">
        <v>476</v>
      </c>
      <c r="I228">
        <v>87</v>
      </c>
      <c r="J228" t="s">
        <v>72</v>
      </c>
      <c r="K228">
        <v>2000</v>
      </c>
      <c r="M228" t="s">
        <v>306</v>
      </c>
      <c r="N228" t="s">
        <v>332</v>
      </c>
      <c r="S228" t="s">
        <v>562</v>
      </c>
      <c r="T228" t="s">
        <v>563</v>
      </c>
      <c r="U228">
        <v>39.922328</v>
      </c>
      <c r="V228">
        <v>-87.446359999999999</v>
      </c>
      <c r="W228" t="s">
        <v>42</v>
      </c>
      <c r="X228" t="s">
        <v>99</v>
      </c>
      <c r="Y228" t="s">
        <v>100</v>
      </c>
      <c r="AA228" t="s">
        <v>101</v>
      </c>
      <c r="AB228" t="s">
        <v>564</v>
      </c>
      <c r="AC228" t="s">
        <v>565</v>
      </c>
      <c r="AD228" t="s">
        <v>569</v>
      </c>
      <c r="AE228" t="s">
        <v>49</v>
      </c>
      <c r="AF228" s="2">
        <v>0.625</v>
      </c>
      <c r="AG228">
        <f t="shared" si="206"/>
        <v>696</v>
      </c>
      <c r="AH228" t="str">
        <f t="shared" si="204"/>
        <v/>
      </c>
      <c r="AI228">
        <f t="shared" si="207"/>
        <v>24</v>
      </c>
      <c r="AJ228">
        <f t="shared" si="208"/>
        <v>2040</v>
      </c>
      <c r="AK228">
        <f t="shared" ref="AK228:AL228" si="242">AJ228+40</f>
        <v>2080</v>
      </c>
      <c r="AL228">
        <f t="shared" si="242"/>
        <v>2120</v>
      </c>
    </row>
    <row r="229" spans="1:38">
      <c r="A229" t="s">
        <v>285</v>
      </c>
      <c r="B229" t="s">
        <v>32</v>
      </c>
      <c r="C229" t="s">
        <v>33</v>
      </c>
      <c r="D229" t="s">
        <v>34</v>
      </c>
      <c r="E229" t="s">
        <v>561</v>
      </c>
      <c r="F229" t="s">
        <v>478</v>
      </c>
      <c r="I229">
        <v>87</v>
      </c>
      <c r="J229" t="s">
        <v>72</v>
      </c>
      <c r="K229">
        <v>2000</v>
      </c>
      <c r="M229" t="s">
        <v>306</v>
      </c>
      <c r="N229" t="s">
        <v>332</v>
      </c>
      <c r="S229" t="s">
        <v>562</v>
      </c>
      <c r="T229" t="s">
        <v>563</v>
      </c>
      <c r="U229">
        <v>39.922328</v>
      </c>
      <c r="V229">
        <v>-87.446359999999999</v>
      </c>
      <c r="W229" t="s">
        <v>42</v>
      </c>
      <c r="X229" t="s">
        <v>99</v>
      </c>
      <c r="Y229" t="s">
        <v>100</v>
      </c>
      <c r="AA229" t="s">
        <v>101</v>
      </c>
      <c r="AB229" t="s">
        <v>564</v>
      </c>
      <c r="AC229" t="s">
        <v>565</v>
      </c>
      <c r="AD229" t="s">
        <v>570</v>
      </c>
      <c r="AE229" t="s">
        <v>49</v>
      </c>
      <c r="AF229" s="2">
        <v>0.625</v>
      </c>
      <c r="AG229">
        <f t="shared" si="206"/>
        <v>696</v>
      </c>
      <c r="AH229" t="str">
        <f t="shared" si="204"/>
        <v/>
      </c>
      <c r="AI229">
        <f t="shared" si="207"/>
        <v>24</v>
      </c>
      <c r="AJ229">
        <f t="shared" si="208"/>
        <v>2040</v>
      </c>
      <c r="AK229">
        <f t="shared" ref="AK229:AL229" si="243">AJ229+40</f>
        <v>2080</v>
      </c>
      <c r="AL229">
        <f t="shared" si="243"/>
        <v>2120</v>
      </c>
    </row>
    <row r="230" spans="1:38">
      <c r="A230" t="s">
        <v>285</v>
      </c>
      <c r="B230" t="s">
        <v>32</v>
      </c>
      <c r="C230" t="s">
        <v>33</v>
      </c>
      <c r="D230" t="s">
        <v>34</v>
      </c>
      <c r="E230" t="s">
        <v>561</v>
      </c>
      <c r="F230" t="s">
        <v>480</v>
      </c>
      <c r="I230">
        <v>87</v>
      </c>
      <c r="J230" t="s">
        <v>72</v>
      </c>
      <c r="K230">
        <v>2000</v>
      </c>
      <c r="M230" t="s">
        <v>306</v>
      </c>
      <c r="N230" t="s">
        <v>332</v>
      </c>
      <c r="S230" t="s">
        <v>562</v>
      </c>
      <c r="T230" t="s">
        <v>563</v>
      </c>
      <c r="U230">
        <v>39.922328</v>
      </c>
      <c r="V230">
        <v>-87.446359999999999</v>
      </c>
      <c r="W230" t="s">
        <v>42</v>
      </c>
      <c r="X230" t="s">
        <v>99</v>
      </c>
      <c r="Y230" t="s">
        <v>100</v>
      </c>
      <c r="AA230" t="s">
        <v>101</v>
      </c>
      <c r="AB230" t="s">
        <v>564</v>
      </c>
      <c r="AC230" t="s">
        <v>565</v>
      </c>
      <c r="AD230" t="s">
        <v>571</v>
      </c>
      <c r="AE230" t="s">
        <v>49</v>
      </c>
      <c r="AF230" s="2">
        <v>0.625</v>
      </c>
      <c r="AG230">
        <f t="shared" si="206"/>
        <v>696</v>
      </c>
      <c r="AH230" t="str">
        <f t="shared" si="204"/>
        <v/>
      </c>
      <c r="AI230">
        <f t="shared" si="207"/>
        <v>24</v>
      </c>
      <c r="AJ230">
        <f t="shared" si="208"/>
        <v>2040</v>
      </c>
      <c r="AK230">
        <f t="shared" ref="AK230:AL230" si="244">AJ230+40</f>
        <v>2080</v>
      </c>
      <c r="AL230">
        <f t="shared" si="244"/>
        <v>2120</v>
      </c>
    </row>
    <row r="231" spans="1:38">
      <c r="A231" t="s">
        <v>285</v>
      </c>
      <c r="B231" t="s">
        <v>32</v>
      </c>
      <c r="C231" t="s">
        <v>33</v>
      </c>
      <c r="D231" t="s">
        <v>34</v>
      </c>
      <c r="E231" t="s">
        <v>561</v>
      </c>
      <c r="F231" t="s">
        <v>482</v>
      </c>
      <c r="I231">
        <v>87</v>
      </c>
      <c r="J231" t="s">
        <v>72</v>
      </c>
      <c r="K231">
        <v>2000</v>
      </c>
      <c r="M231" t="s">
        <v>306</v>
      </c>
      <c r="N231" t="s">
        <v>332</v>
      </c>
      <c r="S231" t="s">
        <v>562</v>
      </c>
      <c r="T231" t="s">
        <v>563</v>
      </c>
      <c r="U231">
        <v>39.922328</v>
      </c>
      <c r="V231">
        <v>-87.446359999999999</v>
      </c>
      <c r="W231" t="s">
        <v>42</v>
      </c>
      <c r="X231" t="s">
        <v>99</v>
      </c>
      <c r="Y231" t="s">
        <v>100</v>
      </c>
      <c r="AA231" t="s">
        <v>101</v>
      </c>
      <c r="AB231" t="s">
        <v>564</v>
      </c>
      <c r="AC231" t="s">
        <v>565</v>
      </c>
      <c r="AD231" t="s">
        <v>572</v>
      </c>
      <c r="AE231" t="s">
        <v>49</v>
      </c>
      <c r="AF231" s="2">
        <v>0.625</v>
      </c>
      <c r="AG231">
        <f t="shared" si="206"/>
        <v>696</v>
      </c>
      <c r="AH231" t="str">
        <f t="shared" si="204"/>
        <v/>
      </c>
      <c r="AI231">
        <f t="shared" si="207"/>
        <v>24</v>
      </c>
      <c r="AJ231">
        <f t="shared" si="208"/>
        <v>2040</v>
      </c>
      <c r="AK231">
        <f t="shared" ref="AK231:AL231" si="245">AJ231+40</f>
        <v>2080</v>
      </c>
      <c r="AL231">
        <f t="shared" si="245"/>
        <v>2120</v>
      </c>
    </row>
    <row r="232" spans="1:38">
      <c r="A232" t="s">
        <v>285</v>
      </c>
      <c r="B232" t="s">
        <v>32</v>
      </c>
      <c r="C232" t="s">
        <v>33</v>
      </c>
      <c r="D232" t="s">
        <v>34</v>
      </c>
      <c r="E232" t="s">
        <v>561</v>
      </c>
      <c r="F232" t="s">
        <v>484</v>
      </c>
      <c r="I232">
        <v>87</v>
      </c>
      <c r="J232" t="s">
        <v>72</v>
      </c>
      <c r="K232">
        <v>2000</v>
      </c>
      <c r="M232" t="s">
        <v>306</v>
      </c>
      <c r="N232" t="s">
        <v>332</v>
      </c>
      <c r="S232" t="s">
        <v>562</v>
      </c>
      <c r="T232" t="s">
        <v>563</v>
      </c>
      <c r="U232">
        <v>39.922328</v>
      </c>
      <c r="V232">
        <v>-87.446359999999999</v>
      </c>
      <c r="W232" t="s">
        <v>42</v>
      </c>
      <c r="X232" t="s">
        <v>99</v>
      </c>
      <c r="Y232" t="s">
        <v>100</v>
      </c>
      <c r="AA232" t="s">
        <v>101</v>
      </c>
      <c r="AB232" t="s">
        <v>564</v>
      </c>
      <c r="AC232" t="s">
        <v>565</v>
      </c>
      <c r="AD232" t="s">
        <v>573</v>
      </c>
      <c r="AE232" t="s">
        <v>49</v>
      </c>
      <c r="AF232" s="2">
        <v>0.625</v>
      </c>
      <c r="AG232">
        <f t="shared" si="206"/>
        <v>696</v>
      </c>
      <c r="AH232">
        <f t="shared" si="204"/>
        <v>696</v>
      </c>
      <c r="AI232">
        <f t="shared" si="207"/>
        <v>24</v>
      </c>
      <c r="AJ232">
        <f t="shared" si="208"/>
        <v>2040</v>
      </c>
      <c r="AK232">
        <f t="shared" ref="AK232:AL232" si="246">AJ232+40</f>
        <v>2080</v>
      </c>
      <c r="AL232">
        <f t="shared" si="246"/>
        <v>2120</v>
      </c>
    </row>
    <row r="233" spans="1:38">
      <c r="A233" t="s">
        <v>285</v>
      </c>
      <c r="B233" t="s">
        <v>32</v>
      </c>
      <c r="C233" t="s">
        <v>33</v>
      </c>
      <c r="D233" t="s">
        <v>34</v>
      </c>
      <c r="E233" t="s">
        <v>256</v>
      </c>
      <c r="F233" t="s">
        <v>343</v>
      </c>
      <c r="I233">
        <v>163</v>
      </c>
      <c r="J233" t="s">
        <v>37</v>
      </c>
      <c r="K233">
        <v>1958</v>
      </c>
      <c r="L233">
        <v>2022</v>
      </c>
      <c r="M233" t="s">
        <v>288</v>
      </c>
      <c r="N233" t="s">
        <v>332</v>
      </c>
      <c r="S233" t="s">
        <v>324</v>
      </c>
      <c r="T233" t="s">
        <v>41</v>
      </c>
      <c r="U233">
        <v>34.602200000000003</v>
      </c>
      <c r="V233">
        <v>-82.435000000000002</v>
      </c>
      <c r="W233" t="s">
        <v>42</v>
      </c>
      <c r="X233" t="s">
        <v>574</v>
      </c>
      <c r="Y233" t="s">
        <v>259</v>
      </c>
      <c r="AA233" t="s">
        <v>185</v>
      </c>
      <c r="AB233" t="s">
        <v>260</v>
      </c>
      <c r="AC233" t="s">
        <v>261</v>
      </c>
      <c r="AD233" t="s">
        <v>575</v>
      </c>
      <c r="AE233" t="s">
        <v>49</v>
      </c>
      <c r="AF233" s="1">
        <v>1</v>
      </c>
      <c r="AG233">
        <f t="shared" si="206"/>
        <v>1473</v>
      </c>
      <c r="AH233" t="str">
        <f t="shared" si="204"/>
        <v/>
      </c>
      <c r="AI233">
        <f t="shared" si="207"/>
        <v>66</v>
      </c>
      <c r="AJ233">
        <f t="shared" si="208"/>
        <v>1998</v>
      </c>
      <c r="AK233">
        <f t="shared" ref="AK233:AL233" si="247">AJ233+40</f>
        <v>2038</v>
      </c>
      <c r="AL233">
        <f t="shared" si="247"/>
        <v>2078</v>
      </c>
    </row>
    <row r="234" spans="1:38">
      <c r="A234" t="s">
        <v>285</v>
      </c>
      <c r="B234" t="s">
        <v>32</v>
      </c>
      <c r="C234" t="s">
        <v>33</v>
      </c>
      <c r="D234" t="s">
        <v>34</v>
      </c>
      <c r="E234" t="s">
        <v>256</v>
      </c>
      <c r="F234" t="s">
        <v>348</v>
      </c>
      <c r="I234">
        <v>54</v>
      </c>
      <c r="J234" t="s">
        <v>72</v>
      </c>
      <c r="K234">
        <v>2007</v>
      </c>
      <c r="M234" t="s">
        <v>306</v>
      </c>
      <c r="N234" t="s">
        <v>289</v>
      </c>
      <c r="S234" t="s">
        <v>324</v>
      </c>
      <c r="T234" t="s">
        <v>41</v>
      </c>
      <c r="U234">
        <v>34.602200000000003</v>
      </c>
      <c r="V234">
        <v>-82.435000000000002</v>
      </c>
      <c r="W234" t="s">
        <v>42</v>
      </c>
      <c r="X234" t="s">
        <v>574</v>
      </c>
      <c r="Y234" t="s">
        <v>259</v>
      </c>
      <c r="AA234" t="s">
        <v>185</v>
      </c>
      <c r="AB234" t="s">
        <v>260</v>
      </c>
      <c r="AC234" t="s">
        <v>261</v>
      </c>
      <c r="AD234" t="s">
        <v>576</v>
      </c>
      <c r="AE234" t="s">
        <v>49</v>
      </c>
      <c r="AF234" s="1">
        <v>1</v>
      </c>
      <c r="AG234">
        <f t="shared" si="206"/>
        <v>1473</v>
      </c>
      <c r="AH234" t="str">
        <f t="shared" si="204"/>
        <v/>
      </c>
      <c r="AI234">
        <f t="shared" si="207"/>
        <v>17</v>
      </c>
      <c r="AJ234">
        <f t="shared" si="208"/>
        <v>2047</v>
      </c>
      <c r="AK234">
        <f t="shared" ref="AK234:AL234" si="248">AJ234+40</f>
        <v>2087</v>
      </c>
      <c r="AL234">
        <f t="shared" si="248"/>
        <v>2127</v>
      </c>
    </row>
    <row r="235" spans="1:38">
      <c r="A235" t="s">
        <v>285</v>
      </c>
      <c r="B235" t="s">
        <v>32</v>
      </c>
      <c r="C235" t="s">
        <v>33</v>
      </c>
      <c r="D235" t="s">
        <v>34</v>
      </c>
      <c r="E235" t="s">
        <v>256</v>
      </c>
      <c r="F235" t="s">
        <v>350</v>
      </c>
      <c r="I235">
        <v>54</v>
      </c>
      <c r="J235" t="s">
        <v>72</v>
      </c>
      <c r="K235">
        <v>2007</v>
      </c>
      <c r="M235" t="s">
        <v>306</v>
      </c>
      <c r="N235" t="s">
        <v>289</v>
      </c>
      <c r="S235" t="s">
        <v>324</v>
      </c>
      <c r="T235" t="s">
        <v>41</v>
      </c>
      <c r="U235">
        <v>34.602200000000003</v>
      </c>
      <c r="V235">
        <v>-82.435000000000002</v>
      </c>
      <c r="W235" t="s">
        <v>42</v>
      </c>
      <c r="X235" t="s">
        <v>574</v>
      </c>
      <c r="Y235" t="s">
        <v>259</v>
      </c>
      <c r="AA235" t="s">
        <v>185</v>
      </c>
      <c r="AB235" t="s">
        <v>260</v>
      </c>
      <c r="AC235" t="s">
        <v>261</v>
      </c>
      <c r="AD235" t="s">
        <v>577</v>
      </c>
      <c r="AE235" t="s">
        <v>49</v>
      </c>
      <c r="AF235" s="1">
        <v>1</v>
      </c>
      <c r="AG235">
        <f t="shared" si="206"/>
        <v>1473</v>
      </c>
      <c r="AH235" t="str">
        <f t="shared" si="204"/>
        <v/>
      </c>
      <c r="AI235">
        <f t="shared" si="207"/>
        <v>17</v>
      </c>
      <c r="AJ235">
        <f t="shared" si="208"/>
        <v>2047</v>
      </c>
      <c r="AK235">
        <f t="shared" ref="AK235:AL235" si="249">AJ235+40</f>
        <v>2087</v>
      </c>
      <c r="AL235">
        <f t="shared" si="249"/>
        <v>2127</v>
      </c>
    </row>
    <row r="236" spans="1:38">
      <c r="A236" t="s">
        <v>285</v>
      </c>
      <c r="B236" t="s">
        <v>32</v>
      </c>
      <c r="C236" t="s">
        <v>33</v>
      </c>
      <c r="D236" t="s">
        <v>34</v>
      </c>
      <c r="E236" t="s">
        <v>256</v>
      </c>
      <c r="F236" t="s">
        <v>298</v>
      </c>
      <c r="I236">
        <v>847</v>
      </c>
      <c r="J236" t="s">
        <v>72</v>
      </c>
      <c r="K236">
        <v>2018</v>
      </c>
      <c r="M236" t="s">
        <v>299</v>
      </c>
      <c r="N236" t="s">
        <v>332</v>
      </c>
      <c r="S236" t="s">
        <v>324</v>
      </c>
      <c r="T236" t="s">
        <v>41</v>
      </c>
      <c r="U236">
        <v>34.602200000000003</v>
      </c>
      <c r="V236">
        <v>-82.435000000000002</v>
      </c>
      <c r="W236" t="s">
        <v>42</v>
      </c>
      <c r="X236" t="s">
        <v>574</v>
      </c>
      <c r="Y236" t="s">
        <v>259</v>
      </c>
      <c r="AA236" t="s">
        <v>185</v>
      </c>
      <c r="AB236" t="s">
        <v>260</v>
      </c>
      <c r="AC236" t="s">
        <v>261</v>
      </c>
      <c r="AD236" t="s">
        <v>578</v>
      </c>
      <c r="AE236" t="s">
        <v>49</v>
      </c>
      <c r="AF236" s="1">
        <v>1</v>
      </c>
      <c r="AG236">
        <f t="shared" si="206"/>
        <v>1473</v>
      </c>
      <c r="AH236">
        <f t="shared" si="204"/>
        <v>1473</v>
      </c>
      <c r="AI236">
        <f t="shared" si="207"/>
        <v>6</v>
      </c>
      <c r="AJ236">
        <f t="shared" si="208"/>
        <v>2058</v>
      </c>
      <c r="AK236">
        <f t="shared" ref="AK236:AL236" si="250">AJ236+40</f>
        <v>2098</v>
      </c>
      <c r="AL236">
        <f t="shared" si="250"/>
        <v>2138</v>
      </c>
    </row>
    <row r="237" spans="1:38">
      <c r="A237" t="s">
        <v>285</v>
      </c>
      <c r="B237" t="s">
        <v>32</v>
      </c>
      <c r="C237" t="s">
        <v>33</v>
      </c>
      <c r="D237" t="s">
        <v>34</v>
      </c>
      <c r="E237" t="s">
        <v>579</v>
      </c>
      <c r="F237" t="s">
        <v>287</v>
      </c>
      <c r="I237">
        <v>195</v>
      </c>
      <c r="J237" t="s">
        <v>72</v>
      </c>
      <c r="K237">
        <v>2000</v>
      </c>
      <c r="M237" t="s">
        <v>306</v>
      </c>
      <c r="N237" t="s">
        <v>289</v>
      </c>
      <c r="S237" t="s">
        <v>300</v>
      </c>
      <c r="T237" t="s">
        <v>41</v>
      </c>
      <c r="U237">
        <v>35.375788999999997</v>
      </c>
      <c r="V237">
        <v>-78.098050000000001</v>
      </c>
      <c r="W237" t="s">
        <v>42</v>
      </c>
      <c r="X237" t="s">
        <v>202</v>
      </c>
      <c r="Y237" t="s">
        <v>203</v>
      </c>
      <c r="AA237" t="s">
        <v>45</v>
      </c>
      <c r="AB237" t="s">
        <v>580</v>
      </c>
      <c r="AC237" t="s">
        <v>581</v>
      </c>
      <c r="AD237" t="s">
        <v>582</v>
      </c>
      <c r="AE237" t="s">
        <v>49</v>
      </c>
      <c r="AF237" s="1">
        <v>1</v>
      </c>
      <c r="AG237">
        <f t="shared" si="206"/>
        <v>979</v>
      </c>
      <c r="AH237" t="str">
        <f t="shared" si="204"/>
        <v/>
      </c>
      <c r="AI237">
        <f t="shared" si="207"/>
        <v>24</v>
      </c>
      <c r="AJ237">
        <f t="shared" si="208"/>
        <v>2040</v>
      </c>
      <c r="AK237">
        <f t="shared" ref="AK237:AL237" si="251">AJ237+40</f>
        <v>2080</v>
      </c>
      <c r="AL237">
        <f t="shared" si="251"/>
        <v>2120</v>
      </c>
    </row>
    <row r="238" spans="1:38">
      <c r="A238" t="s">
        <v>285</v>
      </c>
      <c r="B238" t="s">
        <v>32</v>
      </c>
      <c r="C238" t="s">
        <v>33</v>
      </c>
      <c r="D238" t="s">
        <v>34</v>
      </c>
      <c r="E238" t="s">
        <v>579</v>
      </c>
      <c r="F238" t="s">
        <v>296</v>
      </c>
      <c r="I238">
        <v>195</v>
      </c>
      <c r="J238" t="s">
        <v>72</v>
      </c>
      <c r="K238">
        <v>2000</v>
      </c>
      <c r="M238" t="s">
        <v>306</v>
      </c>
      <c r="N238" t="s">
        <v>289</v>
      </c>
      <c r="S238" t="s">
        <v>300</v>
      </c>
      <c r="T238" t="s">
        <v>41</v>
      </c>
      <c r="U238">
        <v>35.375788999999997</v>
      </c>
      <c r="V238">
        <v>-78.098050000000001</v>
      </c>
      <c r="W238" t="s">
        <v>42</v>
      </c>
      <c r="X238" t="s">
        <v>202</v>
      </c>
      <c r="Y238" t="s">
        <v>203</v>
      </c>
      <c r="AA238" t="s">
        <v>45</v>
      </c>
      <c r="AB238" t="s">
        <v>580</v>
      </c>
      <c r="AC238" t="s">
        <v>581</v>
      </c>
      <c r="AD238" t="s">
        <v>583</v>
      </c>
      <c r="AE238" t="s">
        <v>49</v>
      </c>
      <c r="AF238" s="1">
        <v>1</v>
      </c>
      <c r="AG238">
        <f t="shared" si="206"/>
        <v>979</v>
      </c>
      <c r="AH238" t="str">
        <f t="shared" si="204"/>
        <v/>
      </c>
      <c r="AI238">
        <f t="shared" si="207"/>
        <v>24</v>
      </c>
      <c r="AJ238">
        <f t="shared" si="208"/>
        <v>2040</v>
      </c>
      <c r="AK238">
        <f t="shared" ref="AK238:AL238" si="252">AJ238+40</f>
        <v>2080</v>
      </c>
      <c r="AL238">
        <f t="shared" si="252"/>
        <v>2120</v>
      </c>
    </row>
    <row r="239" spans="1:38">
      <c r="A239" t="s">
        <v>285</v>
      </c>
      <c r="B239" t="s">
        <v>32</v>
      </c>
      <c r="C239" t="s">
        <v>33</v>
      </c>
      <c r="D239" t="s">
        <v>34</v>
      </c>
      <c r="E239" t="s">
        <v>579</v>
      </c>
      <c r="F239" t="s">
        <v>343</v>
      </c>
      <c r="I239">
        <v>195</v>
      </c>
      <c r="J239" t="s">
        <v>72</v>
      </c>
      <c r="K239">
        <v>2000</v>
      </c>
      <c r="M239" t="s">
        <v>306</v>
      </c>
      <c r="N239" t="s">
        <v>289</v>
      </c>
      <c r="S239" t="s">
        <v>300</v>
      </c>
      <c r="T239" t="s">
        <v>41</v>
      </c>
      <c r="U239">
        <v>35.375788999999997</v>
      </c>
      <c r="V239">
        <v>-78.098050000000001</v>
      </c>
      <c r="W239" t="s">
        <v>42</v>
      </c>
      <c r="X239" t="s">
        <v>202</v>
      </c>
      <c r="Y239" t="s">
        <v>203</v>
      </c>
      <c r="AA239" t="s">
        <v>45</v>
      </c>
      <c r="AB239" t="s">
        <v>580</v>
      </c>
      <c r="AC239" t="s">
        <v>581</v>
      </c>
      <c r="AD239" t="s">
        <v>584</v>
      </c>
      <c r="AE239" t="s">
        <v>49</v>
      </c>
      <c r="AF239" s="1">
        <v>1</v>
      </c>
      <c r="AG239">
        <f t="shared" si="206"/>
        <v>979</v>
      </c>
      <c r="AH239" t="str">
        <f t="shared" si="204"/>
        <v/>
      </c>
      <c r="AI239">
        <f t="shared" si="207"/>
        <v>24</v>
      </c>
      <c r="AJ239">
        <f t="shared" si="208"/>
        <v>2040</v>
      </c>
      <c r="AK239">
        <f t="shared" ref="AK239:AL239" si="253">AJ239+40</f>
        <v>2080</v>
      </c>
      <c r="AL239">
        <f t="shared" si="253"/>
        <v>2120</v>
      </c>
    </row>
    <row r="240" spans="1:38">
      <c r="A240" t="s">
        <v>285</v>
      </c>
      <c r="B240" t="s">
        <v>32</v>
      </c>
      <c r="C240" t="s">
        <v>33</v>
      </c>
      <c r="D240" t="s">
        <v>34</v>
      </c>
      <c r="E240" t="s">
        <v>579</v>
      </c>
      <c r="F240" t="s">
        <v>327</v>
      </c>
      <c r="I240">
        <v>195</v>
      </c>
      <c r="J240" t="s">
        <v>72</v>
      </c>
      <c r="K240">
        <v>2000</v>
      </c>
      <c r="M240" t="s">
        <v>306</v>
      </c>
      <c r="N240" t="s">
        <v>289</v>
      </c>
      <c r="S240" t="s">
        <v>300</v>
      </c>
      <c r="T240" t="s">
        <v>41</v>
      </c>
      <c r="U240">
        <v>35.375788999999997</v>
      </c>
      <c r="V240">
        <v>-78.098050000000001</v>
      </c>
      <c r="W240" t="s">
        <v>42</v>
      </c>
      <c r="X240" t="s">
        <v>202</v>
      </c>
      <c r="Y240" t="s">
        <v>203</v>
      </c>
      <c r="AA240" t="s">
        <v>45</v>
      </c>
      <c r="AB240" t="s">
        <v>580</v>
      </c>
      <c r="AC240" t="s">
        <v>581</v>
      </c>
      <c r="AD240" t="s">
        <v>585</v>
      </c>
      <c r="AE240" t="s">
        <v>49</v>
      </c>
      <c r="AF240" s="1">
        <v>1</v>
      </c>
      <c r="AG240">
        <f t="shared" si="206"/>
        <v>979</v>
      </c>
      <c r="AH240" t="str">
        <f t="shared" si="204"/>
        <v/>
      </c>
      <c r="AI240">
        <f t="shared" si="207"/>
        <v>24</v>
      </c>
      <c r="AJ240">
        <f t="shared" si="208"/>
        <v>2040</v>
      </c>
      <c r="AK240">
        <f t="shared" ref="AK240:AL240" si="254">AJ240+40</f>
        <v>2080</v>
      </c>
      <c r="AL240">
        <f t="shared" si="254"/>
        <v>2120</v>
      </c>
    </row>
    <row r="241" spans="1:38">
      <c r="A241" t="s">
        <v>285</v>
      </c>
      <c r="B241" t="s">
        <v>32</v>
      </c>
      <c r="C241" t="s">
        <v>33</v>
      </c>
      <c r="D241" t="s">
        <v>34</v>
      </c>
      <c r="E241" t="s">
        <v>579</v>
      </c>
      <c r="F241" t="s">
        <v>366</v>
      </c>
      <c r="I241">
        <v>199</v>
      </c>
      <c r="J241" t="s">
        <v>72</v>
      </c>
      <c r="K241">
        <v>2009</v>
      </c>
      <c r="M241" t="s">
        <v>306</v>
      </c>
      <c r="N241" t="s">
        <v>289</v>
      </c>
      <c r="S241" t="s">
        <v>300</v>
      </c>
      <c r="T241" t="s">
        <v>41</v>
      </c>
      <c r="U241">
        <v>35.375788999999997</v>
      </c>
      <c r="V241">
        <v>-78.098050000000001</v>
      </c>
      <c r="W241" t="s">
        <v>42</v>
      </c>
      <c r="X241" t="s">
        <v>202</v>
      </c>
      <c r="Y241" t="s">
        <v>203</v>
      </c>
      <c r="AA241" t="s">
        <v>45</v>
      </c>
      <c r="AB241" t="s">
        <v>580</v>
      </c>
      <c r="AC241" t="s">
        <v>581</v>
      </c>
      <c r="AD241" t="s">
        <v>586</v>
      </c>
      <c r="AE241" t="s">
        <v>49</v>
      </c>
      <c r="AF241" s="1">
        <v>1</v>
      </c>
      <c r="AG241">
        <f t="shared" si="206"/>
        <v>979</v>
      </c>
      <c r="AH241">
        <f t="shared" si="204"/>
        <v>979</v>
      </c>
      <c r="AI241">
        <f t="shared" si="207"/>
        <v>15</v>
      </c>
      <c r="AJ241">
        <f t="shared" si="208"/>
        <v>2049</v>
      </c>
      <c r="AK241">
        <f t="shared" ref="AK241:AL241" si="255">AJ241+40</f>
        <v>2089</v>
      </c>
      <c r="AL241">
        <f t="shared" si="255"/>
        <v>2129</v>
      </c>
    </row>
    <row r="242" spans="1:38">
      <c r="A242" t="s">
        <v>285</v>
      </c>
      <c r="B242" t="s">
        <v>32</v>
      </c>
      <c r="C242" t="s">
        <v>33</v>
      </c>
      <c r="D242" t="s">
        <v>34</v>
      </c>
      <c r="E242" t="s">
        <v>587</v>
      </c>
      <c r="F242" t="s">
        <v>588</v>
      </c>
      <c r="I242">
        <v>125</v>
      </c>
      <c r="J242" t="s">
        <v>72</v>
      </c>
      <c r="K242">
        <v>2000</v>
      </c>
      <c r="M242" t="s">
        <v>306</v>
      </c>
      <c r="N242" t="s">
        <v>332</v>
      </c>
      <c r="S242" t="s">
        <v>329</v>
      </c>
      <c r="T242" t="s">
        <v>41</v>
      </c>
      <c r="U242">
        <v>38.671599999999998</v>
      </c>
      <c r="V242">
        <v>-87.293099999999995</v>
      </c>
      <c r="W242" t="s">
        <v>42</v>
      </c>
      <c r="X242" t="s">
        <v>589</v>
      </c>
      <c r="Y242" t="s">
        <v>136</v>
      </c>
      <c r="AA242" t="s">
        <v>101</v>
      </c>
      <c r="AB242" t="s">
        <v>590</v>
      </c>
      <c r="AC242" t="s">
        <v>591</v>
      </c>
      <c r="AD242" t="s">
        <v>592</v>
      </c>
      <c r="AE242" t="s">
        <v>49</v>
      </c>
      <c r="AF242" s="1">
        <v>1</v>
      </c>
      <c r="AG242">
        <f t="shared" si="206"/>
        <v>500</v>
      </c>
      <c r="AH242" t="str">
        <f t="shared" si="204"/>
        <v/>
      </c>
      <c r="AI242">
        <f t="shared" si="207"/>
        <v>24</v>
      </c>
      <c r="AJ242">
        <f t="shared" si="208"/>
        <v>2040</v>
      </c>
      <c r="AK242">
        <f t="shared" ref="AK242:AL242" si="256">AJ242+40</f>
        <v>2080</v>
      </c>
      <c r="AL242">
        <f t="shared" si="256"/>
        <v>2120</v>
      </c>
    </row>
    <row r="243" spans="1:38">
      <c r="A243" t="s">
        <v>285</v>
      </c>
      <c r="B243" t="s">
        <v>32</v>
      </c>
      <c r="C243" t="s">
        <v>33</v>
      </c>
      <c r="D243" t="s">
        <v>34</v>
      </c>
      <c r="E243" t="s">
        <v>587</v>
      </c>
      <c r="F243" t="s">
        <v>593</v>
      </c>
      <c r="I243">
        <v>125</v>
      </c>
      <c r="J243" t="s">
        <v>72</v>
      </c>
      <c r="K243">
        <v>2000</v>
      </c>
      <c r="M243" t="s">
        <v>306</v>
      </c>
      <c r="N243" t="s">
        <v>332</v>
      </c>
      <c r="S243" t="s">
        <v>329</v>
      </c>
      <c r="T243" t="s">
        <v>41</v>
      </c>
      <c r="U243">
        <v>38.671599999999998</v>
      </c>
      <c r="V243">
        <v>-87.293099999999995</v>
      </c>
      <c r="W243" t="s">
        <v>42</v>
      </c>
      <c r="X243" t="s">
        <v>589</v>
      </c>
      <c r="Y243" t="s">
        <v>136</v>
      </c>
      <c r="AA243" t="s">
        <v>101</v>
      </c>
      <c r="AB243" t="s">
        <v>590</v>
      </c>
      <c r="AC243" t="s">
        <v>591</v>
      </c>
      <c r="AD243" t="s">
        <v>594</v>
      </c>
      <c r="AE243" t="s">
        <v>49</v>
      </c>
      <c r="AF243" s="1">
        <v>1</v>
      </c>
      <c r="AG243">
        <f t="shared" si="206"/>
        <v>500</v>
      </c>
      <c r="AH243" t="str">
        <f t="shared" si="204"/>
        <v/>
      </c>
      <c r="AI243">
        <f t="shared" si="207"/>
        <v>24</v>
      </c>
      <c r="AJ243">
        <f t="shared" si="208"/>
        <v>2040</v>
      </c>
      <c r="AK243">
        <f t="shared" ref="AK243:AL243" si="257">AJ243+40</f>
        <v>2080</v>
      </c>
      <c r="AL243">
        <f t="shared" si="257"/>
        <v>2120</v>
      </c>
    </row>
    <row r="244" spans="1:38">
      <c r="A244" t="s">
        <v>285</v>
      </c>
      <c r="B244" t="s">
        <v>32</v>
      </c>
      <c r="C244" t="s">
        <v>33</v>
      </c>
      <c r="D244" t="s">
        <v>34</v>
      </c>
      <c r="E244" t="s">
        <v>587</v>
      </c>
      <c r="F244" t="s">
        <v>595</v>
      </c>
      <c r="I244">
        <v>125</v>
      </c>
      <c r="J244" t="s">
        <v>72</v>
      </c>
      <c r="K244">
        <v>2000</v>
      </c>
      <c r="M244" t="s">
        <v>306</v>
      </c>
      <c r="N244" t="s">
        <v>332</v>
      </c>
      <c r="S244" t="s">
        <v>329</v>
      </c>
      <c r="T244" t="s">
        <v>41</v>
      </c>
      <c r="U244">
        <v>38.671599999999998</v>
      </c>
      <c r="V244">
        <v>-87.293099999999995</v>
      </c>
      <c r="W244" t="s">
        <v>42</v>
      </c>
      <c r="X244" t="s">
        <v>589</v>
      </c>
      <c r="Y244" t="s">
        <v>136</v>
      </c>
      <c r="AA244" t="s">
        <v>101</v>
      </c>
      <c r="AB244" t="s">
        <v>590</v>
      </c>
      <c r="AC244" t="s">
        <v>591</v>
      </c>
      <c r="AD244" t="s">
        <v>596</v>
      </c>
      <c r="AE244" t="s">
        <v>49</v>
      </c>
      <c r="AF244" s="1">
        <v>1</v>
      </c>
      <c r="AG244">
        <f t="shared" si="206"/>
        <v>500</v>
      </c>
      <c r="AH244" t="str">
        <f t="shared" si="204"/>
        <v/>
      </c>
      <c r="AI244">
        <f t="shared" si="207"/>
        <v>24</v>
      </c>
      <c r="AJ244">
        <f t="shared" si="208"/>
        <v>2040</v>
      </c>
      <c r="AK244">
        <f t="shared" ref="AK244:AL244" si="258">AJ244+40</f>
        <v>2080</v>
      </c>
      <c r="AL244">
        <f t="shared" si="258"/>
        <v>2120</v>
      </c>
    </row>
    <row r="245" spans="1:38">
      <c r="A245" t="s">
        <v>285</v>
      </c>
      <c r="B245" t="s">
        <v>32</v>
      </c>
      <c r="C245" t="s">
        <v>33</v>
      </c>
      <c r="D245" t="s">
        <v>34</v>
      </c>
      <c r="E245" t="s">
        <v>587</v>
      </c>
      <c r="F245" t="s">
        <v>597</v>
      </c>
      <c r="I245">
        <v>125</v>
      </c>
      <c r="J245" t="s">
        <v>72</v>
      </c>
      <c r="K245">
        <v>2000</v>
      </c>
      <c r="M245" t="s">
        <v>306</v>
      </c>
      <c r="N245" t="s">
        <v>332</v>
      </c>
      <c r="S245" t="s">
        <v>329</v>
      </c>
      <c r="T245" t="s">
        <v>41</v>
      </c>
      <c r="U245">
        <v>38.671599999999998</v>
      </c>
      <c r="V245">
        <v>-87.293099999999995</v>
      </c>
      <c r="W245" t="s">
        <v>42</v>
      </c>
      <c r="X245" t="s">
        <v>589</v>
      </c>
      <c r="Y245" t="s">
        <v>136</v>
      </c>
      <c r="AA245" t="s">
        <v>101</v>
      </c>
      <c r="AB245" t="s">
        <v>590</v>
      </c>
      <c r="AC245" t="s">
        <v>591</v>
      </c>
      <c r="AD245" t="s">
        <v>598</v>
      </c>
      <c r="AE245" t="s">
        <v>49</v>
      </c>
      <c r="AF245" s="1">
        <v>1</v>
      </c>
      <c r="AG245">
        <f t="shared" si="206"/>
        <v>500</v>
      </c>
      <c r="AH245">
        <f t="shared" si="204"/>
        <v>500</v>
      </c>
      <c r="AI245">
        <f t="shared" si="207"/>
        <v>24</v>
      </c>
      <c r="AJ245">
        <f t="shared" si="208"/>
        <v>2040</v>
      </c>
      <c r="AK245">
        <f t="shared" ref="AK245:AL245" si="259">AJ245+40</f>
        <v>2080</v>
      </c>
      <c r="AL245">
        <f t="shared" si="259"/>
        <v>2120</v>
      </c>
    </row>
    <row r="246" spans="1:38">
      <c r="A246" t="s">
        <v>285</v>
      </c>
      <c r="B246" t="s">
        <v>32</v>
      </c>
      <c r="C246" t="s">
        <v>33</v>
      </c>
      <c r="D246" t="s">
        <v>34</v>
      </c>
      <c r="E246" t="s">
        <v>599</v>
      </c>
      <c r="F246" t="s">
        <v>308</v>
      </c>
      <c r="I246">
        <v>95</v>
      </c>
      <c r="J246" t="s">
        <v>72</v>
      </c>
      <c r="K246">
        <v>1992</v>
      </c>
      <c r="M246" t="s">
        <v>306</v>
      </c>
      <c r="N246" t="s">
        <v>289</v>
      </c>
      <c r="S246" t="s">
        <v>600</v>
      </c>
      <c r="T246" t="s">
        <v>41</v>
      </c>
      <c r="U246">
        <v>39.449199999999998</v>
      </c>
      <c r="V246">
        <v>-84.461100000000002</v>
      </c>
      <c r="W246" t="s">
        <v>42</v>
      </c>
      <c r="X246" t="s">
        <v>467</v>
      </c>
      <c r="Y246" t="s">
        <v>468</v>
      </c>
      <c r="AA246" t="s">
        <v>57</v>
      </c>
      <c r="AB246" t="s">
        <v>601</v>
      </c>
      <c r="AC246" t="s">
        <v>602</v>
      </c>
      <c r="AD246" t="s">
        <v>604</v>
      </c>
      <c r="AE246" t="s">
        <v>49</v>
      </c>
      <c r="AF246" s="1">
        <v>1</v>
      </c>
      <c r="AG246">
        <f t="shared" si="206"/>
        <v>570</v>
      </c>
      <c r="AH246" t="str">
        <f t="shared" si="204"/>
        <v/>
      </c>
      <c r="AI246">
        <f t="shared" si="207"/>
        <v>32</v>
      </c>
      <c r="AJ246">
        <f t="shared" si="208"/>
        <v>2032</v>
      </c>
      <c r="AK246">
        <f t="shared" ref="AK246:AL246" si="260">AJ246+40</f>
        <v>2072</v>
      </c>
      <c r="AL246">
        <f t="shared" si="260"/>
        <v>2112</v>
      </c>
    </row>
    <row r="247" spans="1:38">
      <c r="A247" t="s">
        <v>285</v>
      </c>
      <c r="B247" t="s">
        <v>32</v>
      </c>
      <c r="C247" t="s">
        <v>33</v>
      </c>
      <c r="D247" t="s">
        <v>34</v>
      </c>
      <c r="E247" t="s">
        <v>599</v>
      </c>
      <c r="F247" t="s">
        <v>605</v>
      </c>
      <c r="I247">
        <v>95</v>
      </c>
      <c r="J247" t="s">
        <v>72</v>
      </c>
      <c r="K247">
        <v>1992</v>
      </c>
      <c r="M247" t="s">
        <v>306</v>
      </c>
      <c r="N247" t="s">
        <v>289</v>
      </c>
      <c r="S247" t="s">
        <v>600</v>
      </c>
      <c r="T247" t="s">
        <v>41</v>
      </c>
      <c r="U247">
        <v>39.449199999999998</v>
      </c>
      <c r="V247">
        <v>-84.461100000000002</v>
      </c>
      <c r="W247" t="s">
        <v>42</v>
      </c>
      <c r="X247" t="s">
        <v>467</v>
      </c>
      <c r="Y247" t="s">
        <v>468</v>
      </c>
      <c r="AA247" t="s">
        <v>57</v>
      </c>
      <c r="AB247" t="s">
        <v>601</v>
      </c>
      <c r="AC247" t="s">
        <v>602</v>
      </c>
      <c r="AD247" t="s">
        <v>606</v>
      </c>
      <c r="AE247" t="s">
        <v>49</v>
      </c>
      <c r="AF247" s="1">
        <v>1</v>
      </c>
      <c r="AG247">
        <f t="shared" si="206"/>
        <v>570</v>
      </c>
      <c r="AH247" t="str">
        <f t="shared" si="204"/>
        <v/>
      </c>
      <c r="AI247">
        <f t="shared" si="207"/>
        <v>32</v>
      </c>
      <c r="AJ247">
        <f t="shared" si="208"/>
        <v>2032</v>
      </c>
      <c r="AK247">
        <f t="shared" ref="AK247:AL247" si="261">AJ247+40</f>
        <v>2072</v>
      </c>
      <c r="AL247">
        <f t="shared" si="261"/>
        <v>2112</v>
      </c>
    </row>
    <row r="248" spans="1:38">
      <c r="A248" t="s">
        <v>285</v>
      </c>
      <c r="B248" t="s">
        <v>32</v>
      </c>
      <c r="C248" t="s">
        <v>33</v>
      </c>
      <c r="D248" t="s">
        <v>34</v>
      </c>
      <c r="E248" t="s">
        <v>599</v>
      </c>
      <c r="F248" t="s">
        <v>607</v>
      </c>
      <c r="I248">
        <v>95</v>
      </c>
      <c r="J248" t="s">
        <v>72</v>
      </c>
      <c r="K248">
        <v>1992</v>
      </c>
      <c r="M248" t="s">
        <v>306</v>
      </c>
      <c r="N248" t="s">
        <v>289</v>
      </c>
      <c r="S248" t="s">
        <v>600</v>
      </c>
      <c r="T248" t="s">
        <v>41</v>
      </c>
      <c r="U248">
        <v>39.449199999999998</v>
      </c>
      <c r="V248">
        <v>-84.461100000000002</v>
      </c>
      <c r="W248" t="s">
        <v>42</v>
      </c>
      <c r="X248" t="s">
        <v>467</v>
      </c>
      <c r="Y248" t="s">
        <v>468</v>
      </c>
      <c r="AA248" t="s">
        <v>57</v>
      </c>
      <c r="AB248" t="s">
        <v>601</v>
      </c>
      <c r="AC248" t="s">
        <v>602</v>
      </c>
      <c r="AD248" t="s">
        <v>608</v>
      </c>
      <c r="AE248" t="s">
        <v>49</v>
      </c>
      <c r="AF248" s="1">
        <v>1</v>
      </c>
      <c r="AG248">
        <f t="shared" si="206"/>
        <v>570</v>
      </c>
      <c r="AH248" t="str">
        <f t="shared" si="204"/>
        <v/>
      </c>
      <c r="AI248">
        <f t="shared" si="207"/>
        <v>32</v>
      </c>
      <c r="AJ248">
        <f t="shared" si="208"/>
        <v>2032</v>
      </c>
      <c r="AK248">
        <f t="shared" ref="AK248:AL248" si="262">AJ248+40</f>
        <v>2072</v>
      </c>
      <c r="AL248">
        <f t="shared" si="262"/>
        <v>2112</v>
      </c>
    </row>
    <row r="249" spans="1:38">
      <c r="A249" t="s">
        <v>285</v>
      </c>
      <c r="B249" t="s">
        <v>32</v>
      </c>
      <c r="C249" t="s">
        <v>33</v>
      </c>
      <c r="D249" t="s">
        <v>34</v>
      </c>
      <c r="E249" t="s">
        <v>599</v>
      </c>
      <c r="F249" t="s">
        <v>609</v>
      </c>
      <c r="I249">
        <v>95</v>
      </c>
      <c r="J249" t="s">
        <v>72</v>
      </c>
      <c r="K249">
        <v>1992</v>
      </c>
      <c r="M249" t="s">
        <v>306</v>
      </c>
      <c r="N249" t="s">
        <v>289</v>
      </c>
      <c r="S249" t="s">
        <v>600</v>
      </c>
      <c r="T249" t="s">
        <v>41</v>
      </c>
      <c r="U249">
        <v>39.449199999999998</v>
      </c>
      <c r="V249">
        <v>-84.461100000000002</v>
      </c>
      <c r="W249" t="s">
        <v>42</v>
      </c>
      <c r="X249" t="s">
        <v>467</v>
      </c>
      <c r="Y249" t="s">
        <v>468</v>
      </c>
      <c r="AA249" t="s">
        <v>57</v>
      </c>
      <c r="AB249" t="s">
        <v>601</v>
      </c>
      <c r="AC249" t="s">
        <v>602</v>
      </c>
      <c r="AD249" t="s">
        <v>610</v>
      </c>
      <c r="AE249" t="s">
        <v>49</v>
      </c>
      <c r="AF249" s="1">
        <v>1</v>
      </c>
      <c r="AG249">
        <f t="shared" si="206"/>
        <v>570</v>
      </c>
      <c r="AH249" t="str">
        <f t="shared" si="204"/>
        <v/>
      </c>
      <c r="AI249">
        <f t="shared" si="207"/>
        <v>32</v>
      </c>
      <c r="AJ249">
        <f t="shared" si="208"/>
        <v>2032</v>
      </c>
      <c r="AK249">
        <f t="shared" ref="AK249:AL249" si="263">AJ249+40</f>
        <v>2072</v>
      </c>
      <c r="AL249">
        <f t="shared" si="263"/>
        <v>2112</v>
      </c>
    </row>
    <row r="250" spans="1:38">
      <c r="A250" t="s">
        <v>285</v>
      </c>
      <c r="B250" t="s">
        <v>32</v>
      </c>
      <c r="C250" t="s">
        <v>33</v>
      </c>
      <c r="D250" t="s">
        <v>34</v>
      </c>
      <c r="E250" t="s">
        <v>599</v>
      </c>
      <c r="F250" t="s">
        <v>611</v>
      </c>
      <c r="I250">
        <v>95</v>
      </c>
      <c r="J250" t="s">
        <v>72</v>
      </c>
      <c r="K250">
        <v>1992</v>
      </c>
      <c r="M250" t="s">
        <v>306</v>
      </c>
      <c r="N250" t="s">
        <v>289</v>
      </c>
      <c r="S250" t="s">
        <v>600</v>
      </c>
      <c r="T250" t="s">
        <v>41</v>
      </c>
      <c r="U250">
        <v>39.449199999999998</v>
      </c>
      <c r="V250">
        <v>-84.461100000000002</v>
      </c>
      <c r="W250" t="s">
        <v>42</v>
      </c>
      <c r="X250" t="s">
        <v>467</v>
      </c>
      <c r="Y250" t="s">
        <v>468</v>
      </c>
      <c r="AA250" t="s">
        <v>57</v>
      </c>
      <c r="AB250" t="s">
        <v>601</v>
      </c>
      <c r="AC250" t="s">
        <v>602</v>
      </c>
      <c r="AD250" t="s">
        <v>612</v>
      </c>
      <c r="AE250" t="s">
        <v>49</v>
      </c>
      <c r="AF250" s="1">
        <v>1</v>
      </c>
      <c r="AG250">
        <f t="shared" si="206"/>
        <v>570</v>
      </c>
      <c r="AH250" t="str">
        <f t="shared" si="204"/>
        <v/>
      </c>
      <c r="AI250">
        <f t="shared" si="207"/>
        <v>32</v>
      </c>
      <c r="AJ250">
        <f t="shared" si="208"/>
        <v>2032</v>
      </c>
      <c r="AK250">
        <f t="shared" ref="AK250:AL250" si="264">AJ250+40</f>
        <v>2072</v>
      </c>
      <c r="AL250">
        <f t="shared" si="264"/>
        <v>2112</v>
      </c>
    </row>
    <row r="251" spans="1:38">
      <c r="A251" t="s">
        <v>285</v>
      </c>
      <c r="B251" t="s">
        <v>32</v>
      </c>
      <c r="C251" t="s">
        <v>33</v>
      </c>
      <c r="D251" t="s">
        <v>34</v>
      </c>
      <c r="E251" t="s">
        <v>599</v>
      </c>
      <c r="F251" t="s">
        <v>305</v>
      </c>
      <c r="I251">
        <v>95</v>
      </c>
      <c r="J251" t="s">
        <v>72</v>
      </c>
      <c r="K251">
        <v>1993</v>
      </c>
      <c r="M251" t="s">
        <v>306</v>
      </c>
      <c r="N251" t="s">
        <v>289</v>
      </c>
      <c r="S251" t="s">
        <v>600</v>
      </c>
      <c r="T251" t="s">
        <v>41</v>
      </c>
      <c r="U251">
        <v>39.449199999999998</v>
      </c>
      <c r="V251">
        <v>-84.461100000000002</v>
      </c>
      <c r="W251" t="s">
        <v>42</v>
      </c>
      <c r="X251" t="s">
        <v>467</v>
      </c>
      <c r="Y251" t="s">
        <v>468</v>
      </c>
      <c r="AA251" t="s">
        <v>57</v>
      </c>
      <c r="AB251" t="s">
        <v>601</v>
      </c>
      <c r="AC251" t="s">
        <v>602</v>
      </c>
      <c r="AD251" t="s">
        <v>603</v>
      </c>
      <c r="AE251" t="s">
        <v>49</v>
      </c>
      <c r="AF251" s="1">
        <v>1</v>
      </c>
      <c r="AG251">
        <f t="shared" si="206"/>
        <v>570</v>
      </c>
      <c r="AH251">
        <f t="shared" si="204"/>
        <v>570</v>
      </c>
      <c r="AI251">
        <f t="shared" si="207"/>
        <v>31</v>
      </c>
      <c r="AJ251">
        <f t="shared" si="208"/>
        <v>2033</v>
      </c>
      <c r="AK251">
        <f t="shared" ref="AK251:AL251" si="265">AJ251+40</f>
        <v>2073</v>
      </c>
      <c r="AL251">
        <f t="shared" si="265"/>
        <v>2113</v>
      </c>
    </row>
    <row r="252" spans="1:38">
      <c r="A252" t="s">
        <v>613</v>
      </c>
      <c r="B252" t="s">
        <v>32</v>
      </c>
      <c r="C252" t="s">
        <v>33</v>
      </c>
      <c r="D252" t="s">
        <v>34</v>
      </c>
      <c r="E252" t="s">
        <v>614</v>
      </c>
      <c r="I252">
        <v>75</v>
      </c>
      <c r="J252" t="s">
        <v>72</v>
      </c>
      <c r="K252">
        <v>2023</v>
      </c>
      <c r="M252" t="s">
        <v>615</v>
      </c>
      <c r="S252" t="s">
        <v>616</v>
      </c>
      <c r="U252">
        <v>30.1648</v>
      </c>
      <c r="V252">
        <v>-85.491799999999998</v>
      </c>
      <c r="W252" t="s">
        <v>42</v>
      </c>
      <c r="Y252" t="s">
        <v>617</v>
      </c>
      <c r="AA252" t="s">
        <v>110</v>
      </c>
      <c r="AB252" t="s">
        <v>618</v>
      </c>
      <c r="AC252" t="s">
        <v>619</v>
      </c>
      <c r="AD252" t="s">
        <v>620</v>
      </c>
      <c r="AE252" t="s">
        <v>49</v>
      </c>
      <c r="AF252" s="1">
        <v>1</v>
      </c>
      <c r="AG252">
        <f t="shared" si="206"/>
        <v>75</v>
      </c>
      <c r="AH252" t="str">
        <f t="shared" si="204"/>
        <v/>
      </c>
      <c r="AI252">
        <f t="shared" si="207"/>
        <v>1</v>
      </c>
      <c r="AJ252">
        <f t="shared" si="208"/>
        <v>2063</v>
      </c>
      <c r="AK252">
        <f t="shared" ref="AK252:AL252" si="266">AJ252+40</f>
        <v>2103</v>
      </c>
      <c r="AL252">
        <f t="shared" si="266"/>
        <v>2143</v>
      </c>
    </row>
    <row r="253" spans="1:38">
      <c r="A253" t="s">
        <v>613</v>
      </c>
      <c r="B253" t="s">
        <v>32</v>
      </c>
      <c r="C253" t="s">
        <v>33</v>
      </c>
      <c r="D253" t="s">
        <v>34</v>
      </c>
      <c r="E253" t="s">
        <v>621</v>
      </c>
      <c r="I253">
        <v>75</v>
      </c>
      <c r="J253" t="s">
        <v>72</v>
      </c>
      <c r="K253">
        <v>2022</v>
      </c>
      <c r="M253" t="s">
        <v>615</v>
      </c>
      <c r="S253" t="s">
        <v>616</v>
      </c>
      <c r="U253">
        <v>28.9999</v>
      </c>
      <c r="V253">
        <v>-82.672200000000004</v>
      </c>
      <c r="W253" t="s">
        <v>42</v>
      </c>
      <c r="X253" t="s">
        <v>108</v>
      </c>
      <c r="Y253" t="s">
        <v>622</v>
      </c>
      <c r="AA253" t="s">
        <v>110</v>
      </c>
      <c r="AB253" t="s">
        <v>623</v>
      </c>
      <c r="AC253" t="s">
        <v>624</v>
      </c>
      <c r="AD253" t="s">
        <v>625</v>
      </c>
      <c r="AE253" t="s">
        <v>49</v>
      </c>
      <c r="AF253" s="1">
        <v>1</v>
      </c>
      <c r="AG253">
        <f t="shared" si="206"/>
        <v>75</v>
      </c>
      <c r="AH253">
        <f t="shared" si="204"/>
        <v>75</v>
      </c>
      <c r="AI253">
        <f t="shared" si="207"/>
        <v>2</v>
      </c>
      <c r="AJ253">
        <f t="shared" si="208"/>
        <v>2062</v>
      </c>
      <c r="AK253">
        <f t="shared" ref="AK253:AL253" si="267">AJ253+40</f>
        <v>2102</v>
      </c>
      <c r="AL253">
        <f t="shared" si="267"/>
        <v>2142</v>
      </c>
    </row>
    <row r="254" spans="1:38">
      <c r="A254" t="s">
        <v>613</v>
      </c>
      <c r="B254" t="s">
        <v>32</v>
      </c>
      <c r="C254" t="s">
        <v>33</v>
      </c>
      <c r="D254" t="s">
        <v>34</v>
      </c>
      <c r="E254" t="s">
        <v>626</v>
      </c>
      <c r="I254">
        <v>50</v>
      </c>
      <c r="J254" t="s">
        <v>72</v>
      </c>
      <c r="K254">
        <v>2021</v>
      </c>
      <c r="M254" t="s">
        <v>615</v>
      </c>
      <c r="S254" t="s">
        <v>616</v>
      </c>
      <c r="U254">
        <v>35.188000000000002</v>
      </c>
      <c r="V254">
        <v>-81.751000000000005</v>
      </c>
      <c r="W254" t="s">
        <v>42</v>
      </c>
      <c r="X254" t="s">
        <v>627</v>
      </c>
      <c r="Y254" t="s">
        <v>628</v>
      </c>
      <c r="AA254" t="s">
        <v>45</v>
      </c>
      <c r="AB254" t="s">
        <v>629</v>
      </c>
      <c r="AC254" t="s">
        <v>630</v>
      </c>
      <c r="AD254" t="s">
        <v>631</v>
      </c>
      <c r="AE254" t="s">
        <v>49</v>
      </c>
      <c r="AF254" s="1">
        <v>1</v>
      </c>
      <c r="AG254">
        <f t="shared" si="206"/>
        <v>50</v>
      </c>
      <c r="AH254">
        <f t="shared" si="204"/>
        <v>50</v>
      </c>
      <c r="AI254">
        <f t="shared" si="207"/>
        <v>3</v>
      </c>
      <c r="AJ254">
        <f t="shared" si="208"/>
        <v>2061</v>
      </c>
      <c r="AK254">
        <f t="shared" ref="AK254:AL254" si="268">AJ254+40</f>
        <v>2101</v>
      </c>
      <c r="AL254">
        <f t="shared" si="268"/>
        <v>2141</v>
      </c>
    </row>
    <row r="255" spans="1:38">
      <c r="A255" t="s">
        <v>613</v>
      </c>
      <c r="B255" t="s">
        <v>32</v>
      </c>
      <c r="C255" t="s">
        <v>33</v>
      </c>
      <c r="D255" t="s">
        <v>34</v>
      </c>
      <c r="E255" t="s">
        <v>632</v>
      </c>
      <c r="H255" t="s">
        <v>633</v>
      </c>
      <c r="I255">
        <v>20</v>
      </c>
      <c r="J255" t="s">
        <v>72</v>
      </c>
      <c r="K255">
        <v>2014</v>
      </c>
      <c r="M255" t="s">
        <v>615</v>
      </c>
      <c r="S255" t="s">
        <v>616</v>
      </c>
      <c r="U255">
        <v>36.271999999999998</v>
      </c>
      <c r="V255">
        <v>-76.308000000000007</v>
      </c>
      <c r="W255" t="s">
        <v>42</v>
      </c>
      <c r="Y255" t="s">
        <v>634</v>
      </c>
      <c r="AA255" t="s">
        <v>45</v>
      </c>
      <c r="AB255" t="s">
        <v>635</v>
      </c>
      <c r="AC255" t="s">
        <v>636</v>
      </c>
      <c r="AD255" t="s">
        <v>637</v>
      </c>
      <c r="AE255" t="s">
        <v>49</v>
      </c>
      <c r="AF255" s="1">
        <v>1</v>
      </c>
      <c r="AG255">
        <f t="shared" si="206"/>
        <v>20</v>
      </c>
      <c r="AH255">
        <f t="shared" si="204"/>
        <v>20</v>
      </c>
      <c r="AI255">
        <f t="shared" si="207"/>
        <v>10</v>
      </c>
      <c r="AJ255">
        <f t="shared" si="208"/>
        <v>2054</v>
      </c>
      <c r="AK255">
        <f t="shared" ref="AK255:AL255" si="269">AJ255+40</f>
        <v>2094</v>
      </c>
      <c r="AL255">
        <f t="shared" si="269"/>
        <v>2134</v>
      </c>
    </row>
    <row r="256" spans="1:38">
      <c r="A256" t="s">
        <v>613</v>
      </c>
      <c r="B256" t="s">
        <v>32</v>
      </c>
      <c r="C256" t="s">
        <v>33</v>
      </c>
      <c r="D256" t="s">
        <v>34</v>
      </c>
      <c r="E256" t="s">
        <v>638</v>
      </c>
      <c r="F256" t="s">
        <v>287</v>
      </c>
      <c r="I256">
        <v>25</v>
      </c>
      <c r="J256" t="s">
        <v>72</v>
      </c>
      <c r="K256">
        <v>2016</v>
      </c>
      <c r="M256" t="s">
        <v>615</v>
      </c>
      <c r="S256" t="s">
        <v>616</v>
      </c>
      <c r="U256">
        <v>34.984000000000002</v>
      </c>
      <c r="V256">
        <v>-103.623</v>
      </c>
      <c r="W256" t="s">
        <v>42</v>
      </c>
      <c r="Y256" t="s">
        <v>639</v>
      </c>
      <c r="AA256" t="s">
        <v>640</v>
      </c>
      <c r="AB256" t="s">
        <v>641</v>
      </c>
      <c r="AC256" t="s">
        <v>642</v>
      </c>
      <c r="AD256" t="s">
        <v>643</v>
      </c>
      <c r="AE256" t="s">
        <v>49</v>
      </c>
      <c r="AF256" s="1">
        <v>1</v>
      </c>
      <c r="AG256">
        <f t="shared" si="206"/>
        <v>25</v>
      </c>
      <c r="AH256">
        <f t="shared" si="204"/>
        <v>25</v>
      </c>
      <c r="AI256">
        <f t="shared" si="207"/>
        <v>8</v>
      </c>
      <c r="AJ256">
        <f t="shared" si="208"/>
        <v>2056</v>
      </c>
      <c r="AK256">
        <f t="shared" ref="AK256:AL256" si="270">AJ256+40</f>
        <v>2096</v>
      </c>
      <c r="AL256">
        <f t="shared" si="270"/>
        <v>2136</v>
      </c>
    </row>
    <row r="257" spans="1:38">
      <c r="A257" t="s">
        <v>613</v>
      </c>
      <c r="B257" t="s">
        <v>32</v>
      </c>
      <c r="C257" t="s">
        <v>33</v>
      </c>
      <c r="D257" t="s">
        <v>34</v>
      </c>
      <c r="E257" t="s">
        <v>644</v>
      </c>
      <c r="I257">
        <v>75</v>
      </c>
      <c r="J257" t="s">
        <v>72</v>
      </c>
      <c r="K257">
        <v>2022</v>
      </c>
      <c r="M257" t="s">
        <v>615</v>
      </c>
      <c r="S257" t="s">
        <v>616</v>
      </c>
      <c r="U257">
        <v>27.639800000000001</v>
      </c>
      <c r="V257">
        <v>-81.654399999999995</v>
      </c>
      <c r="W257" t="s">
        <v>42</v>
      </c>
      <c r="X257" t="s">
        <v>645</v>
      </c>
      <c r="Y257" t="s">
        <v>646</v>
      </c>
      <c r="AA257" t="s">
        <v>110</v>
      </c>
      <c r="AB257" t="s">
        <v>647</v>
      </c>
      <c r="AC257" t="s">
        <v>648</v>
      </c>
      <c r="AD257" t="s">
        <v>649</v>
      </c>
      <c r="AE257" t="s">
        <v>49</v>
      </c>
      <c r="AF257" s="1">
        <v>1</v>
      </c>
      <c r="AG257">
        <f t="shared" si="206"/>
        <v>75</v>
      </c>
      <c r="AH257" t="str">
        <f t="shared" si="204"/>
        <v/>
      </c>
      <c r="AI257">
        <f t="shared" si="207"/>
        <v>2</v>
      </c>
      <c r="AJ257">
        <f t="shared" si="208"/>
        <v>2062</v>
      </c>
      <c r="AK257">
        <f t="shared" ref="AK257:AL257" si="271">AJ257+40</f>
        <v>2102</v>
      </c>
      <c r="AL257">
        <f t="shared" si="271"/>
        <v>2142</v>
      </c>
    </row>
    <row r="258" spans="1:38">
      <c r="A258" t="s">
        <v>613</v>
      </c>
      <c r="B258" t="s">
        <v>32</v>
      </c>
      <c r="C258" t="s">
        <v>33</v>
      </c>
      <c r="D258" t="s">
        <v>34</v>
      </c>
      <c r="E258" t="s">
        <v>650</v>
      </c>
      <c r="I258">
        <v>75</v>
      </c>
      <c r="J258" t="s">
        <v>72</v>
      </c>
      <c r="K258">
        <v>2020</v>
      </c>
      <c r="M258" t="s">
        <v>615</v>
      </c>
      <c r="S258" t="s">
        <v>616</v>
      </c>
      <c r="U258">
        <v>29.8826</v>
      </c>
      <c r="V258">
        <v>-82.696200000000005</v>
      </c>
      <c r="W258" t="s">
        <v>42</v>
      </c>
      <c r="Y258" t="s">
        <v>651</v>
      </c>
      <c r="AA258" t="s">
        <v>110</v>
      </c>
      <c r="AB258" t="s">
        <v>652</v>
      </c>
      <c r="AC258" t="s">
        <v>653</v>
      </c>
      <c r="AD258" t="s">
        <v>654</v>
      </c>
      <c r="AE258" t="s">
        <v>49</v>
      </c>
      <c r="AF258" s="1">
        <v>1</v>
      </c>
      <c r="AG258">
        <f t="shared" si="206"/>
        <v>75</v>
      </c>
      <c r="AH258">
        <f t="shared" ref="AH258:AH321" si="272">IF(AG258=AG259,"",AG258)</f>
        <v>75</v>
      </c>
      <c r="AI258">
        <f t="shared" si="207"/>
        <v>4</v>
      </c>
      <c r="AJ258">
        <f t="shared" si="208"/>
        <v>2060</v>
      </c>
      <c r="AK258">
        <f t="shared" ref="AK258:AL258" si="273">AJ258+40</f>
        <v>2100</v>
      </c>
      <c r="AL258">
        <f t="shared" si="273"/>
        <v>2140</v>
      </c>
    </row>
    <row r="259" spans="1:38">
      <c r="A259" t="s">
        <v>613</v>
      </c>
      <c r="B259" t="s">
        <v>32</v>
      </c>
      <c r="C259" t="s">
        <v>33</v>
      </c>
      <c r="D259" t="s">
        <v>34</v>
      </c>
      <c r="E259" t="s">
        <v>655</v>
      </c>
      <c r="H259" t="s">
        <v>656</v>
      </c>
      <c r="I259">
        <v>80</v>
      </c>
      <c r="J259" t="s">
        <v>72</v>
      </c>
      <c r="K259">
        <v>2015</v>
      </c>
      <c r="M259" t="s">
        <v>615</v>
      </c>
      <c r="S259" t="s">
        <v>616</v>
      </c>
      <c r="U259">
        <v>35.822000000000003</v>
      </c>
      <c r="V259">
        <v>-77.480999999999995</v>
      </c>
      <c r="W259" t="s">
        <v>42</v>
      </c>
      <c r="Y259" t="s">
        <v>657</v>
      </c>
      <c r="AA259" t="s">
        <v>45</v>
      </c>
      <c r="AB259" t="s">
        <v>658</v>
      </c>
      <c r="AC259" t="s">
        <v>659</v>
      </c>
      <c r="AD259" t="s">
        <v>660</v>
      </c>
      <c r="AE259" t="s">
        <v>49</v>
      </c>
      <c r="AF259" s="1">
        <v>1</v>
      </c>
      <c r="AG259">
        <f t="shared" ref="AG259:AG322" si="274">SUMIF(E:E,E259,I:I)</f>
        <v>80</v>
      </c>
      <c r="AH259">
        <f t="shared" si="272"/>
        <v>80</v>
      </c>
      <c r="AI259">
        <f t="shared" ref="AI259:AI322" si="275">IF(K259="",-99,2024-K259)</f>
        <v>9</v>
      </c>
      <c r="AJ259">
        <f t="shared" ref="AJ259:AJ322" si="276">K259+40</f>
        <v>2055</v>
      </c>
      <c r="AK259">
        <f t="shared" ref="AK259:AL259" si="277">AJ259+40</f>
        <v>2095</v>
      </c>
      <c r="AL259">
        <f t="shared" si="277"/>
        <v>2135</v>
      </c>
    </row>
    <row r="260" spans="1:38">
      <c r="A260" t="s">
        <v>613</v>
      </c>
      <c r="B260" t="s">
        <v>32</v>
      </c>
      <c r="C260" t="s">
        <v>33</v>
      </c>
      <c r="D260" t="s">
        <v>34</v>
      </c>
      <c r="E260" t="s">
        <v>661</v>
      </c>
      <c r="I260">
        <v>74</v>
      </c>
      <c r="J260" t="s">
        <v>72</v>
      </c>
      <c r="K260">
        <v>2020</v>
      </c>
      <c r="M260" t="s">
        <v>615</v>
      </c>
      <c r="S260" t="s">
        <v>616</v>
      </c>
      <c r="U260">
        <v>28.8995</v>
      </c>
      <c r="V260">
        <v>-81.3309</v>
      </c>
      <c r="W260" t="s">
        <v>42</v>
      </c>
      <c r="Y260" t="s">
        <v>662</v>
      </c>
      <c r="AA260" t="s">
        <v>110</v>
      </c>
      <c r="AB260" t="s">
        <v>663</v>
      </c>
      <c r="AC260" t="s">
        <v>664</v>
      </c>
      <c r="AD260" t="s">
        <v>665</v>
      </c>
      <c r="AE260" t="s">
        <v>49</v>
      </c>
      <c r="AF260" s="1">
        <v>1</v>
      </c>
      <c r="AG260">
        <f t="shared" si="274"/>
        <v>74</v>
      </c>
      <c r="AH260">
        <f t="shared" si="272"/>
        <v>74</v>
      </c>
      <c r="AI260">
        <f t="shared" si="275"/>
        <v>4</v>
      </c>
      <c r="AJ260">
        <f t="shared" si="276"/>
        <v>2060</v>
      </c>
      <c r="AK260">
        <f t="shared" ref="AK260:AL260" si="278">AJ260+40</f>
        <v>2100</v>
      </c>
      <c r="AL260">
        <f t="shared" si="278"/>
        <v>2140</v>
      </c>
    </row>
    <row r="261" spans="1:38">
      <c r="A261" t="s">
        <v>613</v>
      </c>
      <c r="B261" t="s">
        <v>32</v>
      </c>
      <c r="C261" t="s">
        <v>33</v>
      </c>
      <c r="D261" t="s">
        <v>34</v>
      </c>
      <c r="E261" t="s">
        <v>666</v>
      </c>
      <c r="I261">
        <v>20</v>
      </c>
      <c r="J261" t="s">
        <v>72</v>
      </c>
      <c r="K261">
        <v>2014</v>
      </c>
      <c r="M261" t="s">
        <v>615</v>
      </c>
      <c r="S261" t="s">
        <v>616</v>
      </c>
      <c r="U261">
        <v>36.121000000000002</v>
      </c>
      <c r="V261">
        <v>-77.403999999999996</v>
      </c>
      <c r="W261" t="s">
        <v>42</v>
      </c>
      <c r="Y261" t="s">
        <v>667</v>
      </c>
      <c r="AA261" t="s">
        <v>45</v>
      </c>
      <c r="AB261" t="s">
        <v>668</v>
      </c>
      <c r="AC261" t="s">
        <v>669</v>
      </c>
      <c r="AD261" t="s">
        <v>670</v>
      </c>
      <c r="AE261" t="s">
        <v>49</v>
      </c>
      <c r="AF261" s="1">
        <v>1</v>
      </c>
      <c r="AG261">
        <f t="shared" si="274"/>
        <v>20</v>
      </c>
      <c r="AH261">
        <f t="shared" si="272"/>
        <v>20</v>
      </c>
      <c r="AI261">
        <f t="shared" si="275"/>
        <v>10</v>
      </c>
      <c r="AJ261">
        <f t="shared" si="276"/>
        <v>2054</v>
      </c>
      <c r="AK261">
        <f t="shared" ref="AK261:AL261" si="279">AJ261+40</f>
        <v>2094</v>
      </c>
      <c r="AL261">
        <f t="shared" si="279"/>
        <v>2134</v>
      </c>
    </row>
    <row r="262" spans="1:38">
      <c r="A262" t="s">
        <v>613</v>
      </c>
      <c r="B262" t="s">
        <v>32</v>
      </c>
      <c r="C262" t="s">
        <v>33</v>
      </c>
      <c r="D262" t="s">
        <v>34</v>
      </c>
      <c r="E262" t="s">
        <v>671</v>
      </c>
      <c r="I262">
        <v>74</v>
      </c>
      <c r="J262" t="s">
        <v>72</v>
      </c>
      <c r="K262">
        <v>2021</v>
      </c>
      <c r="M262" t="s">
        <v>615</v>
      </c>
      <c r="S262" t="s">
        <v>616</v>
      </c>
      <c r="U262">
        <v>27.585799999999999</v>
      </c>
      <c r="V262">
        <v>-82.061999999999998</v>
      </c>
      <c r="W262" t="s">
        <v>42</v>
      </c>
      <c r="X262" t="s">
        <v>672</v>
      </c>
      <c r="Y262" t="s">
        <v>673</v>
      </c>
      <c r="AA262" t="s">
        <v>110</v>
      </c>
      <c r="AB262" t="s">
        <v>674</v>
      </c>
      <c r="AC262" t="s">
        <v>675</v>
      </c>
      <c r="AD262" t="s">
        <v>676</v>
      </c>
      <c r="AE262" t="s">
        <v>49</v>
      </c>
      <c r="AF262" s="1">
        <v>1</v>
      </c>
      <c r="AG262">
        <f t="shared" si="274"/>
        <v>74</v>
      </c>
      <c r="AH262">
        <f t="shared" si="272"/>
        <v>74</v>
      </c>
      <c r="AI262">
        <f t="shared" si="275"/>
        <v>3</v>
      </c>
      <c r="AJ262">
        <f t="shared" si="276"/>
        <v>2061</v>
      </c>
      <c r="AK262">
        <f t="shared" ref="AK262:AL262" si="280">AJ262+40</f>
        <v>2101</v>
      </c>
      <c r="AL262">
        <f t="shared" si="280"/>
        <v>2141</v>
      </c>
    </row>
    <row r="263" spans="1:38">
      <c r="A263" t="s">
        <v>613</v>
      </c>
      <c r="B263" t="s">
        <v>32</v>
      </c>
      <c r="C263" t="s">
        <v>33</v>
      </c>
      <c r="D263" t="s">
        <v>34</v>
      </c>
      <c r="E263" t="s">
        <v>677</v>
      </c>
      <c r="H263" t="s">
        <v>678</v>
      </c>
      <c r="I263">
        <v>144</v>
      </c>
      <c r="J263" t="s">
        <v>72</v>
      </c>
      <c r="K263">
        <v>2021</v>
      </c>
      <c r="M263" t="s">
        <v>615</v>
      </c>
      <c r="S263" t="s">
        <v>616</v>
      </c>
      <c r="U263">
        <v>30.421399999999998</v>
      </c>
      <c r="V263">
        <v>-97.461399999999998</v>
      </c>
      <c r="W263" t="s">
        <v>42</v>
      </c>
      <c r="X263" t="s">
        <v>679</v>
      </c>
      <c r="Y263" t="s">
        <v>680</v>
      </c>
      <c r="AA263" t="s">
        <v>681</v>
      </c>
      <c r="AB263" t="s">
        <v>682</v>
      </c>
      <c r="AC263" t="s">
        <v>683</v>
      </c>
      <c r="AD263" t="s">
        <v>684</v>
      </c>
      <c r="AE263" t="s">
        <v>49</v>
      </c>
      <c r="AF263" s="1">
        <v>1</v>
      </c>
      <c r="AG263">
        <f t="shared" si="274"/>
        <v>144</v>
      </c>
      <c r="AH263">
        <f t="shared" si="272"/>
        <v>144</v>
      </c>
      <c r="AI263">
        <f t="shared" si="275"/>
        <v>3</v>
      </c>
      <c r="AJ263">
        <f t="shared" si="276"/>
        <v>2061</v>
      </c>
      <c r="AK263">
        <f t="shared" ref="AK263:AL263" si="281">AJ263+40</f>
        <v>2101</v>
      </c>
      <c r="AL263">
        <f t="shared" si="281"/>
        <v>2141</v>
      </c>
    </row>
    <row r="264" spans="1:38">
      <c r="A264" t="s">
        <v>613</v>
      </c>
      <c r="B264" t="s">
        <v>32</v>
      </c>
      <c r="C264" t="s">
        <v>33</v>
      </c>
      <c r="D264" t="s">
        <v>34</v>
      </c>
      <c r="E264" t="s">
        <v>685</v>
      </c>
      <c r="I264">
        <v>40</v>
      </c>
      <c r="J264" t="s">
        <v>72</v>
      </c>
      <c r="K264">
        <v>2016</v>
      </c>
      <c r="M264" t="s">
        <v>615</v>
      </c>
      <c r="S264" t="s">
        <v>616</v>
      </c>
      <c r="U264">
        <v>35.781100000000002</v>
      </c>
      <c r="V264">
        <v>-77.846900000000005</v>
      </c>
      <c r="W264" t="s">
        <v>42</v>
      </c>
      <c r="Y264" t="s">
        <v>686</v>
      </c>
      <c r="AA264" t="s">
        <v>45</v>
      </c>
      <c r="AB264" t="s">
        <v>687</v>
      </c>
      <c r="AC264" t="s">
        <v>688</v>
      </c>
      <c r="AD264" t="s">
        <v>689</v>
      </c>
      <c r="AE264" t="s">
        <v>49</v>
      </c>
      <c r="AF264" s="1">
        <v>1</v>
      </c>
      <c r="AG264">
        <f t="shared" si="274"/>
        <v>40</v>
      </c>
      <c r="AH264">
        <f t="shared" si="272"/>
        <v>40</v>
      </c>
      <c r="AI264">
        <f t="shared" si="275"/>
        <v>8</v>
      </c>
      <c r="AJ264">
        <f t="shared" si="276"/>
        <v>2056</v>
      </c>
      <c r="AK264">
        <f t="shared" ref="AK264:AL264" si="282">AJ264+40</f>
        <v>2096</v>
      </c>
      <c r="AL264">
        <f t="shared" si="282"/>
        <v>2136</v>
      </c>
    </row>
    <row r="265" spans="1:38">
      <c r="A265" t="s">
        <v>613</v>
      </c>
      <c r="B265" t="s">
        <v>32</v>
      </c>
      <c r="C265" t="s">
        <v>33</v>
      </c>
      <c r="D265" t="s">
        <v>34</v>
      </c>
      <c r="E265" t="s">
        <v>690</v>
      </c>
      <c r="H265" t="s">
        <v>691</v>
      </c>
      <c r="I265">
        <v>23</v>
      </c>
      <c r="J265" t="s">
        <v>72</v>
      </c>
      <c r="K265">
        <v>2015</v>
      </c>
      <c r="M265" t="s">
        <v>615</v>
      </c>
      <c r="S265" t="s">
        <v>616</v>
      </c>
      <c r="U265">
        <v>34.834400000000002</v>
      </c>
      <c r="V265">
        <v>-78.843599999999995</v>
      </c>
      <c r="W265" t="s">
        <v>42</v>
      </c>
      <c r="Y265" t="s">
        <v>692</v>
      </c>
      <c r="AA265" t="s">
        <v>45</v>
      </c>
      <c r="AB265" t="s">
        <v>693</v>
      </c>
      <c r="AC265" t="s">
        <v>694</v>
      </c>
      <c r="AD265" t="s">
        <v>695</v>
      </c>
      <c r="AE265" t="s">
        <v>49</v>
      </c>
      <c r="AF265" s="1">
        <v>1</v>
      </c>
      <c r="AG265">
        <f t="shared" si="274"/>
        <v>23</v>
      </c>
      <c r="AH265">
        <f t="shared" si="272"/>
        <v>23</v>
      </c>
      <c r="AI265">
        <f t="shared" si="275"/>
        <v>9</v>
      </c>
      <c r="AJ265">
        <f t="shared" si="276"/>
        <v>2055</v>
      </c>
      <c r="AK265">
        <f t="shared" ref="AK265:AL265" si="283">AJ265+40</f>
        <v>2095</v>
      </c>
      <c r="AL265">
        <f t="shared" si="283"/>
        <v>2135</v>
      </c>
    </row>
    <row r="266" spans="1:38">
      <c r="A266" t="s">
        <v>613</v>
      </c>
      <c r="B266" t="s">
        <v>32</v>
      </c>
      <c r="C266" t="s">
        <v>33</v>
      </c>
      <c r="D266" t="s">
        <v>34</v>
      </c>
      <c r="E266" t="s">
        <v>696</v>
      </c>
      <c r="I266">
        <v>75</v>
      </c>
      <c r="J266" t="s">
        <v>72</v>
      </c>
      <c r="K266">
        <v>2022</v>
      </c>
      <c r="M266" t="s">
        <v>615</v>
      </c>
      <c r="S266" t="s">
        <v>616</v>
      </c>
      <c r="U266">
        <v>27.641100000000002</v>
      </c>
      <c r="V266">
        <v>-81.941599999999994</v>
      </c>
      <c r="W266" t="s">
        <v>42</v>
      </c>
      <c r="X266" t="s">
        <v>697</v>
      </c>
      <c r="Y266" t="s">
        <v>646</v>
      </c>
      <c r="AA266" t="s">
        <v>110</v>
      </c>
      <c r="AB266" t="s">
        <v>698</v>
      </c>
      <c r="AC266" t="s">
        <v>699</v>
      </c>
      <c r="AD266" t="s">
        <v>700</v>
      </c>
      <c r="AE266" t="s">
        <v>49</v>
      </c>
      <c r="AF266" s="1">
        <v>1</v>
      </c>
      <c r="AG266">
        <f t="shared" si="274"/>
        <v>75</v>
      </c>
      <c r="AH266">
        <f t="shared" si="272"/>
        <v>75</v>
      </c>
      <c r="AI266">
        <f t="shared" si="275"/>
        <v>2</v>
      </c>
      <c r="AJ266">
        <f t="shared" si="276"/>
        <v>2062</v>
      </c>
      <c r="AK266">
        <f t="shared" ref="AK266:AL266" si="284">AJ266+40</f>
        <v>2102</v>
      </c>
      <c r="AL266">
        <f t="shared" si="284"/>
        <v>2142</v>
      </c>
    </row>
    <row r="267" spans="1:38">
      <c r="A267" t="s">
        <v>613</v>
      </c>
      <c r="B267" t="s">
        <v>32</v>
      </c>
      <c r="C267" t="s">
        <v>33</v>
      </c>
      <c r="D267" t="s">
        <v>34</v>
      </c>
      <c r="E267" t="s">
        <v>701</v>
      </c>
      <c r="I267">
        <v>25</v>
      </c>
      <c r="J267" t="s">
        <v>72</v>
      </c>
      <c r="K267">
        <v>2020</v>
      </c>
      <c r="M267" t="s">
        <v>615</v>
      </c>
      <c r="S267" t="s">
        <v>616</v>
      </c>
      <c r="U267">
        <v>35.322000000000003</v>
      </c>
      <c r="V267">
        <v>-81.341999999999999</v>
      </c>
      <c r="W267" t="s">
        <v>702</v>
      </c>
      <c r="Y267" t="s">
        <v>703</v>
      </c>
      <c r="AA267" t="s">
        <v>45</v>
      </c>
      <c r="AB267" t="s">
        <v>704</v>
      </c>
      <c r="AC267" t="s">
        <v>705</v>
      </c>
      <c r="AD267" t="s">
        <v>706</v>
      </c>
      <c r="AE267" t="s">
        <v>49</v>
      </c>
      <c r="AF267" s="1">
        <v>1</v>
      </c>
      <c r="AG267">
        <f t="shared" si="274"/>
        <v>25</v>
      </c>
      <c r="AH267">
        <f t="shared" si="272"/>
        <v>25</v>
      </c>
      <c r="AI267">
        <f t="shared" si="275"/>
        <v>4</v>
      </c>
      <c r="AJ267">
        <f t="shared" si="276"/>
        <v>2060</v>
      </c>
      <c r="AK267">
        <f t="shared" ref="AK267:AL267" si="285">AJ267+40</f>
        <v>2100</v>
      </c>
      <c r="AL267">
        <f t="shared" si="285"/>
        <v>2140</v>
      </c>
    </row>
    <row r="268" spans="1:38">
      <c r="A268" t="s">
        <v>613</v>
      </c>
      <c r="B268" t="s">
        <v>32</v>
      </c>
      <c r="C268" t="s">
        <v>33</v>
      </c>
      <c r="D268" t="s">
        <v>34</v>
      </c>
      <c r="E268" t="s">
        <v>707</v>
      </c>
      <c r="I268">
        <v>20</v>
      </c>
      <c r="J268" t="s">
        <v>72</v>
      </c>
      <c r="K268">
        <v>2014</v>
      </c>
      <c r="M268" t="s">
        <v>615</v>
      </c>
      <c r="S268" t="s">
        <v>616</v>
      </c>
      <c r="U268">
        <v>36.441899999999997</v>
      </c>
      <c r="V268">
        <v>-77.711399999999998</v>
      </c>
      <c r="W268" t="s">
        <v>42</v>
      </c>
      <c r="Y268" t="s">
        <v>667</v>
      </c>
      <c r="AA268" t="s">
        <v>45</v>
      </c>
      <c r="AB268" t="s">
        <v>708</v>
      </c>
      <c r="AC268" t="s">
        <v>709</v>
      </c>
      <c r="AD268" t="s">
        <v>710</v>
      </c>
      <c r="AE268" t="s">
        <v>49</v>
      </c>
      <c r="AF268" s="1">
        <v>1</v>
      </c>
      <c r="AG268">
        <f t="shared" si="274"/>
        <v>20</v>
      </c>
      <c r="AH268">
        <f t="shared" si="272"/>
        <v>20</v>
      </c>
      <c r="AI268">
        <f t="shared" si="275"/>
        <v>10</v>
      </c>
      <c r="AJ268">
        <f t="shared" si="276"/>
        <v>2054</v>
      </c>
      <c r="AK268">
        <f t="shared" ref="AK268:AL268" si="286">AJ268+40</f>
        <v>2094</v>
      </c>
      <c r="AL268">
        <f t="shared" si="286"/>
        <v>2134</v>
      </c>
    </row>
    <row r="269" spans="1:38">
      <c r="A269" t="s">
        <v>613</v>
      </c>
      <c r="B269" t="s">
        <v>32</v>
      </c>
      <c r="C269" t="s">
        <v>33</v>
      </c>
      <c r="D269" t="s">
        <v>34</v>
      </c>
      <c r="E269" t="s">
        <v>711</v>
      </c>
      <c r="I269">
        <v>75</v>
      </c>
      <c r="J269" t="s">
        <v>72</v>
      </c>
      <c r="K269">
        <v>2018</v>
      </c>
      <c r="M269" t="s">
        <v>615</v>
      </c>
      <c r="S269" t="s">
        <v>616</v>
      </c>
      <c r="U269">
        <v>30.444299999999998</v>
      </c>
      <c r="V269">
        <v>-83.186899999999994</v>
      </c>
      <c r="W269" t="s">
        <v>42</v>
      </c>
      <c r="Y269" t="s">
        <v>712</v>
      </c>
      <c r="AA269" t="s">
        <v>110</v>
      </c>
      <c r="AB269" t="s">
        <v>713</v>
      </c>
      <c r="AC269" t="s">
        <v>714</v>
      </c>
      <c r="AD269" t="s">
        <v>715</v>
      </c>
      <c r="AE269" t="s">
        <v>49</v>
      </c>
      <c r="AF269" s="1">
        <v>1</v>
      </c>
      <c r="AG269">
        <f t="shared" si="274"/>
        <v>75</v>
      </c>
      <c r="AH269" t="str">
        <f t="shared" si="272"/>
        <v/>
      </c>
      <c r="AI269">
        <f t="shared" si="275"/>
        <v>6</v>
      </c>
      <c r="AJ269">
        <f t="shared" si="276"/>
        <v>2058</v>
      </c>
      <c r="AK269">
        <f t="shared" ref="AK269:AL269" si="287">AJ269+40</f>
        <v>2098</v>
      </c>
      <c r="AL269">
        <f t="shared" si="287"/>
        <v>2138</v>
      </c>
    </row>
    <row r="270" spans="1:38">
      <c r="A270" t="s">
        <v>613</v>
      </c>
      <c r="B270" t="s">
        <v>32</v>
      </c>
      <c r="C270" t="s">
        <v>33</v>
      </c>
      <c r="D270" t="s">
        <v>34</v>
      </c>
      <c r="E270" t="s">
        <v>716</v>
      </c>
      <c r="I270">
        <v>75</v>
      </c>
      <c r="J270" t="s">
        <v>72</v>
      </c>
      <c r="K270">
        <v>2023</v>
      </c>
      <c r="M270" t="s">
        <v>615</v>
      </c>
      <c r="S270" t="s">
        <v>616</v>
      </c>
      <c r="U270">
        <v>29.485600000000002</v>
      </c>
      <c r="V270">
        <v>-82.843500000000006</v>
      </c>
      <c r="W270" t="s">
        <v>702</v>
      </c>
      <c r="Y270" t="s">
        <v>717</v>
      </c>
      <c r="AA270" t="s">
        <v>110</v>
      </c>
      <c r="AB270" t="s">
        <v>718</v>
      </c>
      <c r="AC270" t="s">
        <v>719</v>
      </c>
      <c r="AD270" t="s">
        <v>720</v>
      </c>
      <c r="AE270" t="s">
        <v>49</v>
      </c>
      <c r="AF270" s="1">
        <v>1</v>
      </c>
      <c r="AG270">
        <f t="shared" si="274"/>
        <v>75</v>
      </c>
      <c r="AH270" t="str">
        <f t="shared" si="272"/>
        <v/>
      </c>
      <c r="AI270">
        <f t="shared" si="275"/>
        <v>1</v>
      </c>
      <c r="AJ270">
        <f t="shared" si="276"/>
        <v>2063</v>
      </c>
      <c r="AK270">
        <f t="shared" ref="AK270:AL270" si="288">AJ270+40</f>
        <v>2103</v>
      </c>
      <c r="AL270">
        <f t="shared" si="288"/>
        <v>2143</v>
      </c>
    </row>
    <row r="271" spans="1:38">
      <c r="A271" t="s">
        <v>613</v>
      </c>
      <c r="B271" t="s">
        <v>32</v>
      </c>
      <c r="C271" t="s">
        <v>33</v>
      </c>
      <c r="D271" t="s">
        <v>34</v>
      </c>
      <c r="E271" t="s">
        <v>721</v>
      </c>
      <c r="I271">
        <v>75</v>
      </c>
      <c r="J271" t="s">
        <v>72</v>
      </c>
      <c r="K271">
        <v>2023</v>
      </c>
      <c r="M271" t="s">
        <v>615</v>
      </c>
      <c r="S271" t="s">
        <v>616</v>
      </c>
      <c r="U271">
        <v>29.810099999999998</v>
      </c>
      <c r="V271">
        <v>-82.639799999999994</v>
      </c>
      <c r="W271" t="s">
        <v>702</v>
      </c>
      <c r="Y271" t="s">
        <v>722</v>
      </c>
      <c r="AA271" t="s">
        <v>110</v>
      </c>
      <c r="AB271" t="s">
        <v>723</v>
      </c>
      <c r="AC271" t="s">
        <v>724</v>
      </c>
      <c r="AD271" t="s">
        <v>725</v>
      </c>
      <c r="AE271" t="s">
        <v>49</v>
      </c>
      <c r="AF271" s="1">
        <v>1</v>
      </c>
      <c r="AG271">
        <f t="shared" si="274"/>
        <v>75</v>
      </c>
      <c r="AH271" t="str">
        <f t="shared" si="272"/>
        <v/>
      </c>
      <c r="AI271">
        <f t="shared" si="275"/>
        <v>1</v>
      </c>
      <c r="AJ271">
        <f t="shared" si="276"/>
        <v>2063</v>
      </c>
      <c r="AK271">
        <f t="shared" ref="AK271:AL271" si="289">AJ271+40</f>
        <v>2103</v>
      </c>
      <c r="AL271">
        <f t="shared" si="289"/>
        <v>2143</v>
      </c>
    </row>
    <row r="272" spans="1:38">
      <c r="A272" t="s">
        <v>613</v>
      </c>
      <c r="B272" t="s">
        <v>32</v>
      </c>
      <c r="C272" t="s">
        <v>33</v>
      </c>
      <c r="D272" t="s">
        <v>34</v>
      </c>
      <c r="E272" t="s">
        <v>726</v>
      </c>
      <c r="I272">
        <v>75</v>
      </c>
      <c r="J272" t="s">
        <v>72</v>
      </c>
      <c r="K272">
        <v>2023</v>
      </c>
      <c r="M272" t="s">
        <v>615</v>
      </c>
      <c r="S272" t="s">
        <v>616</v>
      </c>
      <c r="U272">
        <v>29.9648</v>
      </c>
      <c r="V272">
        <v>-82.8232</v>
      </c>
      <c r="W272" t="s">
        <v>702</v>
      </c>
      <c r="Y272" t="s">
        <v>727</v>
      </c>
      <c r="AA272" t="s">
        <v>110</v>
      </c>
      <c r="AB272" t="s">
        <v>728</v>
      </c>
      <c r="AC272" t="s">
        <v>729</v>
      </c>
      <c r="AD272" t="s">
        <v>730</v>
      </c>
      <c r="AE272" t="s">
        <v>49</v>
      </c>
      <c r="AF272" s="1">
        <v>1</v>
      </c>
      <c r="AG272">
        <f t="shared" si="274"/>
        <v>75</v>
      </c>
      <c r="AH272">
        <f t="shared" si="272"/>
        <v>75</v>
      </c>
      <c r="AI272">
        <f t="shared" si="275"/>
        <v>1</v>
      </c>
      <c r="AJ272">
        <f t="shared" si="276"/>
        <v>2063</v>
      </c>
      <c r="AK272">
        <f t="shared" ref="AK272:AL272" si="290">AJ272+40</f>
        <v>2103</v>
      </c>
      <c r="AL272">
        <f t="shared" si="290"/>
        <v>2143</v>
      </c>
    </row>
    <row r="273" spans="1:38">
      <c r="A273" t="s">
        <v>613</v>
      </c>
      <c r="B273" t="s">
        <v>32</v>
      </c>
      <c r="C273" t="s">
        <v>33</v>
      </c>
      <c r="D273" t="s">
        <v>34</v>
      </c>
      <c r="E273" t="s">
        <v>731</v>
      </c>
      <c r="I273">
        <v>200</v>
      </c>
      <c r="J273" t="s">
        <v>72</v>
      </c>
      <c r="K273">
        <v>2020</v>
      </c>
      <c r="M273" t="s">
        <v>615</v>
      </c>
      <c r="S273" t="s">
        <v>616</v>
      </c>
      <c r="U273">
        <v>32.104100000000003</v>
      </c>
      <c r="V273">
        <v>-100.16240000000001</v>
      </c>
      <c r="W273" t="s">
        <v>42</v>
      </c>
      <c r="Y273" t="s">
        <v>732</v>
      </c>
      <c r="AA273" t="s">
        <v>681</v>
      </c>
      <c r="AB273" t="s">
        <v>733</v>
      </c>
      <c r="AC273" t="s">
        <v>734</v>
      </c>
      <c r="AD273" t="s">
        <v>735</v>
      </c>
      <c r="AE273" t="s">
        <v>49</v>
      </c>
      <c r="AF273" s="1">
        <v>1</v>
      </c>
      <c r="AG273">
        <f t="shared" si="274"/>
        <v>200</v>
      </c>
      <c r="AH273">
        <f t="shared" si="272"/>
        <v>200</v>
      </c>
      <c r="AI273">
        <f t="shared" si="275"/>
        <v>4</v>
      </c>
      <c r="AJ273">
        <f t="shared" si="276"/>
        <v>2060</v>
      </c>
      <c r="AK273">
        <f t="shared" ref="AK273:AL273" si="291">AJ273+40</f>
        <v>2100</v>
      </c>
      <c r="AL273">
        <f t="shared" si="291"/>
        <v>2140</v>
      </c>
    </row>
    <row r="274" spans="1:38">
      <c r="A274" t="s">
        <v>613</v>
      </c>
      <c r="B274" t="s">
        <v>32</v>
      </c>
      <c r="C274" t="s">
        <v>33</v>
      </c>
      <c r="D274" t="s">
        <v>34</v>
      </c>
      <c r="E274" t="s">
        <v>736</v>
      </c>
      <c r="I274">
        <v>175</v>
      </c>
      <c r="J274" t="s">
        <v>737</v>
      </c>
      <c r="K274">
        <v>2024</v>
      </c>
      <c r="M274" t="s">
        <v>615</v>
      </c>
      <c r="S274" t="s">
        <v>616</v>
      </c>
      <c r="U274">
        <v>39.268099999999997</v>
      </c>
      <c r="V274">
        <v>-87.324399999999997</v>
      </c>
      <c r="W274" t="s">
        <v>702</v>
      </c>
      <c r="Y274" t="s">
        <v>738</v>
      </c>
      <c r="AA274" t="s">
        <v>101</v>
      </c>
      <c r="AB274" t="s">
        <v>739</v>
      </c>
      <c r="AC274" t="s">
        <v>740</v>
      </c>
      <c r="AD274" t="s">
        <v>741</v>
      </c>
      <c r="AE274" t="s">
        <v>49</v>
      </c>
      <c r="AF274" s="1">
        <v>1</v>
      </c>
      <c r="AG274">
        <f t="shared" si="274"/>
        <v>175</v>
      </c>
      <c r="AH274">
        <f t="shared" si="272"/>
        <v>175</v>
      </c>
      <c r="AI274">
        <f t="shared" si="275"/>
        <v>0</v>
      </c>
      <c r="AJ274">
        <f t="shared" si="276"/>
        <v>2064</v>
      </c>
      <c r="AK274">
        <f t="shared" ref="AK274:AL274" si="292">AJ274+40</f>
        <v>2104</v>
      </c>
      <c r="AL274">
        <f t="shared" si="292"/>
        <v>2144</v>
      </c>
    </row>
    <row r="275" spans="1:38">
      <c r="A275" t="s">
        <v>613</v>
      </c>
      <c r="B275" t="s">
        <v>32</v>
      </c>
      <c r="C275" t="s">
        <v>33</v>
      </c>
      <c r="D275" t="s">
        <v>34</v>
      </c>
      <c r="E275" t="s">
        <v>742</v>
      </c>
      <c r="H275" t="s">
        <v>743</v>
      </c>
      <c r="I275">
        <v>35</v>
      </c>
      <c r="J275" t="s">
        <v>744</v>
      </c>
      <c r="M275" t="s">
        <v>615</v>
      </c>
      <c r="S275" t="s">
        <v>616</v>
      </c>
      <c r="U275">
        <v>35.287599999999998</v>
      </c>
      <c r="V275">
        <v>-81.536900000000003</v>
      </c>
      <c r="W275" t="s">
        <v>702</v>
      </c>
      <c r="X275" t="s">
        <v>745</v>
      </c>
      <c r="Y275" t="s">
        <v>628</v>
      </c>
      <c r="AA275" t="s">
        <v>45</v>
      </c>
      <c r="AB275" t="s">
        <v>746</v>
      </c>
      <c r="AC275" t="s">
        <v>747</v>
      </c>
      <c r="AD275" t="s">
        <v>748</v>
      </c>
      <c r="AE275" t="s">
        <v>49</v>
      </c>
      <c r="AF275" s="1">
        <v>1</v>
      </c>
      <c r="AG275">
        <f t="shared" si="274"/>
        <v>35</v>
      </c>
      <c r="AH275">
        <f t="shared" si="272"/>
        <v>35</v>
      </c>
      <c r="AI275">
        <f t="shared" si="275"/>
        <v>-99</v>
      </c>
      <c r="AJ275">
        <f t="shared" si="276"/>
        <v>40</v>
      </c>
      <c r="AK275">
        <f t="shared" ref="AK275:AL275" si="293">AJ275+40</f>
        <v>80</v>
      </c>
      <c r="AL275">
        <f t="shared" si="293"/>
        <v>120</v>
      </c>
    </row>
    <row r="276" spans="1:38">
      <c r="A276" t="s">
        <v>613</v>
      </c>
      <c r="B276" t="s">
        <v>32</v>
      </c>
      <c r="C276" t="s">
        <v>33</v>
      </c>
      <c r="D276" t="s">
        <v>34</v>
      </c>
      <c r="E276" t="s">
        <v>749</v>
      </c>
      <c r="H276" t="s">
        <v>750</v>
      </c>
      <c r="I276">
        <v>50</v>
      </c>
      <c r="J276" t="s">
        <v>744</v>
      </c>
      <c r="M276" t="s">
        <v>615</v>
      </c>
      <c r="S276" t="s">
        <v>616</v>
      </c>
      <c r="U276">
        <v>35.051900000000003</v>
      </c>
      <c r="V276">
        <v>-79.726200000000006</v>
      </c>
      <c r="W276" t="s">
        <v>702</v>
      </c>
      <c r="X276" t="s">
        <v>751</v>
      </c>
      <c r="Y276" t="s">
        <v>752</v>
      </c>
      <c r="AA276" t="s">
        <v>45</v>
      </c>
      <c r="AB276" t="s">
        <v>753</v>
      </c>
      <c r="AC276" t="s">
        <v>754</v>
      </c>
      <c r="AD276" t="s">
        <v>755</v>
      </c>
      <c r="AE276" t="s">
        <v>49</v>
      </c>
      <c r="AF276" s="1">
        <v>1</v>
      </c>
      <c r="AG276">
        <f t="shared" si="274"/>
        <v>50</v>
      </c>
      <c r="AH276">
        <f t="shared" si="272"/>
        <v>50</v>
      </c>
      <c r="AI276">
        <f t="shared" si="275"/>
        <v>-99</v>
      </c>
      <c r="AJ276">
        <f t="shared" si="276"/>
        <v>40</v>
      </c>
      <c r="AK276">
        <f t="shared" ref="AK276:AL276" si="294">AJ276+40</f>
        <v>80</v>
      </c>
      <c r="AL276">
        <f t="shared" si="294"/>
        <v>120</v>
      </c>
    </row>
    <row r="277" spans="1:38">
      <c r="A277" t="s">
        <v>613</v>
      </c>
      <c r="B277" t="s">
        <v>32</v>
      </c>
      <c r="C277" t="s">
        <v>33</v>
      </c>
      <c r="D277" t="s">
        <v>34</v>
      </c>
      <c r="E277" t="s">
        <v>756</v>
      </c>
      <c r="H277" t="s">
        <v>757</v>
      </c>
      <c r="I277">
        <v>120</v>
      </c>
      <c r="J277" t="s">
        <v>72</v>
      </c>
      <c r="K277">
        <v>2022</v>
      </c>
      <c r="M277" t="s">
        <v>615</v>
      </c>
      <c r="S277" t="s">
        <v>616</v>
      </c>
      <c r="U277">
        <v>42.2042</v>
      </c>
      <c r="V277">
        <v>-114.6099</v>
      </c>
      <c r="W277" t="s">
        <v>42</v>
      </c>
      <c r="X277" t="s">
        <v>758</v>
      </c>
      <c r="AA277" t="s">
        <v>759</v>
      </c>
      <c r="AB277" t="s">
        <v>760</v>
      </c>
      <c r="AC277" t="s">
        <v>761</v>
      </c>
      <c r="AD277" t="s">
        <v>762</v>
      </c>
      <c r="AE277" t="s">
        <v>49</v>
      </c>
      <c r="AF277" s="1">
        <v>1</v>
      </c>
      <c r="AG277">
        <f t="shared" si="274"/>
        <v>120</v>
      </c>
      <c r="AH277">
        <f t="shared" si="272"/>
        <v>120</v>
      </c>
      <c r="AI277">
        <f t="shared" si="275"/>
        <v>2</v>
      </c>
      <c r="AJ277">
        <f t="shared" si="276"/>
        <v>2062</v>
      </c>
      <c r="AK277">
        <f t="shared" ref="AK277:AL277" si="295">AJ277+40</f>
        <v>2102</v>
      </c>
      <c r="AL277">
        <f t="shared" si="295"/>
        <v>2142</v>
      </c>
    </row>
    <row r="278" spans="1:38">
      <c r="A278" t="s">
        <v>613</v>
      </c>
      <c r="B278" t="s">
        <v>32</v>
      </c>
      <c r="C278" t="s">
        <v>33</v>
      </c>
      <c r="D278" t="s">
        <v>34</v>
      </c>
      <c r="E278" t="s">
        <v>763</v>
      </c>
      <c r="H278" t="s">
        <v>764</v>
      </c>
      <c r="I278">
        <v>20</v>
      </c>
      <c r="J278" t="s">
        <v>72</v>
      </c>
      <c r="K278">
        <v>2015</v>
      </c>
      <c r="M278" t="s">
        <v>615</v>
      </c>
      <c r="S278" t="s">
        <v>616</v>
      </c>
      <c r="U278">
        <v>36.155000000000001</v>
      </c>
      <c r="V278">
        <v>-77.207999999999998</v>
      </c>
      <c r="W278" t="s">
        <v>42</v>
      </c>
      <c r="Y278" t="s">
        <v>765</v>
      </c>
      <c r="AA278" t="s">
        <v>45</v>
      </c>
      <c r="AB278" t="s">
        <v>766</v>
      </c>
      <c r="AC278" t="s">
        <v>767</v>
      </c>
      <c r="AD278" t="s">
        <v>768</v>
      </c>
      <c r="AE278" t="s">
        <v>49</v>
      </c>
      <c r="AF278" s="1">
        <v>1</v>
      </c>
      <c r="AG278">
        <f t="shared" si="274"/>
        <v>20</v>
      </c>
      <c r="AH278">
        <f t="shared" si="272"/>
        <v>20</v>
      </c>
      <c r="AI278">
        <f t="shared" si="275"/>
        <v>9</v>
      </c>
      <c r="AJ278">
        <f t="shared" si="276"/>
        <v>2055</v>
      </c>
      <c r="AK278">
        <f t="shared" ref="AK278:AL278" si="296">AJ278+40</f>
        <v>2095</v>
      </c>
      <c r="AL278">
        <f t="shared" si="296"/>
        <v>2135</v>
      </c>
    </row>
    <row r="279" spans="1:38">
      <c r="A279" t="s">
        <v>613</v>
      </c>
      <c r="B279" t="s">
        <v>32</v>
      </c>
      <c r="C279" t="s">
        <v>33</v>
      </c>
      <c r="D279" t="s">
        <v>34</v>
      </c>
      <c r="E279" t="s">
        <v>769</v>
      </c>
      <c r="I279">
        <v>45</v>
      </c>
      <c r="J279" t="s">
        <v>72</v>
      </c>
      <c r="K279">
        <v>2019</v>
      </c>
      <c r="M279" t="s">
        <v>615</v>
      </c>
      <c r="S279" t="s">
        <v>616</v>
      </c>
      <c r="U279">
        <v>27.331099999999999</v>
      </c>
      <c r="V279">
        <v>-81.364000000000004</v>
      </c>
      <c r="W279" t="s">
        <v>42</v>
      </c>
      <c r="Y279" t="s">
        <v>770</v>
      </c>
      <c r="AA279" t="s">
        <v>110</v>
      </c>
      <c r="AB279" t="s">
        <v>771</v>
      </c>
      <c r="AC279" t="s">
        <v>772</v>
      </c>
      <c r="AD279" t="s">
        <v>773</v>
      </c>
      <c r="AE279" t="s">
        <v>49</v>
      </c>
      <c r="AF279" s="1">
        <v>1</v>
      </c>
      <c r="AG279">
        <f t="shared" si="274"/>
        <v>45</v>
      </c>
      <c r="AH279">
        <f t="shared" si="272"/>
        <v>45</v>
      </c>
      <c r="AI279">
        <f t="shared" si="275"/>
        <v>5</v>
      </c>
      <c r="AJ279">
        <f t="shared" si="276"/>
        <v>2059</v>
      </c>
      <c r="AK279">
        <f t="shared" ref="AK279:AL279" si="297">AJ279+40</f>
        <v>2099</v>
      </c>
      <c r="AL279">
        <f t="shared" si="297"/>
        <v>2139</v>
      </c>
    </row>
    <row r="280" spans="1:38">
      <c r="A280" t="s">
        <v>613</v>
      </c>
      <c r="B280" t="s">
        <v>32</v>
      </c>
      <c r="C280" t="s">
        <v>33</v>
      </c>
      <c r="D280" t="s">
        <v>34</v>
      </c>
      <c r="E280" t="s">
        <v>774</v>
      </c>
      <c r="I280">
        <v>100</v>
      </c>
      <c r="J280" t="s">
        <v>72</v>
      </c>
      <c r="K280">
        <v>2019</v>
      </c>
      <c r="M280" t="s">
        <v>615</v>
      </c>
      <c r="S280" t="s">
        <v>616</v>
      </c>
      <c r="U280">
        <v>32.460099999999997</v>
      </c>
      <c r="V280">
        <v>-102.6728</v>
      </c>
      <c r="W280" t="s">
        <v>42</v>
      </c>
      <c r="Y280" t="s">
        <v>775</v>
      </c>
      <c r="AA280" t="s">
        <v>681</v>
      </c>
      <c r="AB280" t="s">
        <v>776</v>
      </c>
      <c r="AC280" t="s">
        <v>777</v>
      </c>
      <c r="AD280" t="s">
        <v>778</v>
      </c>
      <c r="AE280" t="s">
        <v>49</v>
      </c>
      <c r="AF280" s="1">
        <v>1</v>
      </c>
      <c r="AG280">
        <f t="shared" si="274"/>
        <v>100</v>
      </c>
      <c r="AH280">
        <f t="shared" si="272"/>
        <v>100</v>
      </c>
      <c r="AI280">
        <f t="shared" si="275"/>
        <v>5</v>
      </c>
      <c r="AJ280">
        <f t="shared" si="276"/>
        <v>2059</v>
      </c>
      <c r="AK280">
        <f t="shared" ref="AK280:AL280" si="298">AJ280+40</f>
        <v>2099</v>
      </c>
      <c r="AL280">
        <f t="shared" si="298"/>
        <v>2139</v>
      </c>
    </row>
    <row r="281" spans="1:38">
      <c r="A281" t="s">
        <v>613</v>
      </c>
      <c r="B281" t="s">
        <v>32</v>
      </c>
      <c r="C281" t="s">
        <v>33</v>
      </c>
      <c r="D281" t="s">
        <v>34</v>
      </c>
      <c r="E281" t="s">
        <v>779</v>
      </c>
      <c r="I281">
        <v>20</v>
      </c>
      <c r="J281" t="s">
        <v>72</v>
      </c>
      <c r="K281">
        <v>2016</v>
      </c>
      <c r="M281" t="s">
        <v>615</v>
      </c>
      <c r="S281" t="s">
        <v>616</v>
      </c>
      <c r="U281">
        <v>34.905000000000001</v>
      </c>
      <c r="V281">
        <v>-117.104</v>
      </c>
      <c r="W281" t="s">
        <v>42</v>
      </c>
      <c r="Y281" t="s">
        <v>780</v>
      </c>
      <c r="AA281" t="s">
        <v>781</v>
      </c>
      <c r="AB281" t="s">
        <v>782</v>
      </c>
      <c r="AC281" t="s">
        <v>783</v>
      </c>
      <c r="AD281" t="s">
        <v>784</v>
      </c>
      <c r="AE281" t="s">
        <v>49</v>
      </c>
      <c r="AF281" s="1">
        <v>1</v>
      </c>
      <c r="AG281">
        <f t="shared" si="274"/>
        <v>20</v>
      </c>
      <c r="AH281">
        <f t="shared" si="272"/>
        <v>20</v>
      </c>
      <c r="AI281">
        <f t="shared" si="275"/>
        <v>8</v>
      </c>
      <c r="AJ281">
        <f t="shared" si="276"/>
        <v>2056</v>
      </c>
      <c r="AK281">
        <f t="shared" ref="AK281:AL281" si="299">AJ281+40</f>
        <v>2096</v>
      </c>
      <c r="AL281">
        <f t="shared" si="299"/>
        <v>2136</v>
      </c>
    </row>
    <row r="282" spans="1:38">
      <c r="A282" t="s">
        <v>613</v>
      </c>
      <c r="B282" t="s">
        <v>32</v>
      </c>
      <c r="C282" t="s">
        <v>33</v>
      </c>
      <c r="D282" t="s">
        <v>34</v>
      </c>
      <c r="E282" t="s">
        <v>785</v>
      </c>
      <c r="I282">
        <v>69</v>
      </c>
      <c r="J282" t="s">
        <v>72</v>
      </c>
      <c r="K282">
        <v>2021</v>
      </c>
      <c r="M282" t="s">
        <v>615</v>
      </c>
      <c r="S282" t="s">
        <v>616</v>
      </c>
      <c r="U282">
        <v>35.593000000000004</v>
      </c>
      <c r="V282">
        <v>-81.167000000000002</v>
      </c>
      <c r="W282" t="s">
        <v>42</v>
      </c>
      <c r="X282" t="s">
        <v>786</v>
      </c>
      <c r="Y282" t="s">
        <v>787</v>
      </c>
      <c r="AA282" t="s">
        <v>45</v>
      </c>
      <c r="AB282" t="s">
        <v>788</v>
      </c>
      <c r="AC282" t="s">
        <v>789</v>
      </c>
      <c r="AD282" t="s">
        <v>790</v>
      </c>
      <c r="AE282" t="s">
        <v>49</v>
      </c>
      <c r="AF282" s="1">
        <v>1</v>
      </c>
      <c r="AG282">
        <f t="shared" si="274"/>
        <v>69</v>
      </c>
      <c r="AH282">
        <f t="shared" si="272"/>
        <v>69</v>
      </c>
      <c r="AI282">
        <f t="shared" si="275"/>
        <v>3</v>
      </c>
      <c r="AJ282">
        <f t="shared" si="276"/>
        <v>2061</v>
      </c>
      <c r="AK282">
        <f t="shared" ref="AK282:AL282" si="300">AJ282+40</f>
        <v>2101</v>
      </c>
      <c r="AL282">
        <f t="shared" si="300"/>
        <v>2141</v>
      </c>
    </row>
    <row r="283" spans="1:38">
      <c r="A283" t="s">
        <v>613</v>
      </c>
      <c r="B283" t="s">
        <v>32</v>
      </c>
      <c r="C283" t="s">
        <v>33</v>
      </c>
      <c r="D283" t="s">
        <v>34</v>
      </c>
      <c r="E283" t="s">
        <v>791</v>
      </c>
      <c r="I283">
        <v>55</v>
      </c>
      <c r="J283" t="s">
        <v>72</v>
      </c>
      <c r="K283">
        <v>2017</v>
      </c>
      <c r="M283" t="s">
        <v>615</v>
      </c>
      <c r="S283" t="s">
        <v>616</v>
      </c>
      <c r="U283">
        <v>34.929900000000004</v>
      </c>
      <c r="V283">
        <v>-80.625600000000006</v>
      </c>
      <c r="W283" t="s">
        <v>42</v>
      </c>
      <c r="X283" t="s">
        <v>792</v>
      </c>
      <c r="Y283" t="s">
        <v>793</v>
      </c>
      <c r="AA283" t="s">
        <v>45</v>
      </c>
      <c r="AB283" t="s">
        <v>794</v>
      </c>
      <c r="AC283" t="s">
        <v>795</v>
      </c>
      <c r="AD283" t="s">
        <v>796</v>
      </c>
      <c r="AE283" t="s">
        <v>49</v>
      </c>
      <c r="AF283" s="1">
        <v>1</v>
      </c>
      <c r="AG283">
        <f t="shared" si="274"/>
        <v>55</v>
      </c>
      <c r="AH283">
        <f t="shared" si="272"/>
        <v>55</v>
      </c>
      <c r="AI283">
        <f t="shared" si="275"/>
        <v>7</v>
      </c>
      <c r="AJ283">
        <f t="shared" si="276"/>
        <v>2057</v>
      </c>
      <c r="AK283">
        <f t="shared" ref="AK283:AL283" si="301">AJ283+40</f>
        <v>2097</v>
      </c>
      <c r="AL283">
        <f t="shared" si="301"/>
        <v>2137</v>
      </c>
    </row>
    <row r="284" spans="1:38">
      <c r="A284" t="s">
        <v>613</v>
      </c>
      <c r="B284" t="s">
        <v>32</v>
      </c>
      <c r="C284" t="s">
        <v>33</v>
      </c>
      <c r="D284" t="s">
        <v>34</v>
      </c>
      <c r="E284" t="s">
        <v>797</v>
      </c>
      <c r="H284" t="s">
        <v>798</v>
      </c>
      <c r="I284">
        <v>75</v>
      </c>
      <c r="J284" t="s">
        <v>799</v>
      </c>
      <c r="K284">
        <v>2024</v>
      </c>
      <c r="M284" t="s">
        <v>615</v>
      </c>
      <c r="S284" t="s">
        <v>616</v>
      </c>
      <c r="U284">
        <v>30.110499999999998</v>
      </c>
      <c r="V284">
        <v>-85.397599999999997</v>
      </c>
      <c r="W284" t="s">
        <v>702</v>
      </c>
      <c r="Y284" t="s">
        <v>617</v>
      </c>
      <c r="AA284" t="s">
        <v>110</v>
      </c>
      <c r="AB284" t="s">
        <v>800</v>
      </c>
      <c r="AC284" t="s">
        <v>801</v>
      </c>
      <c r="AD284" t="s">
        <v>802</v>
      </c>
      <c r="AE284" t="s">
        <v>49</v>
      </c>
      <c r="AF284" s="1">
        <v>1</v>
      </c>
      <c r="AG284">
        <f t="shared" si="274"/>
        <v>75</v>
      </c>
      <c r="AH284">
        <f t="shared" si="272"/>
        <v>75</v>
      </c>
      <c r="AI284">
        <f t="shared" si="275"/>
        <v>0</v>
      </c>
      <c r="AJ284">
        <f t="shared" si="276"/>
        <v>2064</v>
      </c>
      <c r="AK284">
        <f t="shared" ref="AK284:AL284" si="302">AJ284+40</f>
        <v>2104</v>
      </c>
      <c r="AL284">
        <f t="shared" si="302"/>
        <v>2144</v>
      </c>
    </row>
    <row r="285" spans="1:38">
      <c r="A285" t="s">
        <v>613</v>
      </c>
      <c r="B285" t="s">
        <v>32</v>
      </c>
      <c r="C285" t="s">
        <v>33</v>
      </c>
      <c r="D285" t="s">
        <v>34</v>
      </c>
      <c r="E285" t="s">
        <v>803</v>
      </c>
      <c r="I285">
        <v>151</v>
      </c>
      <c r="J285" t="s">
        <v>72</v>
      </c>
      <c r="K285">
        <v>2019</v>
      </c>
      <c r="M285" t="s">
        <v>615</v>
      </c>
      <c r="S285" t="s">
        <v>616</v>
      </c>
      <c r="U285">
        <v>34.862000000000002</v>
      </c>
      <c r="V285">
        <v>-118.38</v>
      </c>
      <c r="W285" t="s">
        <v>42</v>
      </c>
      <c r="Y285" t="s">
        <v>804</v>
      </c>
      <c r="AA285" t="s">
        <v>781</v>
      </c>
      <c r="AB285" t="s">
        <v>805</v>
      </c>
      <c r="AC285" t="s">
        <v>806</v>
      </c>
      <c r="AD285" t="s">
        <v>807</v>
      </c>
      <c r="AE285" t="s">
        <v>49</v>
      </c>
      <c r="AF285" s="1">
        <v>1</v>
      </c>
      <c r="AG285">
        <f t="shared" si="274"/>
        <v>151</v>
      </c>
      <c r="AH285">
        <f t="shared" si="272"/>
        <v>151</v>
      </c>
      <c r="AI285">
        <f t="shared" si="275"/>
        <v>5</v>
      </c>
      <c r="AJ285">
        <f t="shared" si="276"/>
        <v>2059</v>
      </c>
      <c r="AK285">
        <f t="shared" ref="AK285:AL285" si="303">AJ285+40</f>
        <v>2099</v>
      </c>
      <c r="AL285">
        <f t="shared" si="303"/>
        <v>2139</v>
      </c>
    </row>
    <row r="286" spans="1:38">
      <c r="A286" t="s">
        <v>613</v>
      </c>
      <c r="B286" t="s">
        <v>32</v>
      </c>
      <c r="C286" t="s">
        <v>33</v>
      </c>
      <c r="D286" t="s">
        <v>34</v>
      </c>
      <c r="E286" t="s">
        <v>808</v>
      </c>
      <c r="I286">
        <v>60</v>
      </c>
      <c r="J286" t="s">
        <v>72</v>
      </c>
      <c r="K286">
        <v>2020</v>
      </c>
      <c r="M286" t="s">
        <v>615</v>
      </c>
      <c r="S286" t="s">
        <v>616</v>
      </c>
      <c r="U286">
        <v>38.629899999999999</v>
      </c>
      <c r="V286">
        <v>-104.65260000000001</v>
      </c>
      <c r="W286" t="s">
        <v>42</v>
      </c>
      <c r="Y286" t="s">
        <v>809</v>
      </c>
      <c r="AA286" t="s">
        <v>810</v>
      </c>
      <c r="AB286" t="s">
        <v>811</v>
      </c>
      <c r="AC286" t="s">
        <v>812</v>
      </c>
      <c r="AD286" t="s">
        <v>813</v>
      </c>
      <c r="AE286" t="s">
        <v>49</v>
      </c>
      <c r="AF286" s="1">
        <v>1</v>
      </c>
      <c r="AG286">
        <f t="shared" si="274"/>
        <v>60</v>
      </c>
      <c r="AH286">
        <f t="shared" si="272"/>
        <v>60</v>
      </c>
      <c r="AI286">
        <f t="shared" si="275"/>
        <v>4</v>
      </c>
      <c r="AJ286">
        <f t="shared" si="276"/>
        <v>2060</v>
      </c>
      <c r="AK286">
        <f t="shared" ref="AK286:AL286" si="304">AJ286+40</f>
        <v>2100</v>
      </c>
      <c r="AL286">
        <f t="shared" si="304"/>
        <v>2140</v>
      </c>
    </row>
    <row r="287" spans="1:38">
      <c r="A287" t="s">
        <v>613</v>
      </c>
      <c r="B287" t="s">
        <v>32</v>
      </c>
      <c r="C287" t="s">
        <v>33</v>
      </c>
      <c r="D287" t="s">
        <v>34</v>
      </c>
      <c r="E287" t="s">
        <v>814</v>
      </c>
      <c r="I287">
        <v>175</v>
      </c>
      <c r="J287" t="s">
        <v>799</v>
      </c>
      <c r="K287">
        <v>2023</v>
      </c>
      <c r="M287" t="s">
        <v>615</v>
      </c>
      <c r="S287" t="s">
        <v>616</v>
      </c>
      <c r="U287">
        <v>38.621699999999997</v>
      </c>
      <c r="V287">
        <v>-104.5814</v>
      </c>
      <c r="W287" t="s">
        <v>702</v>
      </c>
      <c r="X287" t="s">
        <v>815</v>
      </c>
      <c r="Y287" t="s">
        <v>809</v>
      </c>
      <c r="AA287" t="s">
        <v>810</v>
      </c>
      <c r="AB287" t="s">
        <v>816</v>
      </c>
      <c r="AC287" t="s">
        <v>817</v>
      </c>
      <c r="AD287" t="s">
        <v>818</v>
      </c>
      <c r="AE287" t="s">
        <v>49</v>
      </c>
      <c r="AF287" s="1">
        <v>1</v>
      </c>
      <c r="AG287">
        <f t="shared" si="274"/>
        <v>175</v>
      </c>
      <c r="AH287">
        <f t="shared" si="272"/>
        <v>175</v>
      </c>
      <c r="AI287">
        <f t="shared" si="275"/>
        <v>1</v>
      </c>
      <c r="AJ287">
        <f t="shared" si="276"/>
        <v>2063</v>
      </c>
      <c r="AK287">
        <f t="shared" ref="AK287:AL287" si="305">AJ287+40</f>
        <v>2103</v>
      </c>
      <c r="AL287">
        <f t="shared" si="305"/>
        <v>2143</v>
      </c>
    </row>
    <row r="288" spans="1:38">
      <c r="A288" t="s">
        <v>613</v>
      </c>
      <c r="B288" t="s">
        <v>32</v>
      </c>
      <c r="C288" t="s">
        <v>33</v>
      </c>
      <c r="D288" t="s">
        <v>34</v>
      </c>
      <c r="E288" t="s">
        <v>819</v>
      </c>
      <c r="I288">
        <v>20</v>
      </c>
      <c r="J288" t="s">
        <v>72</v>
      </c>
      <c r="K288">
        <v>2022</v>
      </c>
      <c r="M288" t="s">
        <v>615</v>
      </c>
      <c r="S288" t="s">
        <v>616</v>
      </c>
      <c r="U288">
        <v>34.720100000000002</v>
      </c>
      <c r="V288">
        <v>-82.06</v>
      </c>
      <c r="W288" t="s">
        <v>42</v>
      </c>
      <c r="X288" t="s">
        <v>820</v>
      </c>
      <c r="Y288" t="s">
        <v>821</v>
      </c>
      <c r="AA288" t="s">
        <v>185</v>
      </c>
      <c r="AB288" t="s">
        <v>822</v>
      </c>
      <c r="AC288" t="s">
        <v>823</v>
      </c>
      <c r="AD288" t="s">
        <v>824</v>
      </c>
      <c r="AE288" t="s">
        <v>49</v>
      </c>
      <c r="AF288" s="1">
        <v>1</v>
      </c>
      <c r="AG288">
        <f t="shared" si="274"/>
        <v>20</v>
      </c>
      <c r="AH288">
        <f t="shared" si="272"/>
        <v>20</v>
      </c>
      <c r="AI288">
        <f t="shared" si="275"/>
        <v>2</v>
      </c>
      <c r="AJ288">
        <f t="shared" si="276"/>
        <v>2062</v>
      </c>
      <c r="AK288">
        <f t="shared" ref="AK288:AL288" si="306">AJ288+40</f>
        <v>2102</v>
      </c>
      <c r="AL288">
        <f t="shared" si="306"/>
        <v>2142</v>
      </c>
    </row>
    <row r="289" spans="1:38">
      <c r="A289" t="s">
        <v>613</v>
      </c>
      <c r="B289" t="s">
        <v>32</v>
      </c>
      <c r="C289" t="s">
        <v>33</v>
      </c>
      <c r="D289" t="s">
        <v>34</v>
      </c>
      <c r="E289" t="s">
        <v>825</v>
      </c>
      <c r="I289">
        <v>250</v>
      </c>
      <c r="J289" t="s">
        <v>72</v>
      </c>
      <c r="K289">
        <v>2022</v>
      </c>
      <c r="M289" t="s">
        <v>615</v>
      </c>
      <c r="S289" t="s">
        <v>616</v>
      </c>
      <c r="U289">
        <v>31.8965</v>
      </c>
      <c r="V289">
        <v>-96.467100000000002</v>
      </c>
      <c r="W289" t="s">
        <v>42</v>
      </c>
      <c r="Y289" t="s">
        <v>826</v>
      </c>
      <c r="AA289" t="s">
        <v>681</v>
      </c>
      <c r="AB289" t="s">
        <v>827</v>
      </c>
      <c r="AC289" t="s">
        <v>828</v>
      </c>
      <c r="AD289" t="s">
        <v>829</v>
      </c>
      <c r="AE289" t="s">
        <v>49</v>
      </c>
      <c r="AF289" s="1">
        <v>1</v>
      </c>
      <c r="AG289">
        <f t="shared" si="274"/>
        <v>250</v>
      </c>
      <c r="AH289">
        <f t="shared" si="272"/>
        <v>250</v>
      </c>
      <c r="AI289">
        <f t="shared" si="275"/>
        <v>2</v>
      </c>
      <c r="AJ289">
        <f t="shared" si="276"/>
        <v>2062</v>
      </c>
      <c r="AK289">
        <f t="shared" ref="AK289:AL289" si="307">AJ289+40</f>
        <v>2102</v>
      </c>
      <c r="AL289">
        <f t="shared" si="307"/>
        <v>2142</v>
      </c>
    </row>
    <row r="290" spans="1:38">
      <c r="A290" t="s">
        <v>613</v>
      </c>
      <c r="B290" t="s">
        <v>32</v>
      </c>
      <c r="C290" t="s">
        <v>33</v>
      </c>
      <c r="D290" t="s">
        <v>34</v>
      </c>
      <c r="E290" t="s">
        <v>830</v>
      </c>
      <c r="I290">
        <v>20</v>
      </c>
      <c r="J290" t="s">
        <v>72</v>
      </c>
      <c r="K290">
        <v>2015</v>
      </c>
      <c r="M290" t="s">
        <v>615</v>
      </c>
      <c r="S290" t="s">
        <v>616</v>
      </c>
      <c r="U290">
        <v>35.305599999999998</v>
      </c>
      <c r="V290">
        <v>-119.6225</v>
      </c>
      <c r="W290" t="s">
        <v>42</v>
      </c>
      <c r="Y290" t="s">
        <v>804</v>
      </c>
      <c r="AA290" t="s">
        <v>781</v>
      </c>
      <c r="AB290" t="s">
        <v>831</v>
      </c>
      <c r="AC290" t="s">
        <v>832</v>
      </c>
      <c r="AD290" t="s">
        <v>833</v>
      </c>
      <c r="AE290" t="s">
        <v>49</v>
      </c>
      <c r="AF290" s="1">
        <v>1</v>
      </c>
      <c r="AG290">
        <f t="shared" si="274"/>
        <v>20</v>
      </c>
      <c r="AH290">
        <f t="shared" si="272"/>
        <v>20</v>
      </c>
      <c r="AI290">
        <f t="shared" si="275"/>
        <v>9</v>
      </c>
      <c r="AJ290">
        <f t="shared" si="276"/>
        <v>2055</v>
      </c>
      <c r="AK290">
        <f t="shared" ref="AK290:AL290" si="308">AJ290+40</f>
        <v>2095</v>
      </c>
      <c r="AL290">
        <f t="shared" si="308"/>
        <v>2135</v>
      </c>
    </row>
    <row r="291" spans="1:38">
      <c r="A291" t="s">
        <v>613</v>
      </c>
      <c r="B291" t="s">
        <v>32</v>
      </c>
      <c r="C291" t="s">
        <v>33</v>
      </c>
      <c r="D291" t="s">
        <v>34</v>
      </c>
      <c r="E291" t="s">
        <v>834</v>
      </c>
      <c r="I291">
        <v>200</v>
      </c>
      <c r="J291" t="s">
        <v>72</v>
      </c>
      <c r="K291">
        <v>2020</v>
      </c>
      <c r="M291" t="s">
        <v>615</v>
      </c>
      <c r="S291" t="s">
        <v>616</v>
      </c>
      <c r="U291">
        <v>31.516999999999999</v>
      </c>
      <c r="V291">
        <v>-100.6001</v>
      </c>
      <c r="W291" t="s">
        <v>42</v>
      </c>
      <c r="Y291" t="s">
        <v>835</v>
      </c>
      <c r="AA291" t="s">
        <v>681</v>
      </c>
      <c r="AB291" t="s">
        <v>836</v>
      </c>
      <c r="AC291" t="s">
        <v>837</v>
      </c>
      <c r="AD291" t="s">
        <v>838</v>
      </c>
      <c r="AE291" t="s">
        <v>49</v>
      </c>
      <c r="AF291" s="1">
        <v>1</v>
      </c>
      <c r="AG291">
        <f t="shared" si="274"/>
        <v>200</v>
      </c>
      <c r="AH291">
        <f t="shared" si="272"/>
        <v>200</v>
      </c>
      <c r="AI291">
        <f t="shared" si="275"/>
        <v>4</v>
      </c>
      <c r="AJ291">
        <f t="shared" si="276"/>
        <v>2060</v>
      </c>
      <c r="AK291">
        <f t="shared" ref="AK291:AL291" si="309">AJ291+40</f>
        <v>2100</v>
      </c>
      <c r="AL291">
        <f t="shared" si="309"/>
        <v>2140</v>
      </c>
    </row>
    <row r="292" spans="1:38">
      <c r="A292" t="s">
        <v>613</v>
      </c>
      <c r="B292" t="s">
        <v>32</v>
      </c>
      <c r="C292" t="s">
        <v>33</v>
      </c>
      <c r="D292" t="s">
        <v>34</v>
      </c>
      <c r="E292" t="s">
        <v>839</v>
      </c>
      <c r="I292">
        <v>75</v>
      </c>
      <c r="J292" t="s">
        <v>840</v>
      </c>
      <c r="M292" t="s">
        <v>615</v>
      </c>
      <c r="S292" t="s">
        <v>616</v>
      </c>
      <c r="U292">
        <v>28.555299999999999</v>
      </c>
      <c r="V292">
        <v>-82.387900000000002</v>
      </c>
      <c r="W292" t="s">
        <v>702</v>
      </c>
      <c r="Y292" t="s">
        <v>841</v>
      </c>
      <c r="AA292" t="s">
        <v>110</v>
      </c>
      <c r="AB292" t="s">
        <v>842</v>
      </c>
      <c r="AC292" t="s">
        <v>843</v>
      </c>
      <c r="AD292" t="s">
        <v>844</v>
      </c>
      <c r="AE292" t="s">
        <v>49</v>
      </c>
      <c r="AF292" s="1">
        <v>1</v>
      </c>
      <c r="AG292">
        <f t="shared" si="274"/>
        <v>75</v>
      </c>
      <c r="AH292">
        <f t="shared" si="272"/>
        <v>75</v>
      </c>
      <c r="AI292">
        <f t="shared" si="275"/>
        <v>-99</v>
      </c>
      <c r="AJ292">
        <f t="shared" si="276"/>
        <v>40</v>
      </c>
      <c r="AK292">
        <f t="shared" ref="AK292:AL292" si="310">AJ292+40</f>
        <v>80</v>
      </c>
      <c r="AL292">
        <f t="shared" si="310"/>
        <v>120</v>
      </c>
    </row>
    <row r="293" spans="1:38">
      <c r="A293" t="s">
        <v>613</v>
      </c>
      <c r="B293" t="s">
        <v>32</v>
      </c>
      <c r="C293" t="s">
        <v>33</v>
      </c>
      <c r="D293" t="s">
        <v>34</v>
      </c>
      <c r="E293" t="s">
        <v>845</v>
      </c>
      <c r="F293" t="s">
        <v>287</v>
      </c>
      <c r="I293">
        <v>20</v>
      </c>
      <c r="J293" t="s">
        <v>72</v>
      </c>
      <c r="K293">
        <v>2016</v>
      </c>
      <c r="M293" t="s">
        <v>615</v>
      </c>
      <c r="S293" t="s">
        <v>616</v>
      </c>
      <c r="U293">
        <v>35.415999999999997</v>
      </c>
      <c r="V293">
        <v>-119.63</v>
      </c>
      <c r="W293" t="s">
        <v>42</v>
      </c>
      <c r="Y293" t="s">
        <v>804</v>
      </c>
      <c r="AA293" t="s">
        <v>781</v>
      </c>
      <c r="AB293" t="s">
        <v>846</v>
      </c>
      <c r="AC293" t="s">
        <v>847</v>
      </c>
      <c r="AD293" t="s">
        <v>848</v>
      </c>
      <c r="AE293" t="s">
        <v>49</v>
      </c>
      <c r="AF293" s="1">
        <v>1</v>
      </c>
      <c r="AG293">
        <f t="shared" si="274"/>
        <v>40</v>
      </c>
      <c r="AH293" t="str">
        <f t="shared" si="272"/>
        <v/>
      </c>
      <c r="AI293">
        <f t="shared" si="275"/>
        <v>8</v>
      </c>
      <c r="AJ293">
        <f t="shared" si="276"/>
        <v>2056</v>
      </c>
      <c r="AK293">
        <f t="shared" ref="AK293:AL293" si="311">AJ293+40</f>
        <v>2096</v>
      </c>
      <c r="AL293">
        <f t="shared" si="311"/>
        <v>2136</v>
      </c>
    </row>
    <row r="294" spans="1:38">
      <c r="A294" t="s">
        <v>613</v>
      </c>
      <c r="B294" t="s">
        <v>32</v>
      </c>
      <c r="C294" t="s">
        <v>33</v>
      </c>
      <c r="D294" t="s">
        <v>34</v>
      </c>
      <c r="E294" t="s">
        <v>845</v>
      </c>
      <c r="F294" t="s">
        <v>296</v>
      </c>
      <c r="I294">
        <v>20</v>
      </c>
      <c r="J294" t="s">
        <v>72</v>
      </c>
      <c r="K294">
        <v>2016</v>
      </c>
      <c r="M294" t="s">
        <v>615</v>
      </c>
      <c r="S294" t="s">
        <v>616</v>
      </c>
      <c r="U294">
        <v>35.422499999999999</v>
      </c>
      <c r="V294">
        <v>-119.6292</v>
      </c>
      <c r="W294" t="s">
        <v>42</v>
      </c>
      <c r="Y294" t="s">
        <v>804</v>
      </c>
      <c r="AA294" t="s">
        <v>781</v>
      </c>
      <c r="AB294" t="s">
        <v>846</v>
      </c>
      <c r="AC294" t="s">
        <v>847</v>
      </c>
      <c r="AD294" t="s">
        <v>849</v>
      </c>
      <c r="AE294" t="s">
        <v>49</v>
      </c>
      <c r="AF294" s="1">
        <v>1</v>
      </c>
      <c r="AG294">
        <f t="shared" si="274"/>
        <v>40</v>
      </c>
      <c r="AH294">
        <f t="shared" si="272"/>
        <v>40</v>
      </c>
      <c r="AI294">
        <f t="shared" si="275"/>
        <v>8</v>
      </c>
      <c r="AJ294">
        <f t="shared" si="276"/>
        <v>2056</v>
      </c>
      <c r="AK294">
        <f t="shared" ref="AK294:AL294" si="312">AJ294+40</f>
        <v>2096</v>
      </c>
      <c r="AL294">
        <f t="shared" si="312"/>
        <v>2136</v>
      </c>
    </row>
    <row r="295" spans="1:38">
      <c r="A295" t="s">
        <v>613</v>
      </c>
      <c r="B295" t="s">
        <v>32</v>
      </c>
      <c r="C295" t="s">
        <v>33</v>
      </c>
      <c r="D295" t="s">
        <v>34</v>
      </c>
      <c r="E295" t="s">
        <v>850</v>
      </c>
      <c r="I295">
        <v>75</v>
      </c>
      <c r="J295" t="s">
        <v>72</v>
      </c>
      <c r="K295">
        <v>2022</v>
      </c>
      <c r="M295" t="s">
        <v>615</v>
      </c>
      <c r="S295" t="s">
        <v>616</v>
      </c>
      <c r="U295">
        <v>30.103100000000001</v>
      </c>
      <c r="V295">
        <v>-85.410399999999996</v>
      </c>
      <c r="W295" t="s">
        <v>42</v>
      </c>
      <c r="X295" t="s">
        <v>851</v>
      </c>
      <c r="Y295" t="s">
        <v>617</v>
      </c>
      <c r="AA295" t="s">
        <v>110</v>
      </c>
      <c r="AB295" t="s">
        <v>852</v>
      </c>
      <c r="AC295" t="s">
        <v>853</v>
      </c>
      <c r="AD295" t="s">
        <v>854</v>
      </c>
      <c r="AE295" t="s">
        <v>49</v>
      </c>
      <c r="AF295" s="1">
        <v>1</v>
      </c>
      <c r="AG295">
        <f t="shared" si="274"/>
        <v>75</v>
      </c>
      <c r="AH295" t="str">
        <f t="shared" si="272"/>
        <v/>
      </c>
      <c r="AI295">
        <f t="shared" si="275"/>
        <v>2</v>
      </c>
      <c r="AJ295">
        <f t="shared" si="276"/>
        <v>2062</v>
      </c>
      <c r="AK295">
        <f t="shared" ref="AK295:AL295" si="313">AJ295+40</f>
        <v>2102</v>
      </c>
      <c r="AL295">
        <f t="shared" si="313"/>
        <v>2142</v>
      </c>
    </row>
    <row r="296" spans="1:38">
      <c r="A296" t="s">
        <v>613</v>
      </c>
      <c r="B296" t="s">
        <v>32</v>
      </c>
      <c r="C296" t="s">
        <v>33</v>
      </c>
      <c r="D296" t="s">
        <v>34</v>
      </c>
      <c r="E296" t="s">
        <v>855</v>
      </c>
      <c r="I296">
        <v>75</v>
      </c>
      <c r="J296" t="s">
        <v>72</v>
      </c>
      <c r="K296">
        <v>2021</v>
      </c>
      <c r="M296" t="s">
        <v>615</v>
      </c>
      <c r="S296" t="s">
        <v>616</v>
      </c>
      <c r="U296">
        <v>29.870999999999999</v>
      </c>
      <c r="V296">
        <v>-82.722999999999999</v>
      </c>
      <c r="W296" t="s">
        <v>42</v>
      </c>
      <c r="X296" t="s">
        <v>856</v>
      </c>
      <c r="Y296" t="s">
        <v>722</v>
      </c>
      <c r="AA296" t="s">
        <v>110</v>
      </c>
      <c r="AB296" t="s">
        <v>857</v>
      </c>
      <c r="AC296" t="s">
        <v>858</v>
      </c>
      <c r="AD296" t="s">
        <v>859</v>
      </c>
      <c r="AE296" t="s">
        <v>49</v>
      </c>
      <c r="AF296" s="1">
        <v>1</v>
      </c>
      <c r="AG296">
        <f t="shared" si="274"/>
        <v>75</v>
      </c>
      <c r="AH296">
        <f t="shared" si="272"/>
        <v>75</v>
      </c>
      <c r="AI296">
        <f t="shared" si="275"/>
        <v>3</v>
      </c>
      <c r="AJ296">
        <f t="shared" si="276"/>
        <v>2061</v>
      </c>
      <c r="AK296">
        <f t="shared" ref="AK296:AL296" si="314">AJ296+40</f>
        <v>2101</v>
      </c>
      <c r="AL296">
        <f t="shared" si="314"/>
        <v>2141</v>
      </c>
    </row>
    <row r="297" spans="1:38">
      <c r="A297" t="s">
        <v>613</v>
      </c>
      <c r="B297" t="s">
        <v>32</v>
      </c>
      <c r="C297" t="s">
        <v>33</v>
      </c>
      <c r="D297" t="s">
        <v>34</v>
      </c>
      <c r="E297" t="s">
        <v>860</v>
      </c>
      <c r="F297" t="s">
        <v>287</v>
      </c>
      <c r="I297">
        <v>20</v>
      </c>
      <c r="J297" t="s">
        <v>72</v>
      </c>
      <c r="K297">
        <v>2015</v>
      </c>
      <c r="M297" t="s">
        <v>615</v>
      </c>
      <c r="S297" t="s">
        <v>616</v>
      </c>
      <c r="U297">
        <v>33.112499999999997</v>
      </c>
      <c r="V297">
        <v>-116.01390000000001</v>
      </c>
      <c r="W297" t="s">
        <v>42</v>
      </c>
      <c r="Y297" t="s">
        <v>861</v>
      </c>
      <c r="AA297" t="s">
        <v>781</v>
      </c>
      <c r="AB297" t="s">
        <v>862</v>
      </c>
      <c r="AC297" t="s">
        <v>863</v>
      </c>
      <c r="AD297" t="s">
        <v>864</v>
      </c>
      <c r="AE297" t="s">
        <v>49</v>
      </c>
      <c r="AF297" s="1">
        <v>1</v>
      </c>
      <c r="AG297">
        <f t="shared" si="274"/>
        <v>50</v>
      </c>
      <c r="AH297" t="str">
        <f t="shared" si="272"/>
        <v/>
      </c>
      <c r="AI297">
        <f t="shared" si="275"/>
        <v>9</v>
      </c>
      <c r="AJ297">
        <f t="shared" si="276"/>
        <v>2055</v>
      </c>
      <c r="AK297">
        <f t="shared" ref="AK297:AL297" si="315">AJ297+40</f>
        <v>2095</v>
      </c>
      <c r="AL297">
        <f t="shared" si="315"/>
        <v>2135</v>
      </c>
    </row>
    <row r="298" spans="1:38">
      <c r="A298" t="s">
        <v>613</v>
      </c>
      <c r="B298" t="s">
        <v>32</v>
      </c>
      <c r="C298" t="s">
        <v>33</v>
      </c>
      <c r="D298" t="s">
        <v>34</v>
      </c>
      <c r="E298" t="s">
        <v>860</v>
      </c>
      <c r="F298" t="s">
        <v>296</v>
      </c>
      <c r="I298">
        <v>30</v>
      </c>
      <c r="J298" t="s">
        <v>72</v>
      </c>
      <c r="K298">
        <v>2015</v>
      </c>
      <c r="M298" t="s">
        <v>615</v>
      </c>
      <c r="S298" t="s">
        <v>616</v>
      </c>
      <c r="U298">
        <v>33.110100000000003</v>
      </c>
      <c r="V298">
        <v>-116.0059</v>
      </c>
      <c r="W298" t="s">
        <v>42</v>
      </c>
      <c r="Y298" t="s">
        <v>861</v>
      </c>
      <c r="AA298" t="s">
        <v>781</v>
      </c>
      <c r="AB298" t="s">
        <v>862</v>
      </c>
      <c r="AC298" t="s">
        <v>863</v>
      </c>
      <c r="AD298" t="s">
        <v>865</v>
      </c>
      <c r="AE298" t="s">
        <v>49</v>
      </c>
      <c r="AF298" s="1">
        <v>1</v>
      </c>
      <c r="AG298">
        <f t="shared" si="274"/>
        <v>50</v>
      </c>
      <c r="AH298">
        <f t="shared" si="272"/>
        <v>50</v>
      </c>
      <c r="AI298">
        <f t="shared" si="275"/>
        <v>9</v>
      </c>
      <c r="AJ298">
        <f t="shared" si="276"/>
        <v>2055</v>
      </c>
      <c r="AK298">
        <f t="shared" ref="AK298:AL298" si="316">AJ298+40</f>
        <v>2095</v>
      </c>
      <c r="AL298">
        <f t="shared" si="316"/>
        <v>2135</v>
      </c>
    </row>
    <row r="299" spans="1:38">
      <c r="A299" t="s">
        <v>613</v>
      </c>
      <c r="B299" t="s">
        <v>32</v>
      </c>
      <c r="C299" t="s">
        <v>33</v>
      </c>
      <c r="D299" t="s">
        <v>34</v>
      </c>
      <c r="E299" t="s">
        <v>866</v>
      </c>
      <c r="I299">
        <v>20</v>
      </c>
      <c r="J299" t="s">
        <v>72</v>
      </c>
      <c r="K299">
        <v>2015</v>
      </c>
      <c r="M299" t="s">
        <v>615</v>
      </c>
      <c r="S299" t="s">
        <v>616</v>
      </c>
      <c r="U299">
        <v>36.433300000000003</v>
      </c>
      <c r="V299">
        <v>-76.087199999999996</v>
      </c>
      <c r="W299" t="s">
        <v>42</v>
      </c>
      <c r="Y299" t="s">
        <v>867</v>
      </c>
      <c r="AA299" t="s">
        <v>45</v>
      </c>
      <c r="AB299" t="s">
        <v>868</v>
      </c>
      <c r="AC299" t="s">
        <v>869</v>
      </c>
      <c r="AD299" t="s">
        <v>870</v>
      </c>
      <c r="AE299" t="s">
        <v>49</v>
      </c>
      <c r="AF299" s="1">
        <v>1</v>
      </c>
      <c r="AG299">
        <f t="shared" si="274"/>
        <v>20</v>
      </c>
      <c r="AH299">
        <f t="shared" si="272"/>
        <v>20</v>
      </c>
      <c r="AI299">
        <f t="shared" si="275"/>
        <v>9</v>
      </c>
      <c r="AJ299">
        <f t="shared" si="276"/>
        <v>2055</v>
      </c>
      <c r="AK299">
        <f t="shared" ref="AK299:AL299" si="317">AJ299+40</f>
        <v>2095</v>
      </c>
      <c r="AL299">
        <f t="shared" si="317"/>
        <v>2135</v>
      </c>
    </row>
    <row r="300" spans="1:38">
      <c r="A300" t="s">
        <v>613</v>
      </c>
      <c r="B300" t="s">
        <v>32</v>
      </c>
      <c r="C300" t="s">
        <v>33</v>
      </c>
      <c r="D300" t="s">
        <v>34</v>
      </c>
      <c r="E300" t="s">
        <v>871</v>
      </c>
      <c r="I300">
        <v>25</v>
      </c>
      <c r="J300" t="s">
        <v>72</v>
      </c>
      <c r="K300">
        <v>2018</v>
      </c>
      <c r="M300" t="s">
        <v>615</v>
      </c>
      <c r="S300" t="s">
        <v>616</v>
      </c>
      <c r="U300">
        <v>40.934399999999997</v>
      </c>
      <c r="V300">
        <v>-72.888499999999993</v>
      </c>
      <c r="W300" t="s">
        <v>42</v>
      </c>
      <c r="Y300" t="s">
        <v>872</v>
      </c>
      <c r="AA300" t="s">
        <v>873</v>
      </c>
      <c r="AB300" t="s">
        <v>874</v>
      </c>
      <c r="AC300" t="s">
        <v>875</v>
      </c>
      <c r="AD300" t="s">
        <v>876</v>
      </c>
      <c r="AE300" t="s">
        <v>49</v>
      </c>
      <c r="AF300" s="1">
        <v>1</v>
      </c>
      <c r="AG300">
        <f t="shared" si="274"/>
        <v>25</v>
      </c>
      <c r="AH300">
        <f t="shared" si="272"/>
        <v>25</v>
      </c>
      <c r="AI300">
        <f t="shared" si="275"/>
        <v>6</v>
      </c>
      <c r="AJ300">
        <f t="shared" si="276"/>
        <v>2058</v>
      </c>
      <c r="AK300">
        <f t="shared" ref="AK300:AL300" si="318">AJ300+40</f>
        <v>2098</v>
      </c>
      <c r="AL300">
        <f t="shared" si="318"/>
        <v>2138</v>
      </c>
    </row>
    <row r="301" spans="1:38">
      <c r="A301" t="s">
        <v>613</v>
      </c>
      <c r="B301" t="s">
        <v>32</v>
      </c>
      <c r="C301" t="s">
        <v>33</v>
      </c>
      <c r="D301" t="s">
        <v>34</v>
      </c>
      <c r="E301" t="s">
        <v>877</v>
      </c>
      <c r="I301">
        <v>500</v>
      </c>
      <c r="J301" t="s">
        <v>840</v>
      </c>
      <c r="M301" t="s">
        <v>615</v>
      </c>
      <c r="S301" t="s">
        <v>616</v>
      </c>
      <c r="U301">
        <v>41.781700000000001</v>
      </c>
      <c r="V301">
        <v>-89.501199999999997</v>
      </c>
      <c r="W301" t="s">
        <v>42</v>
      </c>
      <c r="Y301" t="s">
        <v>878</v>
      </c>
      <c r="AA301" t="s">
        <v>879</v>
      </c>
      <c r="AB301" t="s">
        <v>880</v>
      </c>
      <c r="AC301" t="s">
        <v>881</v>
      </c>
      <c r="AD301" t="s">
        <v>882</v>
      </c>
      <c r="AE301" t="s">
        <v>49</v>
      </c>
      <c r="AF301" s="1">
        <v>1</v>
      </c>
      <c r="AG301">
        <f t="shared" si="274"/>
        <v>500</v>
      </c>
      <c r="AH301">
        <f t="shared" si="272"/>
        <v>500</v>
      </c>
      <c r="AI301">
        <f t="shared" si="275"/>
        <v>-99</v>
      </c>
      <c r="AJ301">
        <f t="shared" si="276"/>
        <v>40</v>
      </c>
      <c r="AK301">
        <f t="shared" ref="AK301:AL301" si="319">AJ301+40</f>
        <v>80</v>
      </c>
      <c r="AL301">
        <f t="shared" si="319"/>
        <v>120</v>
      </c>
    </row>
    <row r="302" spans="1:38">
      <c r="A302" t="s">
        <v>613</v>
      </c>
      <c r="B302" t="s">
        <v>32</v>
      </c>
      <c r="C302" t="s">
        <v>33</v>
      </c>
      <c r="D302" t="s">
        <v>34</v>
      </c>
      <c r="E302" t="s">
        <v>883</v>
      </c>
      <c r="I302">
        <v>23</v>
      </c>
      <c r="J302" t="s">
        <v>72</v>
      </c>
      <c r="K302">
        <v>2021</v>
      </c>
      <c r="M302" t="s">
        <v>615</v>
      </c>
      <c r="S302" t="s">
        <v>616</v>
      </c>
      <c r="U302">
        <v>35.218000000000004</v>
      </c>
      <c r="V302">
        <v>-80.536000000000001</v>
      </c>
      <c r="W302" t="s">
        <v>42</v>
      </c>
      <c r="X302" t="s">
        <v>884</v>
      </c>
      <c r="Y302" t="s">
        <v>885</v>
      </c>
      <c r="AA302" t="s">
        <v>45</v>
      </c>
      <c r="AB302" t="s">
        <v>886</v>
      </c>
      <c r="AC302" t="s">
        <v>887</v>
      </c>
      <c r="AD302" t="s">
        <v>888</v>
      </c>
      <c r="AE302" t="s">
        <v>49</v>
      </c>
      <c r="AF302" s="1">
        <v>1</v>
      </c>
      <c r="AG302">
        <f t="shared" si="274"/>
        <v>23</v>
      </c>
      <c r="AH302" t="str">
        <f t="shared" si="272"/>
        <v/>
      </c>
      <c r="AI302">
        <f t="shared" si="275"/>
        <v>3</v>
      </c>
      <c r="AJ302">
        <f t="shared" si="276"/>
        <v>2061</v>
      </c>
      <c r="AK302">
        <f t="shared" ref="AK302:AL302" si="320">AJ302+40</f>
        <v>2101</v>
      </c>
      <c r="AL302">
        <f t="shared" si="320"/>
        <v>2141</v>
      </c>
    </row>
    <row r="303" spans="1:38">
      <c r="A303" t="s">
        <v>613</v>
      </c>
      <c r="B303" t="s">
        <v>32</v>
      </c>
      <c r="C303" t="s">
        <v>33</v>
      </c>
      <c r="D303" t="s">
        <v>34</v>
      </c>
      <c r="E303" t="s">
        <v>889</v>
      </c>
      <c r="I303">
        <v>23</v>
      </c>
      <c r="J303" t="s">
        <v>72</v>
      </c>
      <c r="K303">
        <v>2022</v>
      </c>
      <c r="M303" t="s">
        <v>615</v>
      </c>
      <c r="S303" t="s">
        <v>616</v>
      </c>
      <c r="U303">
        <v>36.287999999999997</v>
      </c>
      <c r="V303">
        <v>-80.656000000000006</v>
      </c>
      <c r="W303" t="s">
        <v>42</v>
      </c>
      <c r="X303" t="s">
        <v>890</v>
      </c>
      <c r="Y303" t="s">
        <v>891</v>
      </c>
      <c r="AA303" t="s">
        <v>45</v>
      </c>
      <c r="AB303" t="s">
        <v>892</v>
      </c>
      <c r="AC303" t="s">
        <v>893</v>
      </c>
      <c r="AD303" t="s">
        <v>894</v>
      </c>
      <c r="AE303" t="s">
        <v>49</v>
      </c>
      <c r="AF303" s="1">
        <v>1</v>
      </c>
      <c r="AG303">
        <f t="shared" si="274"/>
        <v>23</v>
      </c>
      <c r="AH303">
        <f t="shared" si="272"/>
        <v>23</v>
      </c>
      <c r="AI303">
        <f t="shared" si="275"/>
        <v>2</v>
      </c>
      <c r="AJ303">
        <f t="shared" si="276"/>
        <v>2062</v>
      </c>
      <c r="AK303">
        <f t="shared" ref="AK303:AL303" si="321">AJ303+40</f>
        <v>2102</v>
      </c>
      <c r="AL303">
        <f t="shared" si="321"/>
        <v>2142</v>
      </c>
    </row>
    <row r="304" spans="1:38">
      <c r="A304" t="s">
        <v>613</v>
      </c>
      <c r="B304" t="s">
        <v>32</v>
      </c>
      <c r="C304" t="s">
        <v>33</v>
      </c>
      <c r="D304" t="s">
        <v>34</v>
      </c>
      <c r="E304" t="s">
        <v>895</v>
      </c>
      <c r="I304">
        <v>35</v>
      </c>
      <c r="J304" t="s">
        <v>840</v>
      </c>
      <c r="M304" t="s">
        <v>615</v>
      </c>
      <c r="S304" t="s">
        <v>616</v>
      </c>
      <c r="U304">
        <v>35.956899999999997</v>
      </c>
      <c r="V304">
        <v>-80.7714</v>
      </c>
      <c r="W304" t="s">
        <v>702</v>
      </c>
      <c r="X304" t="s">
        <v>896</v>
      </c>
      <c r="Y304" t="s">
        <v>897</v>
      </c>
      <c r="AA304" t="s">
        <v>45</v>
      </c>
      <c r="AB304" t="s">
        <v>898</v>
      </c>
      <c r="AC304" t="s">
        <v>899</v>
      </c>
      <c r="AD304" t="s">
        <v>900</v>
      </c>
      <c r="AE304" t="s">
        <v>49</v>
      </c>
      <c r="AF304" s="1">
        <v>1</v>
      </c>
      <c r="AG304">
        <f t="shared" si="274"/>
        <v>35</v>
      </c>
      <c r="AH304">
        <f t="shared" si="272"/>
        <v>35</v>
      </c>
      <c r="AI304">
        <f t="shared" si="275"/>
        <v>-99</v>
      </c>
      <c r="AJ304">
        <f t="shared" si="276"/>
        <v>40</v>
      </c>
      <c r="AK304">
        <f t="shared" ref="AK304:AL304" si="322">AJ304+40</f>
        <v>80</v>
      </c>
      <c r="AL304">
        <f t="shared" si="322"/>
        <v>120</v>
      </c>
    </row>
    <row r="305" spans="1:38">
      <c r="A305" t="s">
        <v>613</v>
      </c>
      <c r="B305" t="s">
        <v>32</v>
      </c>
      <c r="C305" t="s">
        <v>33</v>
      </c>
      <c r="D305" t="s">
        <v>34</v>
      </c>
      <c r="E305" t="s">
        <v>901</v>
      </c>
      <c r="I305">
        <v>75</v>
      </c>
      <c r="J305" t="s">
        <v>72</v>
      </c>
      <c r="K305">
        <v>2019</v>
      </c>
      <c r="M305" t="s">
        <v>615</v>
      </c>
      <c r="S305" t="s">
        <v>616</v>
      </c>
      <c r="U305">
        <v>29.635100000000001</v>
      </c>
      <c r="V305">
        <v>-82.843100000000007</v>
      </c>
      <c r="W305" t="s">
        <v>42</v>
      </c>
      <c r="Y305" t="s">
        <v>902</v>
      </c>
      <c r="AA305" t="s">
        <v>110</v>
      </c>
      <c r="AB305" t="s">
        <v>903</v>
      </c>
      <c r="AC305" t="s">
        <v>904</v>
      </c>
      <c r="AD305" t="s">
        <v>905</v>
      </c>
      <c r="AE305" t="s">
        <v>49</v>
      </c>
      <c r="AF305" s="1">
        <v>1</v>
      </c>
      <c r="AG305">
        <f t="shared" si="274"/>
        <v>75</v>
      </c>
      <c r="AH305" t="str">
        <f t="shared" si="272"/>
        <v/>
      </c>
      <c r="AI305">
        <f t="shared" si="275"/>
        <v>5</v>
      </c>
      <c r="AJ305">
        <f t="shared" si="276"/>
        <v>2059</v>
      </c>
      <c r="AK305">
        <f t="shared" ref="AK305:AL305" si="323">AJ305+40</f>
        <v>2099</v>
      </c>
      <c r="AL305">
        <f t="shared" si="323"/>
        <v>2139</v>
      </c>
    </row>
    <row r="306" spans="1:38">
      <c r="A306" t="s">
        <v>613</v>
      </c>
      <c r="B306" t="s">
        <v>32</v>
      </c>
      <c r="C306" t="s">
        <v>33</v>
      </c>
      <c r="D306" t="s">
        <v>34</v>
      </c>
      <c r="E306" t="s">
        <v>906</v>
      </c>
      <c r="I306">
        <v>75</v>
      </c>
      <c r="J306" t="s">
        <v>72</v>
      </c>
      <c r="K306">
        <v>2021</v>
      </c>
      <c r="M306" t="s">
        <v>615</v>
      </c>
      <c r="S306" t="s">
        <v>616</v>
      </c>
      <c r="U306">
        <v>30.4664</v>
      </c>
      <c r="V306">
        <v>-82.968699999999998</v>
      </c>
      <c r="W306" t="s">
        <v>42</v>
      </c>
      <c r="X306" t="s">
        <v>907</v>
      </c>
      <c r="Y306" t="s">
        <v>712</v>
      </c>
      <c r="AA306" t="s">
        <v>110</v>
      </c>
      <c r="AB306" t="s">
        <v>908</v>
      </c>
      <c r="AC306" t="s">
        <v>909</v>
      </c>
      <c r="AD306" t="s">
        <v>910</v>
      </c>
      <c r="AE306" t="s">
        <v>49</v>
      </c>
      <c r="AF306" s="1">
        <v>1</v>
      </c>
      <c r="AG306">
        <f t="shared" si="274"/>
        <v>75</v>
      </c>
      <c r="AH306">
        <f t="shared" si="272"/>
        <v>75</v>
      </c>
      <c r="AI306">
        <f t="shared" si="275"/>
        <v>3</v>
      </c>
      <c r="AJ306">
        <f t="shared" si="276"/>
        <v>2061</v>
      </c>
      <c r="AK306">
        <f t="shared" ref="AK306:AL306" si="324">AJ306+40</f>
        <v>2101</v>
      </c>
      <c r="AL306">
        <f t="shared" si="324"/>
        <v>2141</v>
      </c>
    </row>
    <row r="307" spans="1:38">
      <c r="A307" t="s">
        <v>613</v>
      </c>
      <c r="B307" t="s">
        <v>32</v>
      </c>
      <c r="C307" t="s">
        <v>33</v>
      </c>
      <c r="D307" t="s">
        <v>34</v>
      </c>
      <c r="E307" t="s">
        <v>911</v>
      </c>
      <c r="I307">
        <v>65</v>
      </c>
      <c r="J307" t="s">
        <v>72</v>
      </c>
      <c r="K307">
        <v>2015</v>
      </c>
      <c r="M307" t="s">
        <v>615</v>
      </c>
      <c r="S307" t="s">
        <v>616</v>
      </c>
      <c r="U307">
        <v>35.005600000000001</v>
      </c>
      <c r="V307">
        <v>-78.125799999999998</v>
      </c>
      <c r="W307" t="s">
        <v>42</v>
      </c>
      <c r="Y307" t="s">
        <v>912</v>
      </c>
      <c r="AA307" t="s">
        <v>45</v>
      </c>
      <c r="AB307" t="s">
        <v>913</v>
      </c>
      <c r="AC307" t="s">
        <v>914</v>
      </c>
      <c r="AD307" t="s">
        <v>915</v>
      </c>
      <c r="AE307" t="s">
        <v>49</v>
      </c>
      <c r="AF307" s="1">
        <v>1</v>
      </c>
      <c r="AG307">
        <f t="shared" si="274"/>
        <v>65</v>
      </c>
      <c r="AH307">
        <f t="shared" si="272"/>
        <v>65</v>
      </c>
      <c r="AI307">
        <f t="shared" si="275"/>
        <v>9</v>
      </c>
      <c r="AJ307">
        <f t="shared" si="276"/>
        <v>2055</v>
      </c>
      <c r="AK307">
        <f t="shared" ref="AK307:AL307" si="325">AJ307+40</f>
        <v>2095</v>
      </c>
      <c r="AL307">
        <f t="shared" si="325"/>
        <v>2135</v>
      </c>
    </row>
    <row r="308" spans="1:38">
      <c r="A308" t="s">
        <v>613</v>
      </c>
      <c r="B308" t="s">
        <v>32</v>
      </c>
      <c r="C308" t="s">
        <v>33</v>
      </c>
      <c r="D308" t="s">
        <v>34</v>
      </c>
      <c r="E308" t="s">
        <v>916</v>
      </c>
      <c r="I308">
        <v>75</v>
      </c>
      <c r="J308" t="s">
        <v>840</v>
      </c>
      <c r="M308" t="s">
        <v>615</v>
      </c>
      <c r="S308" t="s">
        <v>616</v>
      </c>
      <c r="U308">
        <v>29.9983</v>
      </c>
      <c r="V308">
        <v>-85.368799999999993</v>
      </c>
      <c r="W308" t="s">
        <v>702</v>
      </c>
      <c r="Y308" t="s">
        <v>917</v>
      </c>
      <c r="AA308" t="s">
        <v>110</v>
      </c>
      <c r="AB308" t="s">
        <v>918</v>
      </c>
      <c r="AC308" t="s">
        <v>919</v>
      </c>
      <c r="AD308" t="s">
        <v>920</v>
      </c>
      <c r="AE308" t="s">
        <v>49</v>
      </c>
      <c r="AF308" s="1">
        <v>1</v>
      </c>
      <c r="AG308">
        <f t="shared" si="274"/>
        <v>75</v>
      </c>
      <c r="AH308">
        <f t="shared" si="272"/>
        <v>75</v>
      </c>
      <c r="AI308">
        <f t="shared" si="275"/>
        <v>-99</v>
      </c>
      <c r="AJ308">
        <f t="shared" si="276"/>
        <v>40</v>
      </c>
      <c r="AK308">
        <f t="shared" ref="AK308:AL308" si="326">AJ308+40</f>
        <v>80</v>
      </c>
      <c r="AL308">
        <f t="shared" si="326"/>
        <v>120</v>
      </c>
    </row>
    <row r="309" spans="1:38">
      <c r="A309" t="s">
        <v>613</v>
      </c>
      <c r="B309" t="s">
        <v>32</v>
      </c>
      <c r="C309" t="s">
        <v>33</v>
      </c>
      <c r="D309" t="s">
        <v>34</v>
      </c>
      <c r="E309" t="s">
        <v>921</v>
      </c>
      <c r="I309">
        <v>100</v>
      </c>
      <c r="J309" t="s">
        <v>463</v>
      </c>
      <c r="K309">
        <v>2023</v>
      </c>
      <c r="M309" t="s">
        <v>615</v>
      </c>
      <c r="S309" t="s">
        <v>616</v>
      </c>
      <c r="U309">
        <v>34.962000000000003</v>
      </c>
      <c r="V309">
        <v>-90.183999999999997</v>
      </c>
      <c r="W309" t="s">
        <v>42</v>
      </c>
      <c r="Y309" t="s">
        <v>922</v>
      </c>
      <c r="AA309" t="s">
        <v>923</v>
      </c>
      <c r="AB309" t="s">
        <v>924</v>
      </c>
      <c r="AC309" t="s">
        <v>925</v>
      </c>
      <c r="AD309" t="s">
        <v>926</v>
      </c>
      <c r="AE309" t="s">
        <v>49</v>
      </c>
      <c r="AF309" s="1">
        <v>1</v>
      </c>
      <c r="AG309">
        <f t="shared" si="274"/>
        <v>100</v>
      </c>
      <c r="AH309">
        <f t="shared" si="272"/>
        <v>100</v>
      </c>
      <c r="AI309">
        <f t="shared" si="275"/>
        <v>1</v>
      </c>
      <c r="AJ309">
        <f t="shared" si="276"/>
        <v>2063</v>
      </c>
      <c r="AK309">
        <f t="shared" ref="AK309:AL309" si="327">AJ309+40</f>
        <v>2103</v>
      </c>
      <c r="AL309">
        <f t="shared" si="327"/>
        <v>2143</v>
      </c>
    </row>
    <row r="310" spans="1:38">
      <c r="A310" t="s">
        <v>613</v>
      </c>
      <c r="B310" t="s">
        <v>32</v>
      </c>
      <c r="C310" t="s">
        <v>33</v>
      </c>
      <c r="D310" t="s">
        <v>34</v>
      </c>
      <c r="E310" t="s">
        <v>927</v>
      </c>
      <c r="H310" t="s">
        <v>928</v>
      </c>
      <c r="I310">
        <v>75</v>
      </c>
      <c r="J310" t="s">
        <v>799</v>
      </c>
      <c r="K310">
        <v>2024</v>
      </c>
      <c r="M310" t="s">
        <v>615</v>
      </c>
      <c r="S310" t="s">
        <v>616</v>
      </c>
      <c r="U310">
        <v>30.282499999999999</v>
      </c>
      <c r="V310">
        <v>-83.298199999999994</v>
      </c>
      <c r="W310" t="s">
        <v>702</v>
      </c>
      <c r="Y310" t="s">
        <v>929</v>
      </c>
      <c r="AA310" t="s">
        <v>110</v>
      </c>
      <c r="AB310" t="s">
        <v>930</v>
      </c>
      <c r="AC310" t="s">
        <v>931</v>
      </c>
      <c r="AD310" t="s">
        <v>932</v>
      </c>
      <c r="AE310" t="s">
        <v>49</v>
      </c>
      <c r="AF310" s="1">
        <v>1</v>
      </c>
      <c r="AG310">
        <f t="shared" si="274"/>
        <v>75</v>
      </c>
      <c r="AH310">
        <f t="shared" si="272"/>
        <v>75</v>
      </c>
      <c r="AI310">
        <f t="shared" si="275"/>
        <v>0</v>
      </c>
      <c r="AJ310">
        <f t="shared" si="276"/>
        <v>2064</v>
      </c>
      <c r="AK310">
        <f t="shared" ref="AK310:AL310" si="328">AJ310+40</f>
        <v>2104</v>
      </c>
      <c r="AL310">
        <f t="shared" si="328"/>
        <v>2144</v>
      </c>
    </row>
    <row r="311" spans="1:38">
      <c r="A311" t="s">
        <v>613</v>
      </c>
      <c r="B311" t="s">
        <v>32</v>
      </c>
      <c r="C311" t="s">
        <v>33</v>
      </c>
      <c r="D311" t="s">
        <v>34</v>
      </c>
      <c r="E311" t="s">
        <v>933</v>
      </c>
      <c r="I311">
        <v>62</v>
      </c>
      <c r="J311" t="s">
        <v>463</v>
      </c>
      <c r="K311">
        <v>2023</v>
      </c>
      <c r="M311" t="s">
        <v>615</v>
      </c>
      <c r="S311" t="s">
        <v>616</v>
      </c>
      <c r="U311">
        <v>33.741</v>
      </c>
      <c r="V311">
        <v>-81.400000000000006</v>
      </c>
      <c r="W311" t="s">
        <v>42</v>
      </c>
      <c r="Y311" t="s">
        <v>934</v>
      </c>
      <c r="AA311" t="s">
        <v>185</v>
      </c>
      <c r="AB311" t="s">
        <v>935</v>
      </c>
      <c r="AC311" t="s">
        <v>936</v>
      </c>
      <c r="AD311" t="s">
        <v>937</v>
      </c>
      <c r="AE311" t="s">
        <v>49</v>
      </c>
      <c r="AF311" s="1">
        <v>1</v>
      </c>
      <c r="AG311">
        <f t="shared" si="274"/>
        <v>62</v>
      </c>
      <c r="AH311">
        <f t="shared" si="272"/>
        <v>62</v>
      </c>
      <c r="AI311">
        <f t="shared" si="275"/>
        <v>1</v>
      </c>
      <c r="AJ311">
        <f t="shared" si="276"/>
        <v>2063</v>
      </c>
      <c r="AK311">
        <f t="shared" ref="AK311:AL311" si="329">AJ311+40</f>
        <v>2103</v>
      </c>
      <c r="AL311">
        <f t="shared" si="329"/>
        <v>2143</v>
      </c>
    </row>
    <row r="312" spans="1:38">
      <c r="A312" t="s">
        <v>938</v>
      </c>
      <c r="B312" t="s">
        <v>32</v>
      </c>
      <c r="C312" t="s">
        <v>33</v>
      </c>
      <c r="D312" t="s">
        <v>34</v>
      </c>
      <c r="E312" t="s">
        <v>939</v>
      </c>
      <c r="F312" t="s">
        <v>287</v>
      </c>
      <c r="I312">
        <v>99</v>
      </c>
      <c r="J312" t="s">
        <v>72</v>
      </c>
      <c r="K312">
        <v>2009</v>
      </c>
      <c r="M312" t="s">
        <v>940</v>
      </c>
      <c r="S312" t="s">
        <v>616</v>
      </c>
      <c r="U312">
        <v>42.999299999999998</v>
      </c>
      <c r="V312">
        <v>-106.021</v>
      </c>
      <c r="W312" t="s">
        <v>42</v>
      </c>
      <c r="Y312" t="s">
        <v>941</v>
      </c>
      <c r="AA312" t="s">
        <v>942</v>
      </c>
      <c r="AB312" t="s">
        <v>943</v>
      </c>
      <c r="AC312" t="s">
        <v>944</v>
      </c>
      <c r="AD312" t="s">
        <v>945</v>
      </c>
      <c r="AE312" t="s">
        <v>49</v>
      </c>
      <c r="AF312" s="1">
        <v>1</v>
      </c>
      <c r="AG312">
        <f t="shared" si="274"/>
        <v>99</v>
      </c>
      <c r="AH312">
        <f t="shared" si="272"/>
        <v>99</v>
      </c>
      <c r="AI312">
        <f t="shared" si="275"/>
        <v>15</v>
      </c>
      <c r="AJ312">
        <f t="shared" si="276"/>
        <v>2049</v>
      </c>
      <c r="AK312">
        <f t="shared" ref="AK312:AL312" si="330">AJ312+40</f>
        <v>2089</v>
      </c>
      <c r="AL312">
        <f t="shared" si="330"/>
        <v>2129</v>
      </c>
    </row>
    <row r="313" spans="1:38">
      <c r="A313" t="s">
        <v>938</v>
      </c>
      <c r="B313" t="s">
        <v>32</v>
      </c>
      <c r="C313" t="s">
        <v>33</v>
      </c>
      <c r="D313" t="s">
        <v>34</v>
      </c>
      <c r="E313" t="s">
        <v>946</v>
      </c>
      <c r="F313" t="s">
        <v>287</v>
      </c>
      <c r="I313">
        <v>131</v>
      </c>
      <c r="J313" t="s">
        <v>72</v>
      </c>
      <c r="K313">
        <v>2012</v>
      </c>
      <c r="M313" t="s">
        <v>940</v>
      </c>
      <c r="S313" t="s">
        <v>947</v>
      </c>
      <c r="U313">
        <v>37.872700000000002</v>
      </c>
      <c r="V313">
        <v>-100.40300000000001</v>
      </c>
      <c r="W313" t="s">
        <v>42</v>
      </c>
      <c r="Y313" t="s">
        <v>948</v>
      </c>
      <c r="AA313" t="s">
        <v>949</v>
      </c>
      <c r="AB313" t="s">
        <v>950</v>
      </c>
      <c r="AC313" t="s">
        <v>951</v>
      </c>
      <c r="AD313" t="s">
        <v>952</v>
      </c>
      <c r="AE313" t="s">
        <v>49</v>
      </c>
      <c r="AF313" s="1">
        <v>0.5</v>
      </c>
      <c r="AG313">
        <f t="shared" si="274"/>
        <v>131</v>
      </c>
      <c r="AH313">
        <f t="shared" si="272"/>
        <v>131</v>
      </c>
      <c r="AI313">
        <f t="shared" si="275"/>
        <v>12</v>
      </c>
      <c r="AJ313">
        <f t="shared" si="276"/>
        <v>2052</v>
      </c>
      <c r="AK313">
        <f t="shared" ref="AK313:AL313" si="331">AJ313+40</f>
        <v>2092</v>
      </c>
      <c r="AL313">
        <f t="shared" si="331"/>
        <v>2132</v>
      </c>
    </row>
    <row r="314" spans="1:38">
      <c r="A314" t="s">
        <v>938</v>
      </c>
      <c r="B314" t="s">
        <v>32</v>
      </c>
      <c r="C314" t="s">
        <v>33</v>
      </c>
      <c r="D314" t="s">
        <v>34</v>
      </c>
      <c r="E314" t="s">
        <v>953</v>
      </c>
      <c r="F314" t="s">
        <v>287</v>
      </c>
      <c r="I314">
        <v>200</v>
      </c>
      <c r="J314" t="s">
        <v>72</v>
      </c>
      <c r="K314">
        <v>2016</v>
      </c>
      <c r="M314" t="s">
        <v>940</v>
      </c>
      <c r="S314" t="s">
        <v>616</v>
      </c>
      <c r="U314">
        <v>36.835700000000003</v>
      </c>
      <c r="V314">
        <v>-97.249399999999994</v>
      </c>
      <c r="W314" t="s">
        <v>42</v>
      </c>
      <c r="Y314" t="s">
        <v>954</v>
      </c>
      <c r="AA314" t="s">
        <v>955</v>
      </c>
      <c r="AB314" t="s">
        <v>956</v>
      </c>
      <c r="AC314" t="s">
        <v>957</v>
      </c>
      <c r="AD314" t="s">
        <v>958</v>
      </c>
      <c r="AE314" t="s">
        <v>49</v>
      </c>
      <c r="AF314" s="1">
        <v>1</v>
      </c>
      <c r="AG314">
        <f t="shared" si="274"/>
        <v>552</v>
      </c>
      <c r="AH314" t="str">
        <f t="shared" si="272"/>
        <v/>
      </c>
      <c r="AI314">
        <f t="shared" si="275"/>
        <v>8</v>
      </c>
      <c r="AJ314">
        <f t="shared" si="276"/>
        <v>2056</v>
      </c>
      <c r="AK314">
        <f t="shared" ref="AK314:AL314" si="332">AJ314+40</f>
        <v>2096</v>
      </c>
      <c r="AL314">
        <f t="shared" si="332"/>
        <v>2136</v>
      </c>
    </row>
    <row r="315" spans="1:38">
      <c r="A315" t="s">
        <v>938</v>
      </c>
      <c r="B315" t="s">
        <v>32</v>
      </c>
      <c r="C315" t="s">
        <v>33</v>
      </c>
      <c r="D315" t="s">
        <v>34</v>
      </c>
      <c r="E315" t="s">
        <v>953</v>
      </c>
      <c r="F315" t="s">
        <v>296</v>
      </c>
      <c r="I315">
        <v>352</v>
      </c>
      <c r="J315" t="s">
        <v>72</v>
      </c>
      <c r="K315">
        <v>2021</v>
      </c>
      <c r="M315" t="s">
        <v>940</v>
      </c>
      <c r="S315" t="s">
        <v>616</v>
      </c>
      <c r="U315">
        <v>36.827100000000002</v>
      </c>
      <c r="V315">
        <v>-97.028899999999993</v>
      </c>
      <c r="W315" t="s">
        <v>42</v>
      </c>
      <c r="Y315" t="s">
        <v>954</v>
      </c>
      <c r="AA315" t="s">
        <v>955</v>
      </c>
      <c r="AB315" t="s">
        <v>956</v>
      </c>
      <c r="AC315" t="s">
        <v>957</v>
      </c>
      <c r="AD315" t="s">
        <v>959</v>
      </c>
      <c r="AE315" t="s">
        <v>49</v>
      </c>
      <c r="AF315" s="1">
        <v>1</v>
      </c>
      <c r="AG315">
        <f t="shared" si="274"/>
        <v>552</v>
      </c>
      <c r="AH315">
        <f t="shared" si="272"/>
        <v>552</v>
      </c>
      <c r="AI315">
        <f t="shared" si="275"/>
        <v>3</v>
      </c>
      <c r="AJ315">
        <f t="shared" si="276"/>
        <v>2061</v>
      </c>
      <c r="AK315">
        <f t="shared" ref="AK315:AL315" si="333">AJ315+40</f>
        <v>2101</v>
      </c>
      <c r="AL315">
        <f t="shared" si="333"/>
        <v>2141</v>
      </c>
    </row>
    <row r="316" spans="1:38">
      <c r="A316" t="s">
        <v>938</v>
      </c>
      <c r="B316" t="s">
        <v>32</v>
      </c>
      <c r="C316" t="s">
        <v>33</v>
      </c>
      <c r="D316" t="s">
        <v>34</v>
      </c>
      <c r="E316" t="s">
        <v>960</v>
      </c>
      <c r="F316" t="s">
        <v>287</v>
      </c>
      <c r="I316">
        <v>29</v>
      </c>
      <c r="J316" t="s">
        <v>72</v>
      </c>
      <c r="K316">
        <v>2008</v>
      </c>
      <c r="M316" t="s">
        <v>940</v>
      </c>
      <c r="S316" t="s">
        <v>616</v>
      </c>
      <c r="U316">
        <v>41.141300000000001</v>
      </c>
      <c r="V316">
        <v>-105.009</v>
      </c>
      <c r="W316" t="s">
        <v>42</v>
      </c>
      <c r="Y316" t="s">
        <v>961</v>
      </c>
      <c r="AA316" t="s">
        <v>942</v>
      </c>
      <c r="AB316" t="s">
        <v>962</v>
      </c>
      <c r="AC316" t="s">
        <v>963</v>
      </c>
      <c r="AD316" t="s">
        <v>964</v>
      </c>
      <c r="AE316" t="s">
        <v>49</v>
      </c>
      <c r="AF316" s="1">
        <v>1</v>
      </c>
      <c r="AG316">
        <f t="shared" si="274"/>
        <v>29</v>
      </c>
      <c r="AH316">
        <f t="shared" si="272"/>
        <v>29</v>
      </c>
      <c r="AI316">
        <f t="shared" si="275"/>
        <v>16</v>
      </c>
      <c r="AJ316">
        <f t="shared" si="276"/>
        <v>2048</v>
      </c>
      <c r="AK316">
        <f t="shared" ref="AK316:AL316" si="334">AJ316+40</f>
        <v>2088</v>
      </c>
      <c r="AL316">
        <f t="shared" si="334"/>
        <v>2128</v>
      </c>
    </row>
    <row r="317" spans="1:38">
      <c r="A317" t="s">
        <v>938</v>
      </c>
      <c r="B317" t="s">
        <v>32</v>
      </c>
      <c r="C317" t="s">
        <v>33</v>
      </c>
      <c r="D317" t="s">
        <v>34</v>
      </c>
      <c r="E317" t="s">
        <v>965</v>
      </c>
      <c r="F317" t="s">
        <v>287</v>
      </c>
      <c r="I317">
        <v>168</v>
      </c>
      <c r="J317" t="s">
        <v>72</v>
      </c>
      <c r="K317">
        <v>2012</v>
      </c>
      <c r="M317" t="s">
        <v>940</v>
      </c>
      <c r="S317" t="s">
        <v>947</v>
      </c>
      <c r="U317">
        <v>37.8386</v>
      </c>
      <c r="V317">
        <v>-99.774000000000001</v>
      </c>
      <c r="W317" t="s">
        <v>42</v>
      </c>
      <c r="Y317" t="s">
        <v>966</v>
      </c>
      <c r="AA317" t="s">
        <v>949</v>
      </c>
      <c r="AB317" t="s">
        <v>967</v>
      </c>
      <c r="AC317" t="s">
        <v>968</v>
      </c>
      <c r="AD317" t="s">
        <v>969</v>
      </c>
      <c r="AE317" t="s">
        <v>49</v>
      </c>
      <c r="AF317" s="1">
        <v>0.5</v>
      </c>
      <c r="AG317">
        <f t="shared" si="274"/>
        <v>168</v>
      </c>
      <c r="AH317">
        <f t="shared" si="272"/>
        <v>168</v>
      </c>
      <c r="AI317">
        <f t="shared" si="275"/>
        <v>12</v>
      </c>
      <c r="AJ317">
        <f t="shared" si="276"/>
        <v>2052</v>
      </c>
      <c r="AK317">
        <f t="shared" ref="AK317:AL317" si="335">AJ317+40</f>
        <v>2092</v>
      </c>
      <c r="AL317">
        <f t="shared" si="335"/>
        <v>2132</v>
      </c>
    </row>
    <row r="318" spans="1:38">
      <c r="A318" t="s">
        <v>938</v>
      </c>
      <c r="B318" t="s">
        <v>32</v>
      </c>
      <c r="C318" t="s">
        <v>33</v>
      </c>
      <c r="D318" t="s">
        <v>34</v>
      </c>
      <c r="E318" t="s">
        <v>970</v>
      </c>
      <c r="F318" t="s">
        <v>287</v>
      </c>
      <c r="I318">
        <v>51</v>
      </c>
      <c r="J318" t="s">
        <v>72</v>
      </c>
      <c r="K318">
        <v>2010</v>
      </c>
      <c r="M318" t="s">
        <v>940</v>
      </c>
      <c r="S318" t="s">
        <v>616</v>
      </c>
      <c r="U318">
        <v>39.353999999999999</v>
      </c>
      <c r="V318">
        <v>-102.30500000000001</v>
      </c>
      <c r="W318" t="s">
        <v>42</v>
      </c>
      <c r="Y318" t="s">
        <v>971</v>
      </c>
      <c r="AA318" t="s">
        <v>810</v>
      </c>
      <c r="AB318" t="s">
        <v>972</v>
      </c>
      <c r="AC318" t="s">
        <v>973</v>
      </c>
      <c r="AD318" t="s">
        <v>974</v>
      </c>
      <c r="AE318" t="s">
        <v>49</v>
      </c>
      <c r="AF318" s="1">
        <v>1</v>
      </c>
      <c r="AG318">
        <f t="shared" si="274"/>
        <v>51</v>
      </c>
      <c r="AH318">
        <f t="shared" si="272"/>
        <v>51</v>
      </c>
      <c r="AI318">
        <f t="shared" si="275"/>
        <v>14</v>
      </c>
      <c r="AJ318">
        <f t="shared" si="276"/>
        <v>2050</v>
      </c>
      <c r="AK318">
        <f t="shared" ref="AK318:AL318" si="336">AJ318+40</f>
        <v>2090</v>
      </c>
      <c r="AL318">
        <f t="shared" si="336"/>
        <v>2130</v>
      </c>
    </row>
    <row r="319" spans="1:38">
      <c r="A319" t="s">
        <v>938</v>
      </c>
      <c r="B319" t="s">
        <v>32</v>
      </c>
      <c r="C319" t="s">
        <v>33</v>
      </c>
      <c r="D319" t="s">
        <v>34</v>
      </c>
      <c r="E319" t="s">
        <v>975</v>
      </c>
      <c r="F319" t="s">
        <v>287</v>
      </c>
      <c r="I319">
        <v>69</v>
      </c>
      <c r="J319" t="s">
        <v>72</v>
      </c>
      <c r="K319">
        <v>2012</v>
      </c>
      <c r="M319" t="s">
        <v>940</v>
      </c>
      <c r="S319" t="s">
        <v>616</v>
      </c>
      <c r="U319">
        <v>41.526899999999998</v>
      </c>
      <c r="V319">
        <v>-77.046199999999999</v>
      </c>
      <c r="W319" t="s">
        <v>42</v>
      </c>
      <c r="Y319" t="s">
        <v>976</v>
      </c>
      <c r="AA319" t="s">
        <v>977</v>
      </c>
      <c r="AB319" t="s">
        <v>978</v>
      </c>
      <c r="AC319" t="s">
        <v>979</v>
      </c>
      <c r="AD319" t="s">
        <v>980</v>
      </c>
      <c r="AE319" t="s">
        <v>49</v>
      </c>
      <c r="AF319" s="1">
        <v>1</v>
      </c>
      <c r="AG319">
        <f t="shared" si="274"/>
        <v>69</v>
      </c>
      <c r="AH319">
        <f t="shared" si="272"/>
        <v>69</v>
      </c>
      <c r="AI319">
        <f t="shared" si="275"/>
        <v>12</v>
      </c>
      <c r="AJ319">
        <f t="shared" si="276"/>
        <v>2052</v>
      </c>
      <c r="AK319">
        <f t="shared" ref="AK319:AL319" si="337">AJ319+40</f>
        <v>2092</v>
      </c>
      <c r="AL319">
        <f t="shared" si="337"/>
        <v>2132</v>
      </c>
    </row>
    <row r="320" spans="1:38">
      <c r="A320" t="s">
        <v>938</v>
      </c>
      <c r="B320" t="s">
        <v>32</v>
      </c>
      <c r="C320" t="s">
        <v>33</v>
      </c>
      <c r="D320" t="s">
        <v>34</v>
      </c>
      <c r="E320" t="s">
        <v>981</v>
      </c>
      <c r="F320" t="s">
        <v>287</v>
      </c>
      <c r="H320" t="s">
        <v>982</v>
      </c>
      <c r="I320">
        <v>207</v>
      </c>
      <c r="J320" t="s">
        <v>72</v>
      </c>
      <c r="K320">
        <v>2022</v>
      </c>
      <c r="M320" t="s">
        <v>940</v>
      </c>
      <c r="S320" t="s">
        <v>616</v>
      </c>
      <c r="U320">
        <v>43.4392</v>
      </c>
      <c r="V320">
        <v>-94.158900000000003</v>
      </c>
      <c r="W320" t="s">
        <v>42</v>
      </c>
      <c r="Y320" t="s">
        <v>983</v>
      </c>
      <c r="AA320" t="s">
        <v>984</v>
      </c>
      <c r="AB320" t="s">
        <v>985</v>
      </c>
      <c r="AC320" t="s">
        <v>986</v>
      </c>
      <c r="AD320" t="s">
        <v>987</v>
      </c>
      <c r="AE320" t="s">
        <v>49</v>
      </c>
      <c r="AF320" s="1">
        <v>1</v>
      </c>
      <c r="AG320">
        <f t="shared" si="274"/>
        <v>207</v>
      </c>
      <c r="AH320">
        <f t="shared" si="272"/>
        <v>207</v>
      </c>
      <c r="AI320">
        <f t="shared" si="275"/>
        <v>2</v>
      </c>
      <c r="AJ320">
        <f t="shared" si="276"/>
        <v>2062</v>
      </c>
      <c r="AK320">
        <f t="shared" ref="AK320:AL320" si="338">AJ320+40</f>
        <v>2102</v>
      </c>
      <c r="AL320">
        <f t="shared" si="338"/>
        <v>2142</v>
      </c>
    </row>
    <row r="321" spans="1:38">
      <c r="A321" t="s">
        <v>938</v>
      </c>
      <c r="B321" t="s">
        <v>32</v>
      </c>
      <c r="C321" t="s">
        <v>33</v>
      </c>
      <c r="D321" t="s">
        <v>34</v>
      </c>
      <c r="E321" t="s">
        <v>988</v>
      </c>
      <c r="F321" t="s">
        <v>287</v>
      </c>
      <c r="I321">
        <v>200</v>
      </c>
      <c r="J321" t="s">
        <v>72</v>
      </c>
      <c r="K321">
        <v>2012</v>
      </c>
      <c r="M321" t="s">
        <v>940</v>
      </c>
      <c r="S321" t="s">
        <v>616</v>
      </c>
      <c r="U321">
        <v>26.308199999999999</v>
      </c>
      <c r="V321">
        <v>-97.581999999999994</v>
      </c>
      <c r="W321" t="s">
        <v>42</v>
      </c>
      <c r="Y321" t="s">
        <v>989</v>
      </c>
      <c r="AA321" t="s">
        <v>681</v>
      </c>
      <c r="AB321" t="s">
        <v>990</v>
      </c>
      <c r="AC321" t="s">
        <v>991</v>
      </c>
      <c r="AD321" t="s">
        <v>992</v>
      </c>
      <c r="AE321" t="s">
        <v>49</v>
      </c>
      <c r="AF321" s="1">
        <v>1</v>
      </c>
      <c r="AG321">
        <f t="shared" si="274"/>
        <v>912</v>
      </c>
      <c r="AH321" t="str">
        <f t="shared" si="272"/>
        <v/>
      </c>
      <c r="AI321">
        <f t="shared" si="275"/>
        <v>12</v>
      </c>
      <c r="AJ321">
        <f t="shared" si="276"/>
        <v>2052</v>
      </c>
      <c r="AK321">
        <f t="shared" ref="AK321:AL321" si="339">AJ321+40</f>
        <v>2092</v>
      </c>
      <c r="AL321">
        <f t="shared" si="339"/>
        <v>2132</v>
      </c>
    </row>
    <row r="322" spans="1:38">
      <c r="A322" t="s">
        <v>938</v>
      </c>
      <c r="B322" t="s">
        <v>32</v>
      </c>
      <c r="C322" t="s">
        <v>33</v>
      </c>
      <c r="D322" t="s">
        <v>34</v>
      </c>
      <c r="E322" t="s">
        <v>988</v>
      </c>
      <c r="F322" t="s">
        <v>296</v>
      </c>
      <c r="I322">
        <v>202</v>
      </c>
      <c r="J322" t="s">
        <v>72</v>
      </c>
      <c r="K322">
        <v>2012</v>
      </c>
      <c r="M322" t="s">
        <v>940</v>
      </c>
      <c r="S322" t="s">
        <v>616</v>
      </c>
      <c r="U322">
        <v>26.348800000000001</v>
      </c>
      <c r="V322">
        <v>-97.690100000000001</v>
      </c>
      <c r="W322" t="s">
        <v>42</v>
      </c>
      <c r="Y322" t="s">
        <v>993</v>
      </c>
      <c r="AA322" t="s">
        <v>681</v>
      </c>
      <c r="AB322" t="s">
        <v>990</v>
      </c>
      <c r="AC322" t="s">
        <v>991</v>
      </c>
      <c r="AD322" t="s">
        <v>994</v>
      </c>
      <c r="AE322" t="s">
        <v>49</v>
      </c>
      <c r="AF322" s="1">
        <v>1</v>
      </c>
      <c r="AG322">
        <f t="shared" si="274"/>
        <v>912</v>
      </c>
      <c r="AH322" t="str">
        <f t="shared" ref="AH322:AH340" si="340">IF(AG322=AG323,"",AG322)</f>
        <v/>
      </c>
      <c r="AI322">
        <f t="shared" si="275"/>
        <v>12</v>
      </c>
      <c r="AJ322">
        <f t="shared" si="276"/>
        <v>2052</v>
      </c>
      <c r="AK322">
        <f t="shared" ref="AK322:AL322" si="341">AJ322+40</f>
        <v>2092</v>
      </c>
      <c r="AL322">
        <f t="shared" si="341"/>
        <v>2132</v>
      </c>
    </row>
    <row r="323" spans="1:38">
      <c r="A323" t="s">
        <v>938</v>
      </c>
      <c r="B323" t="s">
        <v>32</v>
      </c>
      <c r="C323" t="s">
        <v>33</v>
      </c>
      <c r="D323" t="s">
        <v>34</v>
      </c>
      <c r="E323" t="s">
        <v>988</v>
      </c>
      <c r="F323" t="s">
        <v>343</v>
      </c>
      <c r="I323">
        <v>200</v>
      </c>
      <c r="J323" t="s">
        <v>72</v>
      </c>
      <c r="K323">
        <v>2015</v>
      </c>
      <c r="M323" t="s">
        <v>940</v>
      </c>
      <c r="S323" t="s">
        <v>616</v>
      </c>
      <c r="U323">
        <v>26.428100000000001</v>
      </c>
      <c r="V323">
        <v>-98.603200000000001</v>
      </c>
      <c r="W323" t="s">
        <v>42</v>
      </c>
      <c r="Y323" t="s">
        <v>995</v>
      </c>
      <c r="AA323" t="s">
        <v>681</v>
      </c>
      <c r="AB323" t="s">
        <v>990</v>
      </c>
      <c r="AC323" t="s">
        <v>991</v>
      </c>
      <c r="AD323" t="s">
        <v>996</v>
      </c>
      <c r="AE323" t="s">
        <v>49</v>
      </c>
      <c r="AF323" s="1">
        <v>1</v>
      </c>
      <c r="AG323">
        <f t="shared" ref="AG323:AG340" si="342">SUMIF(E:E,E323,I:I)</f>
        <v>912</v>
      </c>
      <c r="AH323" t="str">
        <f t="shared" si="340"/>
        <v/>
      </c>
      <c r="AI323">
        <f t="shared" ref="AI323:AI340" si="343">IF(K323="",-99,2024-K323)</f>
        <v>9</v>
      </c>
      <c r="AJ323">
        <f t="shared" ref="AJ323:AJ340" si="344">K323+40</f>
        <v>2055</v>
      </c>
      <c r="AK323">
        <f t="shared" ref="AK323:AL323" si="345">AJ323+40</f>
        <v>2095</v>
      </c>
      <c r="AL323">
        <f t="shared" si="345"/>
        <v>2135</v>
      </c>
    </row>
    <row r="324" spans="1:38">
      <c r="A324" t="s">
        <v>938</v>
      </c>
      <c r="B324" t="s">
        <v>32</v>
      </c>
      <c r="C324" t="s">
        <v>33</v>
      </c>
      <c r="D324" t="s">
        <v>34</v>
      </c>
      <c r="E324" t="s">
        <v>988</v>
      </c>
      <c r="F324" t="s">
        <v>366</v>
      </c>
      <c r="I324">
        <v>110</v>
      </c>
      <c r="J324" t="s">
        <v>72</v>
      </c>
      <c r="K324">
        <v>2015</v>
      </c>
      <c r="M324" t="s">
        <v>940</v>
      </c>
      <c r="S324" t="s">
        <v>616</v>
      </c>
      <c r="U324">
        <v>26.4056</v>
      </c>
      <c r="V324">
        <v>-98.578400000000002</v>
      </c>
      <c r="W324" t="s">
        <v>42</v>
      </c>
      <c r="Y324" t="s">
        <v>995</v>
      </c>
      <c r="AA324" t="s">
        <v>681</v>
      </c>
      <c r="AB324" t="s">
        <v>990</v>
      </c>
      <c r="AC324" t="s">
        <v>991</v>
      </c>
      <c r="AD324" t="s">
        <v>998</v>
      </c>
      <c r="AE324" t="s">
        <v>49</v>
      </c>
      <c r="AF324" s="1">
        <v>1</v>
      </c>
      <c r="AG324">
        <f t="shared" si="342"/>
        <v>912</v>
      </c>
      <c r="AH324" t="str">
        <f t="shared" si="340"/>
        <v/>
      </c>
      <c r="AI324">
        <f t="shared" si="343"/>
        <v>9</v>
      </c>
      <c r="AJ324">
        <f t="shared" si="344"/>
        <v>2055</v>
      </c>
      <c r="AK324">
        <f t="shared" ref="AK324:AL324" si="346">AJ324+40</f>
        <v>2095</v>
      </c>
      <c r="AL324">
        <f t="shared" si="346"/>
        <v>2135</v>
      </c>
    </row>
    <row r="325" spans="1:38">
      <c r="A325" t="s">
        <v>938</v>
      </c>
      <c r="B325" t="s">
        <v>32</v>
      </c>
      <c r="C325" t="s">
        <v>33</v>
      </c>
      <c r="D325" t="s">
        <v>34</v>
      </c>
      <c r="E325" t="s">
        <v>988</v>
      </c>
      <c r="F325" t="s">
        <v>327</v>
      </c>
      <c r="I325">
        <v>200</v>
      </c>
      <c r="J325" t="s">
        <v>72</v>
      </c>
      <c r="K325">
        <v>2016</v>
      </c>
      <c r="M325" t="s">
        <v>940</v>
      </c>
      <c r="S325" t="s">
        <v>616</v>
      </c>
      <c r="U325">
        <v>26.548200000000001</v>
      </c>
      <c r="V325">
        <v>-98.710099999999997</v>
      </c>
      <c r="W325" t="s">
        <v>42</v>
      </c>
      <c r="Y325" t="s">
        <v>995</v>
      </c>
      <c r="AA325" t="s">
        <v>681</v>
      </c>
      <c r="AB325" t="s">
        <v>990</v>
      </c>
      <c r="AC325" t="s">
        <v>991</v>
      </c>
      <c r="AD325" t="s">
        <v>997</v>
      </c>
      <c r="AE325" t="s">
        <v>49</v>
      </c>
      <c r="AF325" s="1">
        <v>1</v>
      </c>
      <c r="AG325">
        <f t="shared" si="342"/>
        <v>912</v>
      </c>
      <c r="AH325">
        <f t="shared" si="340"/>
        <v>912</v>
      </c>
      <c r="AI325">
        <f t="shared" si="343"/>
        <v>8</v>
      </c>
      <c r="AJ325">
        <f t="shared" si="344"/>
        <v>2056</v>
      </c>
      <c r="AK325">
        <f t="shared" ref="AK325:AL325" si="347">AJ325+40</f>
        <v>2096</v>
      </c>
      <c r="AL325">
        <f t="shared" si="347"/>
        <v>2136</v>
      </c>
    </row>
    <row r="326" spans="1:38">
      <c r="A326" t="s">
        <v>938</v>
      </c>
      <c r="B326" t="s">
        <v>32</v>
      </c>
      <c r="C326" t="s">
        <v>33</v>
      </c>
      <c r="D326" t="s">
        <v>34</v>
      </c>
      <c r="E326" t="s">
        <v>999</v>
      </c>
      <c r="F326" t="s">
        <v>287</v>
      </c>
      <c r="I326">
        <v>182</v>
      </c>
      <c r="J326" t="s">
        <v>72</v>
      </c>
      <c r="K326">
        <v>2021</v>
      </c>
      <c r="M326" t="s">
        <v>940</v>
      </c>
      <c r="S326" t="s">
        <v>616</v>
      </c>
      <c r="U326">
        <v>32.191800000000001</v>
      </c>
      <c r="V326">
        <v>-100.5026</v>
      </c>
      <c r="W326" t="s">
        <v>42</v>
      </c>
      <c r="X326" t="s">
        <v>1000</v>
      </c>
      <c r="Y326" t="s">
        <v>732</v>
      </c>
      <c r="AA326" t="s">
        <v>681</v>
      </c>
      <c r="AB326" t="s">
        <v>1001</v>
      </c>
      <c r="AC326" t="s">
        <v>1002</v>
      </c>
      <c r="AD326" t="s">
        <v>1003</v>
      </c>
      <c r="AE326" t="s">
        <v>49</v>
      </c>
      <c r="AF326" s="1">
        <v>1</v>
      </c>
      <c r="AG326">
        <f t="shared" si="342"/>
        <v>182</v>
      </c>
      <c r="AH326">
        <f t="shared" si="340"/>
        <v>182</v>
      </c>
      <c r="AI326">
        <f t="shared" si="343"/>
        <v>3</v>
      </c>
      <c r="AJ326">
        <f t="shared" si="344"/>
        <v>2061</v>
      </c>
      <c r="AK326">
        <f t="shared" ref="AK326:AL326" si="348">AJ326+40</f>
        <v>2101</v>
      </c>
      <c r="AL326">
        <f t="shared" si="348"/>
        <v>2141</v>
      </c>
    </row>
    <row r="327" spans="1:38">
      <c r="A327" t="s">
        <v>938</v>
      </c>
      <c r="B327" t="s">
        <v>32</v>
      </c>
      <c r="C327" t="s">
        <v>33</v>
      </c>
      <c r="D327" t="s">
        <v>34</v>
      </c>
      <c r="E327" t="s">
        <v>1004</v>
      </c>
      <c r="F327" t="s">
        <v>287</v>
      </c>
      <c r="I327">
        <v>211</v>
      </c>
      <c r="J327" t="s">
        <v>72</v>
      </c>
      <c r="K327">
        <v>2015</v>
      </c>
      <c r="M327" t="s">
        <v>940</v>
      </c>
      <c r="S327" t="s">
        <v>616</v>
      </c>
      <c r="U327">
        <v>32.692799999999998</v>
      </c>
      <c r="V327">
        <v>-101.696</v>
      </c>
      <c r="W327" t="s">
        <v>42</v>
      </c>
      <c r="Y327" t="s">
        <v>1005</v>
      </c>
      <c r="AA327" t="s">
        <v>681</v>
      </c>
      <c r="AB327" t="s">
        <v>1006</v>
      </c>
      <c r="AC327" t="s">
        <v>1007</v>
      </c>
      <c r="AD327" t="s">
        <v>1008</v>
      </c>
      <c r="AE327" t="s">
        <v>49</v>
      </c>
      <c r="AF327" s="1">
        <v>1</v>
      </c>
      <c r="AG327">
        <f t="shared" si="342"/>
        <v>211</v>
      </c>
      <c r="AH327">
        <f t="shared" si="340"/>
        <v>211</v>
      </c>
      <c r="AI327">
        <f t="shared" si="343"/>
        <v>9</v>
      </c>
      <c r="AJ327">
        <f t="shared" si="344"/>
        <v>2055</v>
      </c>
      <c r="AK327">
        <f t="shared" ref="AK327:AL327" si="349">AJ327+40</f>
        <v>2095</v>
      </c>
      <c r="AL327">
        <f t="shared" si="349"/>
        <v>2135</v>
      </c>
    </row>
    <row r="328" spans="1:38">
      <c r="A328" t="s">
        <v>938</v>
      </c>
      <c r="B328" t="s">
        <v>32</v>
      </c>
      <c r="C328" t="s">
        <v>33</v>
      </c>
      <c r="D328" t="s">
        <v>34</v>
      </c>
      <c r="E328" t="s">
        <v>1009</v>
      </c>
      <c r="F328" t="s">
        <v>287</v>
      </c>
      <c r="I328">
        <v>202</v>
      </c>
      <c r="J328" t="s">
        <v>72</v>
      </c>
      <c r="K328">
        <v>2019</v>
      </c>
      <c r="M328" t="s">
        <v>940</v>
      </c>
      <c r="S328" t="s">
        <v>616</v>
      </c>
      <c r="U328">
        <v>26.490500000000001</v>
      </c>
      <c r="V328">
        <v>-98.730500000000006</v>
      </c>
      <c r="W328" t="s">
        <v>42</v>
      </c>
      <c r="Y328" t="s">
        <v>995</v>
      </c>
      <c r="AA328" t="s">
        <v>681</v>
      </c>
      <c r="AB328" t="s">
        <v>1010</v>
      </c>
      <c r="AC328" t="s">
        <v>1011</v>
      </c>
      <c r="AD328" t="s">
        <v>1012</v>
      </c>
      <c r="AE328" t="s">
        <v>49</v>
      </c>
      <c r="AF328" s="1">
        <v>1</v>
      </c>
      <c r="AG328">
        <f t="shared" si="342"/>
        <v>202</v>
      </c>
      <c r="AH328">
        <f t="shared" si="340"/>
        <v>202</v>
      </c>
      <c r="AI328">
        <f t="shared" si="343"/>
        <v>5</v>
      </c>
      <c r="AJ328">
        <f t="shared" si="344"/>
        <v>2059</v>
      </c>
      <c r="AK328">
        <f t="shared" ref="AK328:AL328" si="350">AJ328+40</f>
        <v>2099</v>
      </c>
      <c r="AL328">
        <f t="shared" si="350"/>
        <v>2139</v>
      </c>
    </row>
    <row r="329" spans="1:38">
      <c r="A329" t="s">
        <v>938</v>
      </c>
      <c r="B329" t="s">
        <v>32</v>
      </c>
      <c r="C329" t="s">
        <v>33</v>
      </c>
      <c r="D329" t="s">
        <v>34</v>
      </c>
      <c r="E329" t="s">
        <v>1013</v>
      </c>
      <c r="F329" t="s">
        <v>287</v>
      </c>
      <c r="I329">
        <v>70</v>
      </c>
      <c r="J329" t="s">
        <v>72</v>
      </c>
      <c r="K329">
        <v>2009</v>
      </c>
      <c r="M329" t="s">
        <v>940</v>
      </c>
      <c r="S329" t="s">
        <v>616</v>
      </c>
      <c r="U329">
        <v>40.3765</v>
      </c>
      <c r="V329">
        <v>-78.628600000000006</v>
      </c>
      <c r="W329" t="s">
        <v>42</v>
      </c>
      <c r="X329" t="s">
        <v>1014</v>
      </c>
      <c r="Y329" t="s">
        <v>1015</v>
      </c>
      <c r="AA329" t="s">
        <v>977</v>
      </c>
      <c r="AB329" t="s">
        <v>1016</v>
      </c>
      <c r="AC329" t="s">
        <v>1017</v>
      </c>
      <c r="AD329" t="s">
        <v>1018</v>
      </c>
      <c r="AE329" t="s">
        <v>49</v>
      </c>
      <c r="AF329" s="1">
        <v>1</v>
      </c>
      <c r="AG329">
        <f t="shared" si="342"/>
        <v>70</v>
      </c>
      <c r="AH329">
        <f t="shared" si="340"/>
        <v>70</v>
      </c>
      <c r="AI329">
        <f t="shared" si="343"/>
        <v>15</v>
      </c>
      <c r="AJ329">
        <f t="shared" si="344"/>
        <v>2049</v>
      </c>
      <c r="AK329">
        <f t="shared" ref="AK329:AL329" si="351">AJ329+40</f>
        <v>2089</v>
      </c>
      <c r="AL329">
        <f t="shared" si="351"/>
        <v>2129</v>
      </c>
    </row>
    <row r="330" spans="1:38">
      <c r="A330" t="s">
        <v>938</v>
      </c>
      <c r="B330" t="s">
        <v>32</v>
      </c>
      <c r="C330" t="s">
        <v>33</v>
      </c>
      <c r="D330" t="s">
        <v>34</v>
      </c>
      <c r="E330" t="s">
        <v>1019</v>
      </c>
      <c r="F330" t="s">
        <v>287</v>
      </c>
      <c r="I330">
        <v>92</v>
      </c>
      <c r="J330" t="s">
        <v>72</v>
      </c>
      <c r="K330">
        <v>2009</v>
      </c>
      <c r="M330" t="s">
        <v>940</v>
      </c>
      <c r="S330" t="s">
        <v>616</v>
      </c>
      <c r="U330">
        <v>31.966699999999999</v>
      </c>
      <c r="V330">
        <v>-102.809</v>
      </c>
      <c r="W330" t="s">
        <v>42</v>
      </c>
      <c r="Y330" t="s">
        <v>1020</v>
      </c>
      <c r="AA330" t="s">
        <v>681</v>
      </c>
      <c r="AB330" t="s">
        <v>1021</v>
      </c>
      <c r="AC330" t="s">
        <v>1022</v>
      </c>
      <c r="AD330" t="s">
        <v>1023</v>
      </c>
      <c r="AE330" t="s">
        <v>49</v>
      </c>
      <c r="AF330" s="1">
        <v>1</v>
      </c>
      <c r="AG330">
        <f t="shared" si="342"/>
        <v>152</v>
      </c>
      <c r="AH330" t="str">
        <f t="shared" si="340"/>
        <v/>
      </c>
      <c r="AI330">
        <f t="shared" si="343"/>
        <v>15</v>
      </c>
      <c r="AJ330">
        <f t="shared" si="344"/>
        <v>2049</v>
      </c>
      <c r="AK330">
        <f t="shared" ref="AK330:AL330" si="352">AJ330+40</f>
        <v>2089</v>
      </c>
      <c r="AL330">
        <f t="shared" si="352"/>
        <v>2129</v>
      </c>
    </row>
    <row r="331" spans="1:38">
      <c r="A331" t="s">
        <v>938</v>
      </c>
      <c r="B331" t="s">
        <v>32</v>
      </c>
      <c r="C331" t="s">
        <v>33</v>
      </c>
      <c r="D331" t="s">
        <v>34</v>
      </c>
      <c r="E331" t="s">
        <v>1019</v>
      </c>
      <c r="F331" t="s">
        <v>296</v>
      </c>
      <c r="I331">
        <v>60</v>
      </c>
      <c r="J331" t="s">
        <v>72</v>
      </c>
      <c r="K331">
        <v>2009</v>
      </c>
      <c r="M331" t="s">
        <v>940</v>
      </c>
      <c r="S331" t="s">
        <v>616</v>
      </c>
      <c r="U331">
        <v>31.966699999999999</v>
      </c>
      <c r="V331">
        <v>-102.809</v>
      </c>
      <c r="W331" t="s">
        <v>42</v>
      </c>
      <c r="Y331" t="s">
        <v>1020</v>
      </c>
      <c r="AA331" t="s">
        <v>681</v>
      </c>
      <c r="AB331" t="s">
        <v>1021</v>
      </c>
      <c r="AC331" t="s">
        <v>1022</v>
      </c>
      <c r="AD331" t="s">
        <v>1024</v>
      </c>
      <c r="AE331" t="s">
        <v>49</v>
      </c>
      <c r="AF331" s="1">
        <v>1</v>
      </c>
      <c r="AG331">
        <f t="shared" si="342"/>
        <v>152</v>
      </c>
      <c r="AH331">
        <f t="shared" si="340"/>
        <v>152</v>
      </c>
      <c r="AI331">
        <f t="shared" si="343"/>
        <v>15</v>
      </c>
      <c r="AJ331">
        <f t="shared" si="344"/>
        <v>2049</v>
      </c>
      <c r="AK331">
        <f t="shared" ref="AK331:AL331" si="353">AJ331+40</f>
        <v>2089</v>
      </c>
      <c r="AL331">
        <f t="shared" si="353"/>
        <v>2129</v>
      </c>
    </row>
    <row r="332" spans="1:38">
      <c r="A332" t="s">
        <v>938</v>
      </c>
      <c r="B332" t="s">
        <v>32</v>
      </c>
      <c r="C332" t="s">
        <v>33</v>
      </c>
      <c r="D332" t="s">
        <v>34</v>
      </c>
      <c r="E332" t="s">
        <v>1025</v>
      </c>
      <c r="F332" t="s">
        <v>287</v>
      </c>
      <c r="I332">
        <v>59</v>
      </c>
      <c r="J332" t="s">
        <v>72</v>
      </c>
      <c r="K332">
        <v>2008</v>
      </c>
      <c r="M332" t="s">
        <v>940</v>
      </c>
      <c r="S332" t="s">
        <v>616</v>
      </c>
      <c r="U332">
        <v>32.157600000000002</v>
      </c>
      <c r="V332">
        <v>-101.39700000000001</v>
      </c>
      <c r="W332" t="s">
        <v>42</v>
      </c>
      <c r="Y332" t="s">
        <v>1026</v>
      </c>
      <c r="AA332" t="s">
        <v>681</v>
      </c>
      <c r="AB332" t="s">
        <v>1027</v>
      </c>
      <c r="AC332" t="s">
        <v>1028</v>
      </c>
      <c r="AD332" t="s">
        <v>1029</v>
      </c>
      <c r="AE332" t="s">
        <v>49</v>
      </c>
      <c r="AF332" s="1">
        <v>1</v>
      </c>
      <c r="AG332">
        <f t="shared" si="342"/>
        <v>59</v>
      </c>
      <c r="AH332">
        <f t="shared" si="340"/>
        <v>59</v>
      </c>
      <c r="AI332">
        <f t="shared" si="343"/>
        <v>16</v>
      </c>
      <c r="AJ332">
        <f t="shared" si="344"/>
        <v>2048</v>
      </c>
      <c r="AK332">
        <f t="shared" ref="AK332:AL332" si="354">AJ332+40</f>
        <v>2088</v>
      </c>
      <c r="AL332">
        <f t="shared" si="354"/>
        <v>2128</v>
      </c>
    </row>
    <row r="333" spans="1:38">
      <c r="A333" t="s">
        <v>938</v>
      </c>
      <c r="B333" t="s">
        <v>32</v>
      </c>
      <c r="C333" t="s">
        <v>33</v>
      </c>
      <c r="D333" t="s">
        <v>34</v>
      </c>
      <c r="E333" t="s">
        <v>1030</v>
      </c>
      <c r="F333" t="s">
        <v>287</v>
      </c>
      <c r="I333">
        <v>15</v>
      </c>
      <c r="J333" t="s">
        <v>744</v>
      </c>
      <c r="M333" t="s">
        <v>1031</v>
      </c>
      <c r="S333" t="s">
        <v>616</v>
      </c>
      <c r="U333">
        <v>35.316400000000002</v>
      </c>
      <c r="V333">
        <v>-75.891900000000007</v>
      </c>
      <c r="W333" t="s">
        <v>702</v>
      </c>
      <c r="AB333" t="s">
        <v>1032</v>
      </c>
      <c r="AC333" t="s">
        <v>1033</v>
      </c>
      <c r="AD333" t="s">
        <v>1034</v>
      </c>
      <c r="AE333" t="s">
        <v>49</v>
      </c>
      <c r="AF333" s="1">
        <v>1</v>
      </c>
      <c r="AG333">
        <f t="shared" si="342"/>
        <v>15</v>
      </c>
      <c r="AH333">
        <f t="shared" si="340"/>
        <v>15</v>
      </c>
      <c r="AI333">
        <f t="shared" si="343"/>
        <v>-99</v>
      </c>
      <c r="AJ333">
        <f t="shared" si="344"/>
        <v>40</v>
      </c>
      <c r="AK333">
        <f t="shared" ref="AK333:AL333" si="355">AJ333+40</f>
        <v>80</v>
      </c>
      <c r="AL333">
        <f t="shared" si="355"/>
        <v>120</v>
      </c>
    </row>
    <row r="334" spans="1:38">
      <c r="A334" t="s">
        <v>938</v>
      </c>
      <c r="B334" t="s">
        <v>32</v>
      </c>
      <c r="C334" t="s">
        <v>33</v>
      </c>
      <c r="D334" t="s">
        <v>34</v>
      </c>
      <c r="E334" t="s">
        <v>1035</v>
      </c>
      <c r="F334" t="s">
        <v>287</v>
      </c>
      <c r="I334">
        <v>20</v>
      </c>
      <c r="J334" t="s">
        <v>72</v>
      </c>
      <c r="K334">
        <v>2010</v>
      </c>
      <c r="M334" t="s">
        <v>940</v>
      </c>
      <c r="S334" t="s">
        <v>616</v>
      </c>
      <c r="U334">
        <v>44.347499999999997</v>
      </c>
      <c r="V334">
        <v>-87.919700000000006</v>
      </c>
      <c r="W334" t="s">
        <v>42</v>
      </c>
      <c r="Y334" t="s">
        <v>1036</v>
      </c>
      <c r="AA334" t="s">
        <v>1037</v>
      </c>
      <c r="AB334" t="s">
        <v>1038</v>
      </c>
      <c r="AC334" t="s">
        <v>1039</v>
      </c>
      <c r="AD334" t="s">
        <v>1040</v>
      </c>
      <c r="AE334" t="s">
        <v>49</v>
      </c>
      <c r="AF334" s="1">
        <v>1</v>
      </c>
      <c r="AG334">
        <f t="shared" si="342"/>
        <v>20</v>
      </c>
      <c r="AH334">
        <f t="shared" si="340"/>
        <v>20</v>
      </c>
      <c r="AI334">
        <f t="shared" si="343"/>
        <v>14</v>
      </c>
      <c r="AJ334">
        <f t="shared" si="344"/>
        <v>2050</v>
      </c>
      <c r="AK334">
        <f t="shared" ref="AK334:AL334" si="356">AJ334+40</f>
        <v>2090</v>
      </c>
      <c r="AL334">
        <f t="shared" si="356"/>
        <v>2130</v>
      </c>
    </row>
    <row r="335" spans="1:38">
      <c r="A335" t="s">
        <v>938</v>
      </c>
      <c r="B335" t="s">
        <v>32</v>
      </c>
      <c r="C335" t="s">
        <v>33</v>
      </c>
      <c r="D335" t="s">
        <v>34</v>
      </c>
      <c r="E335" t="s">
        <v>1041</v>
      </c>
      <c r="F335" t="s">
        <v>287</v>
      </c>
      <c r="I335">
        <v>42</v>
      </c>
      <c r="J335" t="s">
        <v>72</v>
      </c>
      <c r="K335">
        <v>2009</v>
      </c>
      <c r="M335" t="s">
        <v>940</v>
      </c>
      <c r="S335" t="s">
        <v>616</v>
      </c>
      <c r="U335">
        <v>41.137</v>
      </c>
      <c r="V335">
        <v>-105.029</v>
      </c>
      <c r="W335" t="s">
        <v>42</v>
      </c>
      <c r="Y335" t="s">
        <v>961</v>
      </c>
      <c r="AA335" t="s">
        <v>942</v>
      </c>
      <c r="AB335" t="s">
        <v>1042</v>
      </c>
      <c r="AC335" t="s">
        <v>1043</v>
      </c>
      <c r="AD335" t="s">
        <v>1044</v>
      </c>
      <c r="AE335" t="s">
        <v>49</v>
      </c>
      <c r="AF335" s="1">
        <v>1</v>
      </c>
      <c r="AG335">
        <f t="shared" si="342"/>
        <v>42</v>
      </c>
      <c r="AH335">
        <f t="shared" si="340"/>
        <v>42</v>
      </c>
      <c r="AI335">
        <f t="shared" si="343"/>
        <v>15</v>
      </c>
      <c r="AJ335">
        <f t="shared" si="344"/>
        <v>2049</v>
      </c>
      <c r="AK335">
        <f t="shared" ref="AK335:AL335" si="357">AJ335+40</f>
        <v>2089</v>
      </c>
      <c r="AL335">
        <f t="shared" si="357"/>
        <v>2129</v>
      </c>
    </row>
    <row r="336" spans="1:38">
      <c r="A336" t="s">
        <v>938</v>
      </c>
      <c r="B336" t="s">
        <v>32</v>
      </c>
      <c r="C336" t="s">
        <v>33</v>
      </c>
      <c r="D336" t="s">
        <v>34</v>
      </c>
      <c r="E336" t="s">
        <v>1045</v>
      </c>
      <c r="F336" t="s">
        <v>366</v>
      </c>
      <c r="I336">
        <v>80</v>
      </c>
      <c r="J336" t="s">
        <v>72</v>
      </c>
      <c r="K336">
        <v>2007</v>
      </c>
      <c r="M336" t="s">
        <v>940</v>
      </c>
      <c r="S336" t="s">
        <v>1046</v>
      </c>
      <c r="U336">
        <v>32.237099999999998</v>
      </c>
      <c r="V336">
        <v>-100.491</v>
      </c>
      <c r="W336" t="s">
        <v>42</v>
      </c>
      <c r="Y336" t="s">
        <v>732</v>
      </c>
      <c r="AA336" t="s">
        <v>681</v>
      </c>
      <c r="AB336" t="s">
        <v>1047</v>
      </c>
      <c r="AC336" t="s">
        <v>1048</v>
      </c>
      <c r="AD336" t="s">
        <v>1049</v>
      </c>
      <c r="AE336" t="s">
        <v>49</v>
      </c>
      <c r="AF336" s="1">
        <v>0.47</v>
      </c>
      <c r="AG336">
        <f t="shared" si="342"/>
        <v>321</v>
      </c>
      <c r="AH336" t="str">
        <f t="shared" si="340"/>
        <v/>
      </c>
      <c r="AI336">
        <f t="shared" si="343"/>
        <v>17</v>
      </c>
      <c r="AJ336">
        <f t="shared" si="344"/>
        <v>2047</v>
      </c>
      <c r="AK336">
        <f t="shared" ref="AK336:AL336" si="358">AJ336+40</f>
        <v>2087</v>
      </c>
      <c r="AL336">
        <f t="shared" si="358"/>
        <v>2127</v>
      </c>
    </row>
    <row r="337" spans="1:38">
      <c r="A337" t="s">
        <v>938</v>
      </c>
      <c r="B337" t="s">
        <v>32</v>
      </c>
      <c r="C337" t="s">
        <v>33</v>
      </c>
      <c r="D337" t="s">
        <v>34</v>
      </c>
      <c r="E337" t="s">
        <v>1045</v>
      </c>
      <c r="F337" t="s">
        <v>1050</v>
      </c>
      <c r="I337">
        <v>135</v>
      </c>
      <c r="J337" t="s">
        <v>72</v>
      </c>
      <c r="K337">
        <v>2007</v>
      </c>
      <c r="M337" t="s">
        <v>940</v>
      </c>
      <c r="S337" t="s">
        <v>1046</v>
      </c>
      <c r="U337">
        <v>32.283900000000003</v>
      </c>
      <c r="V337">
        <v>-100.533</v>
      </c>
      <c r="W337" t="s">
        <v>42</v>
      </c>
      <c r="Y337" t="s">
        <v>732</v>
      </c>
      <c r="AA337" t="s">
        <v>681</v>
      </c>
      <c r="AB337" t="s">
        <v>1047</v>
      </c>
      <c r="AC337" t="s">
        <v>1048</v>
      </c>
      <c r="AD337" t="s">
        <v>1051</v>
      </c>
      <c r="AE337" t="s">
        <v>49</v>
      </c>
      <c r="AF337" s="1">
        <v>0.47</v>
      </c>
      <c r="AG337">
        <f t="shared" si="342"/>
        <v>321</v>
      </c>
      <c r="AH337" t="str">
        <f t="shared" si="340"/>
        <v/>
      </c>
      <c r="AI337">
        <f t="shared" si="343"/>
        <v>17</v>
      </c>
      <c r="AJ337">
        <f t="shared" si="344"/>
        <v>2047</v>
      </c>
      <c r="AK337">
        <f t="shared" ref="AK337:AL337" si="359">AJ337+40</f>
        <v>2087</v>
      </c>
      <c r="AL337">
        <f t="shared" si="359"/>
        <v>2127</v>
      </c>
    </row>
    <row r="338" spans="1:38">
      <c r="A338" t="s">
        <v>938</v>
      </c>
      <c r="B338" t="s">
        <v>32</v>
      </c>
      <c r="C338" t="s">
        <v>33</v>
      </c>
      <c r="D338" t="s">
        <v>34</v>
      </c>
      <c r="E338" t="s">
        <v>1045</v>
      </c>
      <c r="F338" t="s">
        <v>1052</v>
      </c>
      <c r="I338">
        <v>106</v>
      </c>
      <c r="J338" t="s">
        <v>72</v>
      </c>
      <c r="K338">
        <v>2007</v>
      </c>
      <c r="M338" t="s">
        <v>940</v>
      </c>
      <c r="S338" t="s">
        <v>1046</v>
      </c>
      <c r="U338">
        <v>32.248800000000003</v>
      </c>
      <c r="V338">
        <v>-100.496</v>
      </c>
      <c r="W338" t="s">
        <v>42</v>
      </c>
      <c r="Y338" t="s">
        <v>732</v>
      </c>
      <c r="AA338" t="s">
        <v>681</v>
      </c>
      <c r="AB338" t="s">
        <v>1047</v>
      </c>
      <c r="AC338" t="s">
        <v>1048</v>
      </c>
      <c r="AD338" t="s">
        <v>1053</v>
      </c>
      <c r="AE338" t="s">
        <v>49</v>
      </c>
      <c r="AF338" s="1">
        <v>0.47</v>
      </c>
      <c r="AG338">
        <f t="shared" si="342"/>
        <v>321</v>
      </c>
      <c r="AH338">
        <f t="shared" si="340"/>
        <v>321</v>
      </c>
      <c r="AI338">
        <f t="shared" si="343"/>
        <v>17</v>
      </c>
      <c r="AJ338">
        <f t="shared" si="344"/>
        <v>2047</v>
      </c>
      <c r="AK338">
        <f t="shared" ref="AK338:AL338" si="360">AJ338+40</f>
        <v>2087</v>
      </c>
      <c r="AL338">
        <f t="shared" si="360"/>
        <v>2127</v>
      </c>
    </row>
    <row r="339" spans="1:38">
      <c r="A339" t="s">
        <v>938</v>
      </c>
      <c r="B339" t="s">
        <v>32</v>
      </c>
      <c r="C339" t="s">
        <v>33</v>
      </c>
      <c r="D339" t="s">
        <v>34</v>
      </c>
      <c r="E339" t="s">
        <v>1054</v>
      </c>
      <c r="F339" t="s">
        <v>287</v>
      </c>
      <c r="I339">
        <v>200</v>
      </c>
      <c r="J339" t="s">
        <v>72</v>
      </c>
      <c r="K339">
        <v>2010</v>
      </c>
      <c r="M339" t="s">
        <v>940</v>
      </c>
      <c r="S339" t="s">
        <v>616</v>
      </c>
      <c r="U339">
        <v>42.963200000000001</v>
      </c>
      <c r="V339">
        <v>-105.73990000000001</v>
      </c>
      <c r="W339" t="s">
        <v>42</v>
      </c>
      <c r="Y339" t="s">
        <v>941</v>
      </c>
      <c r="AA339" t="s">
        <v>942</v>
      </c>
      <c r="AB339" t="s">
        <v>1055</v>
      </c>
      <c r="AC339" t="s">
        <v>1056</v>
      </c>
      <c r="AD339" t="s">
        <v>1057</v>
      </c>
      <c r="AE339" t="s">
        <v>49</v>
      </c>
      <c r="AF339" s="1">
        <v>1</v>
      </c>
      <c r="AG339">
        <f t="shared" si="342"/>
        <v>200</v>
      </c>
      <c r="AH339">
        <f t="shared" si="340"/>
        <v>200</v>
      </c>
      <c r="AI339">
        <f t="shared" si="343"/>
        <v>14</v>
      </c>
      <c r="AJ339">
        <f t="shared" si="344"/>
        <v>2050</v>
      </c>
      <c r="AK339">
        <f t="shared" ref="AK339:AL339" si="361">AJ339+40</f>
        <v>2090</v>
      </c>
      <c r="AL339">
        <f t="shared" si="361"/>
        <v>2130</v>
      </c>
    </row>
    <row r="340" spans="1:38">
      <c r="A340" t="s">
        <v>938</v>
      </c>
      <c r="B340" t="s">
        <v>32</v>
      </c>
      <c r="C340" t="s">
        <v>33</v>
      </c>
      <c r="D340" t="s">
        <v>34</v>
      </c>
      <c r="E340" t="s">
        <v>1058</v>
      </c>
      <c r="F340" t="s">
        <v>287</v>
      </c>
      <c r="H340" t="s">
        <v>1059</v>
      </c>
      <c r="I340">
        <v>893</v>
      </c>
      <c r="J340" t="s">
        <v>799</v>
      </c>
      <c r="M340" t="s">
        <v>1031</v>
      </c>
      <c r="S340" t="s">
        <v>616</v>
      </c>
      <c r="U340">
        <v>33.676699999999997</v>
      </c>
      <c r="V340">
        <v>-78.040199999999999</v>
      </c>
      <c r="W340" t="s">
        <v>702</v>
      </c>
      <c r="X340" t="s">
        <v>1060</v>
      </c>
      <c r="AA340" t="s">
        <v>45</v>
      </c>
      <c r="AB340" t="s">
        <v>1061</v>
      </c>
      <c r="AC340" t="s">
        <v>1062</v>
      </c>
      <c r="AD340" t="s">
        <v>1063</v>
      </c>
      <c r="AE340" t="s">
        <v>49</v>
      </c>
      <c r="AF340" s="1">
        <v>1</v>
      </c>
      <c r="AG340">
        <f t="shared" si="342"/>
        <v>893</v>
      </c>
      <c r="AH340">
        <f t="shared" si="340"/>
        <v>893</v>
      </c>
      <c r="AI340">
        <f t="shared" si="343"/>
        <v>-99</v>
      </c>
      <c r="AJ340">
        <f t="shared" si="344"/>
        <v>40</v>
      </c>
      <c r="AK340">
        <f t="shared" ref="AK340:AL340" si="362">AJ340+40</f>
        <v>80</v>
      </c>
      <c r="AL340">
        <f t="shared" si="362"/>
        <v>120</v>
      </c>
    </row>
  </sheetData>
  <autoFilter ref="A1:AL340" xr:uid="{00000000-0001-0000-0000-000000000000}"/>
  <sortState xmlns:xlrd2="http://schemas.microsoft.com/office/spreadsheetml/2017/richdata2" ref="A2:AE340">
    <sortCondition ref="A2:A340"/>
    <sortCondition ref="E2:E340"/>
    <sortCondition ref="K2:K340"/>
    <sortCondition ref="L2:L340"/>
  </sortState>
  <phoneticPr fontId="2" type="noConversion"/>
  <conditionalFormatting sqref="AJ1:AL340">
    <cfRule type="cellIs" dxfId="6" priority="1" operator="between">
      <formula>2023</formula>
      <formula>2050</formula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715D5-8091-BF49-8D3E-0C26AF6D6575}">
  <dimension ref="A1:X74"/>
  <sheetViews>
    <sheetView workbookViewId="0">
      <selection activeCell="P51" sqref="P51"/>
    </sheetView>
  </sheetViews>
  <sheetFormatPr baseColWidth="10" defaultRowHeight="15"/>
  <cols>
    <col min="9" max="9" width="36.33203125" bestFit="1" customWidth="1"/>
    <col min="10" max="10" width="12.6640625" bestFit="1" customWidth="1"/>
    <col min="20" max="20" width="14.1640625" customWidth="1"/>
  </cols>
  <sheetData>
    <row r="1" spans="1:18" ht="16">
      <c r="A1" s="19" t="s">
        <v>1185</v>
      </c>
      <c r="B1" s="19" t="s">
        <v>1186</v>
      </c>
      <c r="C1" s="19" t="s">
        <v>1187</v>
      </c>
      <c r="D1" s="19" t="s">
        <v>1299</v>
      </c>
      <c r="E1" s="19" t="s">
        <v>1300</v>
      </c>
      <c r="F1" s="19" t="s">
        <v>1301</v>
      </c>
      <c r="G1" s="20" t="s">
        <v>1302</v>
      </c>
      <c r="I1" s="26" t="s">
        <v>1250</v>
      </c>
      <c r="J1" s="27" t="s">
        <v>1251</v>
      </c>
      <c r="K1" s="3"/>
      <c r="L1" s="3"/>
      <c r="M1" s="3"/>
      <c r="N1" s="3"/>
      <c r="O1" s="3"/>
      <c r="P1" s="3"/>
      <c r="Q1" s="3"/>
    </row>
    <row r="2" spans="1:18" ht="16">
      <c r="A2" s="21" t="s">
        <v>1189</v>
      </c>
      <c r="B2" s="22">
        <f>(D2+E2)/2</f>
        <v>0.3216415280991079</v>
      </c>
      <c r="C2" s="22">
        <f>(F2+G2)/2</f>
        <v>0.25076866314793644</v>
      </c>
      <c r="D2" s="22">
        <v>0.31701793547234708</v>
      </c>
      <c r="E2" s="22">
        <v>0.32626512072586872</v>
      </c>
      <c r="F2" s="22">
        <v>0.25958344339234829</v>
      </c>
      <c r="G2" s="22">
        <v>0.24195388290352457</v>
      </c>
      <c r="I2" s="28" t="s">
        <v>1252</v>
      </c>
      <c r="J2" s="27" t="s">
        <v>1253</v>
      </c>
      <c r="K2" s="3"/>
      <c r="L2" s="3"/>
      <c r="M2" s="3"/>
      <c r="N2" s="3"/>
      <c r="O2" s="3"/>
      <c r="P2" s="3"/>
      <c r="Q2" s="3"/>
    </row>
    <row r="3" spans="1:18" ht="16">
      <c r="A3" s="21" t="s">
        <v>1190</v>
      </c>
      <c r="B3" s="22">
        <f t="shared" ref="B3:B5" si="0">(D3+E3)/2</f>
        <v>0</v>
      </c>
      <c r="C3" s="22">
        <f t="shared" ref="C3:C5" si="1">(F3+G3)/2</f>
        <v>0</v>
      </c>
      <c r="D3" s="22">
        <v>0</v>
      </c>
      <c r="E3" s="22">
        <v>0</v>
      </c>
      <c r="F3" s="22">
        <v>0</v>
      </c>
      <c r="G3" s="22">
        <v>0</v>
      </c>
      <c r="I3" s="3"/>
      <c r="J3" s="3"/>
      <c r="K3" s="3"/>
      <c r="L3" s="3"/>
      <c r="M3" s="3"/>
      <c r="N3" s="3"/>
      <c r="O3" s="3"/>
      <c r="P3" s="3"/>
      <c r="Q3" s="3"/>
    </row>
    <row r="4" spans="1:18" ht="16">
      <c r="A4" s="21" t="s">
        <v>1191</v>
      </c>
      <c r="B4" s="22">
        <f t="shared" si="0"/>
        <v>2.5928730410041075E-2</v>
      </c>
      <c r="C4" s="22">
        <f t="shared" si="1"/>
        <v>3.2665695429946934E-2</v>
      </c>
      <c r="D4" s="22">
        <v>2.5928730410041075E-2</v>
      </c>
      <c r="E4" s="22">
        <v>2.5928730410041075E-2</v>
      </c>
      <c r="F4" s="22">
        <v>3.2665695429946934E-2</v>
      </c>
      <c r="G4" s="22">
        <v>3.2665695429946934E-2</v>
      </c>
      <c r="I4" s="3"/>
      <c r="J4" s="3"/>
      <c r="K4" s="3"/>
      <c r="L4" s="3"/>
      <c r="M4" s="3"/>
      <c r="N4" s="3"/>
      <c r="O4" s="3"/>
      <c r="P4" s="3"/>
      <c r="Q4" s="3"/>
    </row>
    <row r="5" spans="1:18" ht="16">
      <c r="A5" s="21" t="s">
        <v>1192</v>
      </c>
      <c r="B5" s="22">
        <f t="shared" si="0"/>
        <v>0.4169290258686475</v>
      </c>
      <c r="C5" s="22">
        <f t="shared" si="1"/>
        <v>0.43654603738450626</v>
      </c>
      <c r="D5" s="22">
        <v>0.40084791833563349</v>
      </c>
      <c r="E5" s="22">
        <v>0.4330101334016615</v>
      </c>
      <c r="F5" s="22">
        <v>0.49000949564875101</v>
      </c>
      <c r="G5" s="22">
        <v>0.3830825791202615</v>
      </c>
      <c r="I5" s="3"/>
      <c r="J5" s="3"/>
      <c r="K5" s="3"/>
      <c r="L5" s="3"/>
      <c r="M5" s="3"/>
      <c r="N5" s="3"/>
      <c r="O5" s="3"/>
      <c r="P5" s="3"/>
      <c r="Q5" s="3"/>
    </row>
    <row r="6" spans="1:18" ht="16">
      <c r="A6" s="5"/>
      <c r="B6" s="4"/>
      <c r="C6" s="4"/>
      <c r="D6" s="4"/>
      <c r="E6" s="4"/>
      <c r="I6" s="3"/>
      <c r="J6" s="3"/>
      <c r="K6" s="3"/>
      <c r="L6" s="3"/>
      <c r="M6" s="3"/>
      <c r="N6" s="3"/>
      <c r="O6" s="3"/>
      <c r="P6" s="3"/>
      <c r="Q6" s="3"/>
    </row>
    <row r="7" spans="1:18">
      <c r="A7" s="23" t="s">
        <v>1193</v>
      </c>
      <c r="B7" s="23" t="s">
        <v>1194</v>
      </c>
      <c r="C7" s="4"/>
      <c r="D7" s="4"/>
      <c r="E7" s="4"/>
      <c r="I7" s="3"/>
      <c r="J7" s="3"/>
      <c r="K7" s="3"/>
      <c r="L7" s="3"/>
      <c r="M7" s="3"/>
      <c r="N7" s="3"/>
      <c r="O7" s="3"/>
      <c r="P7" s="3"/>
      <c r="Q7" s="3"/>
    </row>
    <row r="8" spans="1:18" ht="16">
      <c r="A8" s="23" t="s">
        <v>1195</v>
      </c>
      <c r="B8" s="23">
        <v>10689</v>
      </c>
      <c r="C8" s="6"/>
      <c r="D8" s="6"/>
      <c r="E8" s="6"/>
      <c r="I8" s="10" t="s">
        <v>1230</v>
      </c>
      <c r="J8" s="3"/>
      <c r="K8" s="3"/>
      <c r="L8" s="3"/>
      <c r="M8" s="3"/>
      <c r="N8" s="3"/>
      <c r="O8" s="3"/>
      <c r="P8" s="3"/>
      <c r="Q8" s="3"/>
    </row>
    <row r="9" spans="1:18" ht="16">
      <c r="A9" s="23" t="s">
        <v>1196</v>
      </c>
      <c r="B9" s="23">
        <v>11166</v>
      </c>
      <c r="C9" s="7"/>
      <c r="D9" s="8"/>
      <c r="E9" s="9"/>
      <c r="I9" s="26" t="s">
        <v>1231</v>
      </c>
      <c r="J9" s="29" t="s">
        <v>1232</v>
      </c>
      <c r="K9" s="29" t="s">
        <v>1233</v>
      </c>
      <c r="L9" s="29" t="s">
        <v>1234</v>
      </c>
      <c r="M9" s="29" t="s">
        <v>1235</v>
      </c>
      <c r="N9" s="30" t="s">
        <v>1236</v>
      </c>
      <c r="O9" s="3"/>
      <c r="P9" s="5" t="s">
        <v>1188</v>
      </c>
      <c r="Q9" s="11"/>
    </row>
    <row r="10" spans="1:18" ht="16">
      <c r="A10" s="23" t="s">
        <v>1197</v>
      </c>
      <c r="B10" s="23">
        <v>7740</v>
      </c>
      <c r="C10" s="4"/>
      <c r="D10" s="8"/>
      <c r="E10" s="7"/>
      <c r="I10" s="28" t="s">
        <v>1237</v>
      </c>
      <c r="J10" s="21">
        <v>15652</v>
      </c>
      <c r="K10" s="21">
        <v>53443</v>
      </c>
      <c r="L10" s="21">
        <v>48181</v>
      </c>
      <c r="M10" s="21">
        <v>44110979</v>
      </c>
      <c r="N10" s="27">
        <v>825</v>
      </c>
      <c r="O10" s="3"/>
      <c r="P10" s="35">
        <f>K10/(J10*8760)*1000</f>
        <v>0.3897776058496033</v>
      </c>
      <c r="Q10" s="5"/>
      <c r="R10" s="14"/>
    </row>
    <row r="11" spans="1:18" ht="16">
      <c r="A11" s="23" t="s">
        <v>1198</v>
      </c>
      <c r="B11" s="23">
        <v>10448</v>
      </c>
      <c r="C11" s="4"/>
      <c r="D11" s="8"/>
      <c r="E11" s="7"/>
      <c r="I11" s="28" t="s">
        <v>1190</v>
      </c>
      <c r="J11" s="21"/>
      <c r="K11" s="21"/>
      <c r="L11" s="21"/>
      <c r="M11" s="21"/>
      <c r="N11" s="27"/>
      <c r="O11" s="3"/>
      <c r="P11" s="35"/>
      <c r="Q11" s="5"/>
      <c r="R11" s="14"/>
    </row>
    <row r="12" spans="1:18" ht="16">
      <c r="A12" s="4"/>
      <c r="B12" s="4"/>
      <c r="C12" s="4"/>
      <c r="D12" s="8"/>
      <c r="E12" s="9"/>
      <c r="I12" s="28" t="s">
        <v>1191</v>
      </c>
      <c r="J12" s="21">
        <v>995</v>
      </c>
      <c r="K12" s="21">
        <v>226</v>
      </c>
      <c r="L12" s="21">
        <v>214</v>
      </c>
      <c r="M12" s="21">
        <v>169579</v>
      </c>
      <c r="N12" s="27">
        <v>750</v>
      </c>
      <c r="O12" s="3"/>
      <c r="P12" s="35">
        <f t="shared" ref="P12:P26" si="2">K12/(J12*8760)*1000</f>
        <v>2.5928730410041075E-2</v>
      </c>
      <c r="Q12" s="5"/>
      <c r="R12" s="14"/>
    </row>
    <row r="13" spans="1:18" ht="16">
      <c r="A13" s="24" t="s">
        <v>1193</v>
      </c>
      <c r="B13" s="24" t="s">
        <v>1199</v>
      </c>
      <c r="C13" s="4"/>
      <c r="D13" s="24" t="s">
        <v>1193</v>
      </c>
      <c r="E13" s="24" t="s">
        <v>1200</v>
      </c>
      <c r="I13" s="28" t="s">
        <v>1192</v>
      </c>
      <c r="J13" s="21">
        <v>19788</v>
      </c>
      <c r="K13" s="21">
        <v>79750</v>
      </c>
      <c r="L13" s="21">
        <v>77679</v>
      </c>
      <c r="M13" s="21">
        <v>32993033</v>
      </c>
      <c r="N13" s="27">
        <v>414</v>
      </c>
      <c r="O13" s="3"/>
      <c r="P13" s="35">
        <f t="shared" si="2"/>
        <v>0.46007081456129029</v>
      </c>
      <c r="Q13" s="5"/>
      <c r="R13" s="14"/>
    </row>
    <row r="14" spans="1:18" ht="16">
      <c r="A14" s="23" t="s">
        <v>1201</v>
      </c>
      <c r="B14" s="23">
        <f>B30*947.82</f>
        <v>88374.736799999999</v>
      </c>
      <c r="C14" s="4"/>
      <c r="D14" s="23" t="s">
        <v>1202</v>
      </c>
      <c r="E14" s="23">
        <v>73300</v>
      </c>
      <c r="I14" s="28" t="s">
        <v>1238</v>
      </c>
      <c r="J14" s="21"/>
      <c r="K14" s="21"/>
      <c r="L14" s="21"/>
      <c r="M14" s="21"/>
      <c r="N14" s="27"/>
      <c r="O14" s="3"/>
      <c r="P14" s="35"/>
      <c r="Q14" s="11"/>
      <c r="R14" s="14"/>
    </row>
    <row r="15" spans="1:18" ht="16">
      <c r="A15" s="23" t="s">
        <v>1203</v>
      </c>
      <c r="B15" s="23">
        <f t="shared" ref="B15:B28" si="3">B31*947.82</f>
        <v>70271.374800000005</v>
      </c>
      <c r="C15" s="4"/>
      <c r="D15" s="23" t="s">
        <v>1204</v>
      </c>
      <c r="E15" s="23">
        <v>64200</v>
      </c>
      <c r="I15" s="28" t="s">
        <v>1239</v>
      </c>
      <c r="J15" s="21"/>
      <c r="K15" s="21"/>
      <c r="L15" s="21"/>
      <c r="M15" s="21"/>
      <c r="N15" s="27"/>
      <c r="O15" s="3"/>
      <c r="P15" s="35"/>
      <c r="Q15" s="11"/>
      <c r="R15" s="14"/>
    </row>
    <row r="16" spans="1:18" ht="16">
      <c r="A16" s="23" t="s">
        <v>1205</v>
      </c>
      <c r="B16" s="23">
        <f t="shared" si="3"/>
        <v>68461.038600000014</v>
      </c>
      <c r="C16" s="4"/>
      <c r="D16" s="23" t="s">
        <v>1206</v>
      </c>
      <c r="E16" s="23">
        <v>94600</v>
      </c>
      <c r="I16" s="28" t="s">
        <v>1240</v>
      </c>
      <c r="J16" s="21"/>
      <c r="K16" s="21"/>
      <c r="L16" s="21"/>
      <c r="M16" s="21"/>
      <c r="N16" s="27"/>
      <c r="O16" s="3"/>
      <c r="P16" s="35"/>
      <c r="Q16" s="11"/>
      <c r="R16" s="14"/>
    </row>
    <row r="17" spans="1:24" ht="16">
      <c r="A17" s="23" t="s">
        <v>1207</v>
      </c>
      <c r="B17" s="23">
        <f t="shared" si="3"/>
        <v>69370.945800000001</v>
      </c>
      <c r="C17" s="4"/>
      <c r="D17" s="23" t="s">
        <v>1208</v>
      </c>
      <c r="E17" s="23">
        <v>94600</v>
      </c>
      <c r="I17" s="28" t="s">
        <v>1198</v>
      </c>
      <c r="J17" s="21">
        <v>8907</v>
      </c>
      <c r="K17" s="21">
        <v>78282101</v>
      </c>
      <c r="L17" s="21">
        <v>75328</v>
      </c>
      <c r="M17" s="21">
        <v>0</v>
      </c>
      <c r="N17" s="27">
        <v>0</v>
      </c>
      <c r="O17" s="3"/>
      <c r="P17" s="35"/>
      <c r="Q17" s="11"/>
      <c r="R17" s="14"/>
    </row>
    <row r="18" spans="1:24" ht="16">
      <c r="A18" s="23" t="s">
        <v>1209</v>
      </c>
      <c r="B18" s="23">
        <f t="shared" si="3"/>
        <v>93142.271399999998</v>
      </c>
      <c r="C18" s="4"/>
      <c r="D18" s="23" t="s">
        <v>1210</v>
      </c>
      <c r="E18" s="23">
        <v>96100</v>
      </c>
      <c r="I18" s="28" t="s">
        <v>1241</v>
      </c>
      <c r="J18" s="21"/>
      <c r="K18" s="21"/>
      <c r="L18" s="21"/>
      <c r="M18" s="21"/>
      <c r="N18" s="27"/>
      <c r="O18" s="3"/>
      <c r="P18" s="35"/>
      <c r="Q18" s="11"/>
      <c r="R18" s="14"/>
    </row>
    <row r="19" spans="1:24" ht="16">
      <c r="A19" s="23" t="s">
        <v>1211</v>
      </c>
      <c r="B19" s="23">
        <f t="shared" si="3"/>
        <v>47286.739800000003</v>
      </c>
      <c r="C19" s="4"/>
      <c r="D19" s="23" t="s">
        <v>1190</v>
      </c>
      <c r="E19" s="23">
        <v>101000</v>
      </c>
      <c r="I19" s="28" t="s">
        <v>1242</v>
      </c>
      <c r="J19" s="21"/>
      <c r="K19" s="21"/>
      <c r="L19" s="21"/>
      <c r="M19" s="21"/>
      <c r="N19" s="27"/>
      <c r="O19" s="3"/>
      <c r="P19" s="35"/>
      <c r="Q19" s="11"/>
      <c r="R19" s="14"/>
    </row>
    <row r="20" spans="1:24" ht="16">
      <c r="A20" s="23" t="s">
        <v>1197</v>
      </c>
      <c r="B20" s="23">
        <f t="shared" si="3"/>
        <v>50149.156199999998</v>
      </c>
      <c r="C20" s="4"/>
      <c r="D20" s="23" t="s">
        <v>1212</v>
      </c>
      <c r="E20" s="23">
        <v>107000</v>
      </c>
      <c r="I20" s="28" t="s">
        <v>1243</v>
      </c>
      <c r="J20" s="31">
        <v>1339</v>
      </c>
      <c r="K20" s="21">
        <v>2870</v>
      </c>
      <c r="L20" s="21">
        <v>2870</v>
      </c>
      <c r="M20" s="21">
        <v>0</v>
      </c>
      <c r="N20" s="27">
        <v>0</v>
      </c>
      <c r="O20" s="3"/>
      <c r="P20" s="35">
        <f t="shared" si="2"/>
        <v>0.24467929109503786</v>
      </c>
      <c r="Q20" s="11"/>
      <c r="R20" s="14"/>
    </row>
    <row r="21" spans="1:24" ht="16">
      <c r="A21" s="23" t="s">
        <v>1213</v>
      </c>
      <c r="B21" s="23">
        <f t="shared" si="3"/>
        <v>96791.378400000016</v>
      </c>
      <c r="C21" s="4"/>
      <c r="D21" s="23" t="s">
        <v>1214</v>
      </c>
      <c r="E21" s="23">
        <v>74100</v>
      </c>
      <c r="I21" s="28" t="s">
        <v>1244</v>
      </c>
      <c r="J21" s="21">
        <v>2987</v>
      </c>
      <c r="K21" s="21">
        <v>7387</v>
      </c>
      <c r="L21" s="21">
        <v>7387</v>
      </c>
      <c r="M21" s="21">
        <v>0</v>
      </c>
      <c r="N21" s="27">
        <v>0</v>
      </c>
      <c r="O21" s="3"/>
      <c r="P21" s="35">
        <f t="shared" si="2"/>
        <v>0.28231163045954077</v>
      </c>
      <c r="Q21" s="11"/>
      <c r="R21" s="14"/>
    </row>
    <row r="22" spans="1:24" ht="16">
      <c r="A22" s="23" t="s">
        <v>1215</v>
      </c>
      <c r="B22" s="23">
        <f t="shared" si="3"/>
        <v>59598.921600000009</v>
      </c>
      <c r="C22" s="4"/>
      <c r="D22" s="23" t="s">
        <v>1216</v>
      </c>
      <c r="E22" s="23">
        <v>77400</v>
      </c>
      <c r="I22" s="28" t="s">
        <v>1245</v>
      </c>
      <c r="J22" s="31">
        <v>1973</v>
      </c>
      <c r="K22" s="21">
        <v>4325</v>
      </c>
      <c r="L22" s="21">
        <v>4325</v>
      </c>
      <c r="M22" s="21">
        <v>0</v>
      </c>
      <c r="N22" s="27">
        <v>0</v>
      </c>
      <c r="O22" s="3"/>
      <c r="P22" s="35">
        <f t="shared" si="2"/>
        <v>0.25023895650644434</v>
      </c>
      <c r="Q22" s="11"/>
      <c r="R22" s="14"/>
    </row>
    <row r="23" spans="1:24" ht="16">
      <c r="A23" s="23" t="s">
        <v>1217</v>
      </c>
      <c r="B23" s="23">
        <f t="shared" si="3"/>
        <v>88374.736799999999</v>
      </c>
      <c r="C23" s="4"/>
      <c r="D23" s="23" t="s">
        <v>1197</v>
      </c>
      <c r="E23" s="23">
        <v>56100</v>
      </c>
      <c r="I23" s="28" t="s">
        <v>1246</v>
      </c>
      <c r="J23" s="21"/>
      <c r="K23" s="21"/>
      <c r="L23" s="21"/>
      <c r="M23" s="21"/>
      <c r="N23" s="27"/>
      <c r="O23" s="3"/>
      <c r="P23" s="35"/>
      <c r="Q23" s="11"/>
      <c r="R23" s="14"/>
    </row>
    <row r="24" spans="1:24" ht="16">
      <c r="A24" s="23" t="s">
        <v>1216</v>
      </c>
      <c r="B24" s="23">
        <f>B40*947.82</f>
        <v>71171.803800000009</v>
      </c>
      <c r="C24" s="4"/>
      <c r="D24" s="23" t="s">
        <v>1204</v>
      </c>
      <c r="E24" s="23">
        <v>64200</v>
      </c>
      <c r="I24" s="28" t="s">
        <v>1247</v>
      </c>
      <c r="J24" s="21"/>
      <c r="K24" s="21"/>
      <c r="L24" s="21"/>
      <c r="M24" s="21"/>
      <c r="N24" s="27"/>
      <c r="O24" s="3"/>
      <c r="P24" s="35"/>
      <c r="Q24" s="11"/>
      <c r="R24" s="14"/>
    </row>
    <row r="25" spans="1:24" ht="16">
      <c r="A25" s="23" t="s">
        <v>1218</v>
      </c>
      <c r="B25" s="23">
        <f t="shared" si="3"/>
        <v>92061.756599999993</v>
      </c>
      <c r="C25" s="4"/>
      <c r="D25" s="23" t="s">
        <v>1219</v>
      </c>
      <c r="E25" s="23">
        <v>112000</v>
      </c>
      <c r="I25" s="28" t="s">
        <v>1248</v>
      </c>
      <c r="J25" s="21"/>
      <c r="K25" s="21"/>
      <c r="L25" s="21"/>
      <c r="M25" s="21"/>
      <c r="N25" s="27"/>
      <c r="O25" s="3"/>
      <c r="P25" s="35"/>
      <c r="Q25" s="5"/>
      <c r="R25" s="14"/>
    </row>
    <row r="26" spans="1:24" ht="16">
      <c r="A26" s="23" t="s">
        <v>1220</v>
      </c>
      <c r="B26" s="23">
        <f t="shared" si="3"/>
        <v>81484.085399999996</v>
      </c>
      <c r="C26" s="4"/>
      <c r="D26" s="23" t="s">
        <v>1221</v>
      </c>
      <c r="E26" s="23">
        <v>112000</v>
      </c>
      <c r="I26" s="32" t="s">
        <v>1249</v>
      </c>
      <c r="J26" s="33">
        <v>51685</v>
      </c>
      <c r="K26" s="33">
        <v>229526</v>
      </c>
      <c r="L26" s="33">
        <v>215131</v>
      </c>
      <c r="M26" s="33">
        <v>77408758</v>
      </c>
      <c r="N26" s="34">
        <v>337</v>
      </c>
      <c r="O26" s="3"/>
      <c r="P26" s="35">
        <f t="shared" si="2"/>
        <v>0.50694782187319298</v>
      </c>
      <c r="Q26" s="11"/>
      <c r="R26" s="14"/>
    </row>
    <row r="27" spans="1:24">
      <c r="A27" s="23" t="s">
        <v>1222</v>
      </c>
      <c r="B27" s="23">
        <f t="shared" si="3"/>
        <v>88374.736799999999</v>
      </c>
      <c r="C27" s="4"/>
      <c r="D27" s="23" t="s">
        <v>1223</v>
      </c>
      <c r="E27" s="23">
        <v>143000</v>
      </c>
      <c r="U27" s="15"/>
      <c r="V27" s="15"/>
      <c r="W27" s="15"/>
      <c r="X27" s="15"/>
    </row>
    <row r="28" spans="1:24" ht="16">
      <c r="A28" s="23" t="s">
        <v>1224</v>
      </c>
      <c r="B28" s="23">
        <f t="shared" si="3"/>
        <v>70138.680000000008</v>
      </c>
      <c r="C28" s="4"/>
      <c r="D28" s="23" t="s">
        <v>1225</v>
      </c>
      <c r="E28" s="23">
        <v>73300</v>
      </c>
      <c r="I28" s="10" t="s">
        <v>1295</v>
      </c>
      <c r="J28" s="3"/>
      <c r="K28" s="3"/>
      <c r="L28" s="3"/>
      <c r="M28" s="3"/>
      <c r="N28" s="3"/>
      <c r="O28" s="3"/>
      <c r="P28" s="3"/>
      <c r="Q28" s="3"/>
    </row>
    <row r="29" spans="1:24" ht="16">
      <c r="A29" s="24" t="s">
        <v>1193</v>
      </c>
      <c r="B29" s="24" t="s">
        <v>1226</v>
      </c>
      <c r="C29" s="4"/>
      <c r="D29" s="24" t="s">
        <v>1193</v>
      </c>
      <c r="E29" s="24" t="s">
        <v>1227</v>
      </c>
      <c r="I29" s="26" t="s">
        <v>1231</v>
      </c>
      <c r="J29" s="29" t="s">
        <v>1232</v>
      </c>
      <c r="K29" s="29" t="s">
        <v>1233</v>
      </c>
      <c r="L29" s="29" t="s">
        <v>1234</v>
      </c>
      <c r="M29" s="29" t="s">
        <v>1235</v>
      </c>
      <c r="N29" s="30" t="s">
        <v>1236</v>
      </c>
      <c r="O29" s="3"/>
      <c r="P29" s="5" t="s">
        <v>1188</v>
      </c>
      <c r="Q29" s="11"/>
    </row>
    <row r="30" spans="1:24" ht="16">
      <c r="A30" s="23" t="s">
        <v>1201</v>
      </c>
      <c r="B30" s="23">
        <v>93.24</v>
      </c>
      <c r="C30" s="4"/>
      <c r="D30" s="23" t="s">
        <v>1202</v>
      </c>
      <c r="E30" s="25">
        <f t="shared" ref="E30:E38" si="4">E14/947.82</f>
        <v>77.335359034415816</v>
      </c>
      <c r="I30" s="28" t="s">
        <v>1237</v>
      </c>
      <c r="J30" s="21">
        <v>17020</v>
      </c>
      <c r="K30" s="21">
        <v>41000</v>
      </c>
      <c r="L30" s="21">
        <v>37000</v>
      </c>
      <c r="M30" s="21">
        <v>36600000</v>
      </c>
      <c r="N30" s="27">
        <v>889</v>
      </c>
      <c r="O30" s="3"/>
      <c r="P30" s="35">
        <f>K30/(J30*8760)*1000</f>
        <v>0.27499208559363414</v>
      </c>
      <c r="Q30" s="5"/>
      <c r="R30" s="14"/>
    </row>
    <row r="31" spans="1:24" ht="16">
      <c r="A31" s="23" t="s">
        <v>1203</v>
      </c>
      <c r="B31" s="23">
        <v>74.14</v>
      </c>
      <c r="C31" s="4"/>
      <c r="D31" s="23" t="s">
        <v>1204</v>
      </c>
      <c r="E31" s="25">
        <f t="shared" si="4"/>
        <v>67.734379945559283</v>
      </c>
      <c r="I31" s="28" t="s">
        <v>1190</v>
      </c>
      <c r="J31" s="21"/>
      <c r="K31" s="21"/>
      <c r="L31" s="21"/>
      <c r="M31" s="21"/>
      <c r="N31" s="27"/>
      <c r="O31" s="3"/>
      <c r="P31" s="35"/>
      <c r="Q31" s="5"/>
      <c r="R31" s="14"/>
    </row>
    <row r="32" spans="1:24" ht="16">
      <c r="A32" s="23" t="s">
        <v>1205</v>
      </c>
      <c r="B32" s="23">
        <v>72.23</v>
      </c>
      <c r="C32" s="4"/>
      <c r="D32" s="23" t="s">
        <v>1206</v>
      </c>
      <c r="E32" s="25">
        <f t="shared" si="4"/>
        <v>99.807980418222868</v>
      </c>
      <c r="I32" s="28" t="s">
        <v>1191</v>
      </c>
      <c r="J32" s="21">
        <v>1307</v>
      </c>
      <c r="K32" s="21">
        <v>374</v>
      </c>
      <c r="L32" s="21">
        <v>358</v>
      </c>
      <c r="M32" s="21">
        <v>270000</v>
      </c>
      <c r="N32" s="27">
        <v>715</v>
      </c>
      <c r="O32" s="3"/>
      <c r="P32" s="35">
        <f t="shared" ref="P32:P33" si="5">K32/(J32*8760)*1000</f>
        <v>3.2665695429946934E-2</v>
      </c>
      <c r="Q32" s="5"/>
      <c r="R32" s="14"/>
    </row>
    <row r="33" spans="1:18" ht="16">
      <c r="A33" s="23" t="s">
        <v>1207</v>
      </c>
      <c r="B33" s="23">
        <v>73.19</v>
      </c>
      <c r="C33" s="4"/>
      <c r="D33" s="23" t="s">
        <v>1208</v>
      </c>
      <c r="E33" s="25">
        <f t="shared" si="4"/>
        <v>99.807980418222868</v>
      </c>
      <c r="I33" s="28" t="s">
        <v>1192</v>
      </c>
      <c r="J33" s="21">
        <v>24145</v>
      </c>
      <c r="K33" s="21">
        <v>96000</v>
      </c>
      <c r="L33" s="21">
        <v>93000</v>
      </c>
      <c r="M33" s="21">
        <v>40500000</v>
      </c>
      <c r="N33" s="27">
        <v>422</v>
      </c>
      <c r="O33" s="3"/>
      <c r="P33" s="35">
        <f t="shared" si="5"/>
        <v>0.45387882002853763</v>
      </c>
      <c r="Q33" s="5"/>
      <c r="R33" s="14"/>
    </row>
    <row r="34" spans="1:18" ht="16">
      <c r="A34" s="23" t="s">
        <v>1209</v>
      </c>
      <c r="B34" s="23">
        <v>98.27</v>
      </c>
      <c r="C34" s="4"/>
      <c r="D34" s="23" t="s">
        <v>1210</v>
      </c>
      <c r="E34" s="25">
        <f t="shared" si="4"/>
        <v>101.3905593889135</v>
      </c>
      <c r="I34" s="28" t="s">
        <v>1238</v>
      </c>
      <c r="J34" s="21"/>
      <c r="K34" s="21"/>
      <c r="L34" s="21"/>
      <c r="M34" s="21"/>
      <c r="N34" s="27"/>
      <c r="O34" s="3"/>
      <c r="P34" s="35"/>
      <c r="Q34" s="11"/>
      <c r="R34" s="14"/>
    </row>
    <row r="35" spans="1:18" ht="16">
      <c r="A35" s="23" t="s">
        <v>1211</v>
      </c>
      <c r="B35" s="23">
        <v>49.89</v>
      </c>
      <c r="C35" s="4"/>
      <c r="D35" s="23" t="s">
        <v>1190</v>
      </c>
      <c r="E35" s="25">
        <f t="shared" si="4"/>
        <v>106.56031735983625</v>
      </c>
      <c r="I35" s="28" t="s">
        <v>1239</v>
      </c>
      <c r="J35" s="21"/>
      <c r="K35" s="21"/>
      <c r="L35" s="21"/>
      <c r="M35" s="21"/>
      <c r="N35" s="27"/>
      <c r="O35" s="3"/>
      <c r="P35" s="35"/>
      <c r="Q35" s="11"/>
      <c r="R35" s="14"/>
    </row>
    <row r="36" spans="1:18" ht="16">
      <c r="A36" s="23" t="s">
        <v>1197</v>
      </c>
      <c r="B36" s="23">
        <v>52.91</v>
      </c>
      <c r="C36" s="4"/>
      <c r="D36" s="23" t="s">
        <v>1212</v>
      </c>
      <c r="E36" s="25">
        <f t="shared" si="4"/>
        <v>112.8906332425988</v>
      </c>
      <c r="I36" s="28" t="s">
        <v>1240</v>
      </c>
      <c r="J36" s="21"/>
      <c r="K36" s="21"/>
      <c r="L36" s="21"/>
      <c r="M36" s="21"/>
      <c r="N36" s="27"/>
      <c r="O36" s="3"/>
      <c r="P36" s="35"/>
      <c r="Q36" s="11"/>
      <c r="R36" s="14"/>
    </row>
    <row r="37" spans="1:18" ht="16">
      <c r="A37" s="23" t="s">
        <v>1213</v>
      </c>
      <c r="B37" s="23">
        <v>102.12</v>
      </c>
      <c r="C37" s="4"/>
      <c r="D37" s="23" t="s">
        <v>1228</v>
      </c>
      <c r="E37" s="25">
        <f t="shared" si="4"/>
        <v>78.179401152117492</v>
      </c>
      <c r="I37" s="28" t="s">
        <v>1198</v>
      </c>
      <c r="J37" s="21">
        <v>9294</v>
      </c>
      <c r="K37" s="21">
        <v>76000</v>
      </c>
      <c r="L37" s="21">
        <v>73000</v>
      </c>
      <c r="M37" s="21">
        <v>0</v>
      </c>
      <c r="N37" s="27">
        <v>0</v>
      </c>
      <c r="O37" s="3"/>
      <c r="P37" s="35"/>
      <c r="Q37" s="11"/>
      <c r="R37" s="14"/>
    </row>
    <row r="38" spans="1:18" ht="16">
      <c r="A38" s="23" t="s">
        <v>1215</v>
      </c>
      <c r="B38" s="23">
        <v>62.88</v>
      </c>
      <c r="C38" s="4"/>
      <c r="D38" s="23" t="s">
        <v>1229</v>
      </c>
      <c r="E38" s="25">
        <f t="shared" si="4"/>
        <v>81.661074887636886</v>
      </c>
      <c r="I38" s="28" t="s">
        <v>1241</v>
      </c>
      <c r="J38" s="21"/>
      <c r="K38" s="21"/>
      <c r="L38" s="21"/>
      <c r="M38" s="21"/>
      <c r="N38" s="27"/>
      <c r="O38" s="3"/>
      <c r="P38" s="35"/>
      <c r="Q38" s="11"/>
      <c r="R38" s="14"/>
    </row>
    <row r="39" spans="1:18" ht="16">
      <c r="A39" s="23" t="s">
        <v>1217</v>
      </c>
      <c r="B39" s="23">
        <v>93.24</v>
      </c>
      <c r="C39" s="4"/>
      <c r="D39" s="23" t="s">
        <v>1197</v>
      </c>
      <c r="E39" s="25">
        <f>E23/947.82</f>
        <v>59.188453503829841</v>
      </c>
      <c r="I39" s="28" t="s">
        <v>1242</v>
      </c>
      <c r="J39" s="21"/>
      <c r="K39" s="21"/>
      <c r="L39" s="21"/>
      <c r="M39" s="21"/>
      <c r="N39" s="27"/>
      <c r="O39" s="3"/>
      <c r="P39" s="35"/>
      <c r="Q39" s="11"/>
      <c r="R39" s="14"/>
    </row>
    <row r="40" spans="1:18" ht="16">
      <c r="A40" s="23" t="s">
        <v>1216</v>
      </c>
      <c r="B40" s="23">
        <v>75.09</v>
      </c>
      <c r="C40" s="4"/>
      <c r="D40" s="23" t="s">
        <v>1204</v>
      </c>
      <c r="E40" s="25">
        <f>E24/947.82</f>
        <v>67.734379945559283</v>
      </c>
      <c r="I40" s="28" t="s">
        <v>1243</v>
      </c>
      <c r="J40" s="31">
        <v>3647</v>
      </c>
      <c r="K40" s="21">
        <v>5700</v>
      </c>
      <c r="L40" s="21">
        <v>1900</v>
      </c>
      <c r="M40" s="21">
        <v>0</v>
      </c>
      <c r="N40" s="27">
        <v>0</v>
      </c>
      <c r="O40" s="3"/>
      <c r="P40" s="35">
        <f t="shared" ref="P40:P42" si="6">K40/(J40*8760)*1000</f>
        <v>0.17841648793716736</v>
      </c>
      <c r="Q40" s="11"/>
      <c r="R40" s="14"/>
    </row>
    <row r="41" spans="1:18" ht="16">
      <c r="A41" s="23" t="s">
        <v>1218</v>
      </c>
      <c r="B41" s="23">
        <v>97.13</v>
      </c>
      <c r="C41" s="4"/>
      <c r="D41" s="23" t="s">
        <v>1219</v>
      </c>
      <c r="E41" s="25">
        <f>E25/947.82</f>
        <v>118.16589647823426</v>
      </c>
      <c r="I41" s="28" t="s">
        <v>1244</v>
      </c>
      <c r="J41" s="21">
        <v>3194</v>
      </c>
      <c r="K41" s="21">
        <v>8600</v>
      </c>
      <c r="L41" s="21">
        <v>8600</v>
      </c>
      <c r="M41" s="21">
        <v>0</v>
      </c>
      <c r="N41" s="27">
        <v>0</v>
      </c>
      <c r="O41" s="3"/>
      <c r="P41" s="35">
        <f t="shared" si="6"/>
        <v>0.30736855348069869</v>
      </c>
      <c r="Q41" s="11"/>
      <c r="R41" s="14"/>
    </row>
    <row r="42" spans="1:18" ht="16">
      <c r="A42" s="23" t="s">
        <v>1220</v>
      </c>
      <c r="B42" s="23">
        <v>85.97</v>
      </c>
      <c r="C42" s="4"/>
      <c r="D42" s="23" t="s">
        <v>1221</v>
      </c>
      <c r="E42" s="25">
        <f>E26/947.82</f>
        <v>118.16589647823426</v>
      </c>
      <c r="I42" s="28" t="s">
        <v>1245</v>
      </c>
      <c r="J42" s="31">
        <v>3148</v>
      </c>
      <c r="K42" s="21">
        <v>5300</v>
      </c>
      <c r="L42" s="21">
        <v>5300</v>
      </c>
      <c r="M42" s="21">
        <v>0</v>
      </c>
      <c r="N42" s="27">
        <v>0</v>
      </c>
      <c r="O42" s="3"/>
      <c r="P42" s="35">
        <f t="shared" si="6"/>
        <v>0.19219276716970404</v>
      </c>
      <c r="Q42" s="11"/>
      <c r="R42" s="14"/>
    </row>
    <row r="43" spans="1:18" ht="16">
      <c r="A43" s="23" t="s">
        <v>1222</v>
      </c>
      <c r="B43" s="23">
        <v>93.24</v>
      </c>
      <c r="C43" s="4"/>
      <c r="D43" s="23" t="s">
        <v>1223</v>
      </c>
      <c r="E43" s="25">
        <f t="shared" ref="E43:E44" si="7">E27/947.82</f>
        <v>150.87252853917408</v>
      </c>
      <c r="I43" s="28" t="s">
        <v>1246</v>
      </c>
      <c r="J43" s="21"/>
      <c r="K43" s="21"/>
      <c r="L43" s="21"/>
      <c r="M43" s="21"/>
      <c r="N43" s="27"/>
      <c r="O43" s="3"/>
      <c r="P43" s="35"/>
      <c r="Q43" s="11"/>
      <c r="R43" s="14"/>
    </row>
    <row r="44" spans="1:18" ht="16">
      <c r="A44" s="23" t="s">
        <v>1224</v>
      </c>
      <c r="B44" s="23">
        <v>74</v>
      </c>
      <c r="C44" s="4"/>
      <c r="D44" s="23" t="s">
        <v>1225</v>
      </c>
      <c r="E44" s="25">
        <f t="shared" si="7"/>
        <v>77.335359034415816</v>
      </c>
      <c r="I44" s="28" t="s">
        <v>1247</v>
      </c>
      <c r="J44" s="21"/>
      <c r="K44" s="21"/>
      <c r="L44" s="21"/>
      <c r="M44" s="21"/>
      <c r="N44" s="27"/>
      <c r="O44" s="3"/>
      <c r="P44" s="35"/>
      <c r="Q44" s="11"/>
      <c r="R44" s="14"/>
    </row>
    <row r="45" spans="1:18" ht="16">
      <c r="I45" s="28" t="s">
        <v>1248</v>
      </c>
      <c r="J45" s="21">
        <v>44</v>
      </c>
      <c r="K45" s="21">
        <v>340</v>
      </c>
      <c r="L45" s="21">
        <v>340</v>
      </c>
      <c r="M45" s="21">
        <v>122000</v>
      </c>
      <c r="N45" s="27">
        <v>357</v>
      </c>
      <c r="O45" s="3"/>
      <c r="P45" s="35"/>
      <c r="Q45" s="5"/>
      <c r="R45" s="14"/>
    </row>
    <row r="46" spans="1:18" ht="16">
      <c r="I46" s="32" t="s">
        <v>1249</v>
      </c>
      <c r="J46" s="33">
        <v>61799</v>
      </c>
      <c r="K46" s="33">
        <v>230000</v>
      </c>
      <c r="L46" s="33">
        <v>220000</v>
      </c>
      <c r="M46" s="33">
        <v>77000000</v>
      </c>
      <c r="N46" s="34">
        <v>332</v>
      </c>
      <c r="O46" s="3"/>
      <c r="P46" s="35">
        <f t="shared" ref="P46" si="8">K46/(J46*8760)*1000</f>
        <v>0.42485651487171439</v>
      </c>
      <c r="Q46" s="11"/>
      <c r="R46" s="14"/>
    </row>
    <row r="48" spans="1:18">
      <c r="J48" s="40">
        <v>2023</v>
      </c>
      <c r="K48" s="40">
        <v>2022</v>
      </c>
      <c r="L48" s="40">
        <v>2021</v>
      </c>
      <c r="M48" s="40">
        <v>2020</v>
      </c>
    </row>
    <row r="49" spans="9:17" ht="16">
      <c r="I49" s="36" t="s">
        <v>1290</v>
      </c>
      <c r="J49" s="37">
        <f>SUM(J50:J53)</f>
        <v>54772</v>
      </c>
      <c r="K49" s="37">
        <v>49870</v>
      </c>
      <c r="L49" s="37">
        <v>50259</v>
      </c>
      <c r="M49" s="37">
        <v>50807</v>
      </c>
    </row>
    <row r="50" spans="9:17" ht="16">
      <c r="I50" s="21" t="s">
        <v>1282</v>
      </c>
      <c r="J50" s="37">
        <v>9322</v>
      </c>
      <c r="K50" s="37">
        <v>8908</v>
      </c>
      <c r="L50" s="37">
        <v>8908</v>
      </c>
      <c r="M50" s="37">
        <v>8908</v>
      </c>
    </row>
    <row r="51" spans="9:17" ht="16">
      <c r="I51" s="21" t="s">
        <v>1283</v>
      </c>
      <c r="J51" s="37">
        <v>40107</v>
      </c>
      <c r="K51" s="37">
        <v>36681</v>
      </c>
      <c r="L51" s="37">
        <v>37252</v>
      </c>
      <c r="M51" s="37">
        <v>38010</v>
      </c>
    </row>
    <row r="52" spans="9:17" ht="16">
      <c r="I52" s="21" t="s">
        <v>1284</v>
      </c>
      <c r="J52" s="37">
        <v>3722</v>
      </c>
      <c r="K52" s="37">
        <v>3639</v>
      </c>
      <c r="L52" s="37">
        <v>3639</v>
      </c>
      <c r="M52" s="37">
        <v>3577</v>
      </c>
    </row>
    <row r="53" spans="9:17" ht="16">
      <c r="I53" s="21" t="s">
        <v>1285</v>
      </c>
      <c r="J53" s="37">
        <v>1621</v>
      </c>
      <c r="K53" s="17">
        <v>642</v>
      </c>
      <c r="L53" s="17">
        <v>460</v>
      </c>
      <c r="M53" s="17">
        <v>312</v>
      </c>
    </row>
    <row r="54" spans="9:17" ht="16">
      <c r="I54" s="21" t="s">
        <v>1286</v>
      </c>
      <c r="J54" s="17">
        <f>2220+2078+1395+426+2462+713+1442+2845+1015+578</f>
        <v>15174</v>
      </c>
      <c r="K54" s="17">
        <f>2220+2058+1388+421+2439+704+1410+600+2822+1005+595</f>
        <v>15662</v>
      </c>
      <c r="L54" s="17">
        <f>2220+2058+1388+840+2439+704+1410+600+2822+1005+595</f>
        <v>16081</v>
      </c>
      <c r="M54" s="17">
        <f>2220+2058+1388+1098+2439+727+1422+2822+1005+595+280</f>
        <v>16054</v>
      </c>
      <c r="N54" s="40">
        <v>2023</v>
      </c>
      <c r="O54" s="40">
        <v>2022</v>
      </c>
      <c r="P54" s="40">
        <v>2021</v>
      </c>
      <c r="Q54" s="40">
        <v>2020</v>
      </c>
    </row>
    <row r="55" spans="9:17" ht="16">
      <c r="I55" s="21" t="s">
        <v>1287</v>
      </c>
      <c r="J55" s="37">
        <f>J51-J54</f>
        <v>24933</v>
      </c>
      <c r="K55" s="37">
        <f t="shared" ref="K55:M55" si="9">K51-K54</f>
        <v>21019</v>
      </c>
      <c r="L55" s="37">
        <f t="shared" si="9"/>
        <v>21171</v>
      </c>
      <c r="M55" s="37">
        <f t="shared" si="9"/>
        <v>21956</v>
      </c>
      <c r="N55" s="15">
        <f>J55+J54</f>
        <v>40107</v>
      </c>
      <c r="O55" s="15">
        <f>K55+K54</f>
        <v>36681</v>
      </c>
      <c r="P55" s="15">
        <f t="shared" ref="P55:Q55" si="10">L55+L54</f>
        <v>37252</v>
      </c>
      <c r="Q55" s="15">
        <f t="shared" si="10"/>
        <v>38010</v>
      </c>
    </row>
    <row r="56" spans="9:17" ht="16">
      <c r="I56" s="36" t="s">
        <v>1288</v>
      </c>
      <c r="J56" s="17">
        <v>2023</v>
      </c>
      <c r="K56" s="17">
        <v>2022</v>
      </c>
      <c r="L56" s="17">
        <v>2021</v>
      </c>
      <c r="M56" s="17">
        <v>2020</v>
      </c>
    </row>
    <row r="57" spans="9:17" ht="16">
      <c r="I57" s="21" t="s">
        <v>1289</v>
      </c>
      <c r="J57" s="38">
        <v>0.33300000000000002</v>
      </c>
      <c r="K57" s="38">
        <v>0.34200000000000003</v>
      </c>
      <c r="L57" s="38">
        <v>0.318</v>
      </c>
      <c r="M57" s="38">
        <v>0.313</v>
      </c>
    </row>
    <row r="58" spans="9:17" ht="16">
      <c r="I58" s="21" t="s">
        <v>1286</v>
      </c>
      <c r="J58" s="38">
        <v>0.128</v>
      </c>
      <c r="K58" s="38">
        <v>0.13500000000000001</v>
      </c>
      <c r="L58" s="38">
        <v>0.182</v>
      </c>
      <c r="M58" s="38">
        <v>0.18099999999999999</v>
      </c>
      <c r="N58">
        <f>N61*(J57+J58)</f>
        <v>73137.552742616041</v>
      </c>
      <c r="O58">
        <f>O61*(K57+K58)</f>
        <v>81208.264462809922</v>
      </c>
      <c r="P58">
        <f>P61*(L57+L58)</f>
        <v>96256.684491978609</v>
      </c>
      <c r="Q58">
        <f>Q61*(M57+M58)</f>
        <v>84574.869109947642</v>
      </c>
    </row>
    <row r="59" spans="9:17" ht="16">
      <c r="I59" s="21" t="s">
        <v>1282</v>
      </c>
      <c r="J59" s="38">
        <v>0.28399999999999997</v>
      </c>
      <c r="K59" s="38">
        <v>0.26600000000000001</v>
      </c>
      <c r="L59" s="38">
        <v>0.29799999999999999</v>
      </c>
      <c r="M59" s="38">
        <v>0.29599999999999999</v>
      </c>
    </row>
    <row r="60" spans="9:17" ht="16">
      <c r="I60" s="21" t="s">
        <v>1291</v>
      </c>
      <c r="J60" s="38">
        <v>0.76300000000000001</v>
      </c>
      <c r="K60" s="38">
        <v>0.75800000000000001</v>
      </c>
      <c r="L60" s="38">
        <v>0.81299999999999994</v>
      </c>
      <c r="M60" s="38">
        <v>0.80900000000000005</v>
      </c>
      <c r="N60">
        <f>N61*J60</f>
        <v>121049.78902953587</v>
      </c>
      <c r="O60">
        <f t="shared" ref="O60:Q60" si="11">O61*K60</f>
        <v>129047.93388429753</v>
      </c>
      <c r="P60">
        <f t="shared" si="11"/>
        <v>156513.36898395722</v>
      </c>
      <c r="Q60">
        <f t="shared" si="11"/>
        <v>138504.1884816754</v>
      </c>
    </row>
    <row r="61" spans="9:17" ht="16">
      <c r="I61" s="21" t="s">
        <v>1292</v>
      </c>
      <c r="J61" s="38">
        <v>0.23699999999999999</v>
      </c>
      <c r="K61" s="38">
        <v>0.24199999999999999</v>
      </c>
      <c r="L61" s="38">
        <v>0.187</v>
      </c>
      <c r="M61" s="38">
        <v>0.191</v>
      </c>
      <c r="N61">
        <f>N62/J61</f>
        <v>158649.78902953587</v>
      </c>
      <c r="O61">
        <f>O62/K61</f>
        <v>170247.93388429753</v>
      </c>
      <c r="P61">
        <f>P62/L61</f>
        <v>192513.36898395722</v>
      </c>
      <c r="Q61">
        <f>Q62/M61</f>
        <v>171204.1884816754</v>
      </c>
    </row>
    <row r="62" spans="9:17" ht="16">
      <c r="I62" s="21" t="s">
        <v>1293</v>
      </c>
      <c r="J62" s="39">
        <v>37.6</v>
      </c>
      <c r="K62" s="39">
        <v>41.2</v>
      </c>
      <c r="L62" s="39">
        <v>36</v>
      </c>
      <c r="M62" s="17">
        <v>32.700000000000003</v>
      </c>
      <c r="N62">
        <f>J62*1000</f>
        <v>37600</v>
      </c>
      <c r="O62">
        <f t="shared" ref="O62:Q62" si="12">K62*1000</f>
        <v>41200</v>
      </c>
      <c r="P62">
        <f t="shared" si="12"/>
        <v>36000</v>
      </c>
      <c r="Q62">
        <f t="shared" si="12"/>
        <v>32700.000000000004</v>
      </c>
    </row>
    <row r="63" spans="9:17" ht="16">
      <c r="I63" s="21" t="s">
        <v>1294</v>
      </c>
      <c r="J63" s="39">
        <v>3997</v>
      </c>
      <c r="K63" s="39">
        <v>4028</v>
      </c>
      <c r="L63" s="39">
        <v>4259</v>
      </c>
      <c r="M63" s="37">
        <v>4716</v>
      </c>
    </row>
    <row r="65" spans="9:15">
      <c r="I65" s="17"/>
      <c r="J65" s="40">
        <v>2023</v>
      </c>
      <c r="K65" s="40">
        <v>2022</v>
      </c>
      <c r="L65" s="40">
        <v>2021</v>
      </c>
      <c r="M65" s="40">
        <v>2020</v>
      </c>
      <c r="N65" s="40" t="s">
        <v>1297</v>
      </c>
      <c r="O65" s="40" t="s">
        <v>1298</v>
      </c>
    </row>
    <row r="66" spans="9:15" ht="16">
      <c r="I66" s="41" t="s">
        <v>1326</v>
      </c>
      <c r="J66" s="37">
        <v>54404</v>
      </c>
      <c r="K66" s="37">
        <v>54347</v>
      </c>
      <c r="L66" s="37">
        <v>49871</v>
      </c>
      <c r="M66" s="37">
        <v>50419</v>
      </c>
      <c r="N66" s="17"/>
      <c r="O66" s="17"/>
    </row>
    <row r="67" spans="9:15" ht="16">
      <c r="I67" s="21" t="s">
        <v>1296</v>
      </c>
      <c r="J67" s="42">
        <v>251.262</v>
      </c>
      <c r="K67" s="42">
        <v>263.81200000000001</v>
      </c>
      <c r="L67" s="42">
        <v>252.53200000000001</v>
      </c>
      <c r="M67" s="42">
        <v>246.316</v>
      </c>
      <c r="N67" s="17"/>
      <c r="O67" s="17"/>
    </row>
    <row r="68" spans="9:15" ht="16">
      <c r="I68" s="21" t="s">
        <v>1286</v>
      </c>
      <c r="J68" s="43">
        <f>J67*J58/(J54*8760)*10^6</f>
        <v>0.24195388290352457</v>
      </c>
      <c r="K68" s="43">
        <f>K67*K58/(K54*8760)*10^6</f>
        <v>0.25958344339234829</v>
      </c>
      <c r="L68" s="43">
        <f>L67*L58/(L54*8760)*10^6</f>
        <v>0.32626512072586872</v>
      </c>
      <c r="M68" s="43">
        <f>M67*M58/(M54*8760)*10^6</f>
        <v>0.31701793547234708</v>
      </c>
      <c r="N68" s="38">
        <f>AVERAGE(J68:K68)</f>
        <v>0.25076866314793644</v>
      </c>
      <c r="O68" s="38">
        <f>AVERAGE(L68:M68)</f>
        <v>0.3216415280991079</v>
      </c>
    </row>
    <row r="69" spans="9:15" ht="16">
      <c r="I69" s="21" t="s">
        <v>1287</v>
      </c>
      <c r="J69" s="43">
        <f>J67*J57/(J55*8760)*10^6</f>
        <v>0.3830825791202615</v>
      </c>
      <c r="K69" s="43">
        <f>K67*K57/(K55*8760)*10^6</f>
        <v>0.49000949564875101</v>
      </c>
      <c r="L69" s="43">
        <f>L67*L57/(L55*8760)*10^6</f>
        <v>0.4330101334016615</v>
      </c>
      <c r="M69" s="43">
        <f>M67*M57/(M55*8760)*10^6</f>
        <v>0.40084791833563349</v>
      </c>
      <c r="N69" s="38">
        <f>AVERAGE(J69:K69)</f>
        <v>0.43654603738450626</v>
      </c>
      <c r="O69" s="38">
        <f>AVERAGE(L69:M69)</f>
        <v>0.4169290258686475</v>
      </c>
    </row>
    <row r="70" spans="9:15">
      <c r="I70" s="16" t="s">
        <v>1324</v>
      </c>
    </row>
    <row r="71" spans="9:15">
      <c r="I71" s="16" t="s">
        <v>1325</v>
      </c>
    </row>
    <row r="73" spans="9:15">
      <c r="I73" t="s">
        <v>1322</v>
      </c>
    </row>
    <row r="74" spans="9:15">
      <c r="I74" t="s">
        <v>1323</v>
      </c>
    </row>
  </sheetData>
  <phoneticPr fontId="2" type="noConversion"/>
  <hyperlinks>
    <hyperlink ref="J1" r:id="rId1" xr:uid="{D21CD37A-0E6E-D54A-B6D5-67C156C5BABE}"/>
    <hyperlink ref="I70" r:id="rId2" xr:uid="{982FFB25-3FF1-DD45-9907-47F54E273C61}"/>
    <hyperlink ref="I71" r:id="rId3" xr:uid="{571C0049-33E0-ED4B-AF7C-F6097F80BB2E}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36CEA-A28C-4645-A835-93ACFE5A5182}">
  <dimension ref="A1:BQ284"/>
  <sheetViews>
    <sheetView workbookViewId="0">
      <selection activeCell="AJ275" sqref="AJ275"/>
    </sheetView>
  </sheetViews>
  <sheetFormatPr baseColWidth="10" defaultRowHeight="15"/>
  <sheetData>
    <row r="1" spans="1:6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1165</v>
      </c>
      <c r="AG1" t="s">
        <v>1166</v>
      </c>
      <c r="AH1" t="s">
        <v>1166</v>
      </c>
      <c r="AI1" t="s">
        <v>1167</v>
      </c>
      <c r="AJ1" t="s">
        <v>1168</v>
      </c>
      <c r="AK1" t="s">
        <v>1168</v>
      </c>
      <c r="AL1" t="s">
        <v>1168</v>
      </c>
      <c r="AM1">
        <v>2020</v>
      </c>
      <c r="AN1">
        <v>2021</v>
      </c>
      <c r="AO1">
        <v>2022</v>
      </c>
      <c r="AP1">
        <v>2023</v>
      </c>
      <c r="AQ1">
        <v>2024</v>
      </c>
      <c r="AR1">
        <v>2025</v>
      </c>
      <c r="AS1">
        <v>2026</v>
      </c>
      <c r="AT1">
        <v>2027</v>
      </c>
      <c r="AU1">
        <v>2028</v>
      </c>
      <c r="AV1">
        <v>2029</v>
      </c>
      <c r="AW1">
        <v>2030</v>
      </c>
      <c r="AX1">
        <v>2031</v>
      </c>
      <c r="AY1">
        <v>2032</v>
      </c>
      <c r="AZ1">
        <v>2033</v>
      </c>
      <c r="BA1">
        <v>2034</v>
      </c>
      <c r="BB1">
        <v>2035</v>
      </c>
      <c r="BC1">
        <v>2036</v>
      </c>
      <c r="BD1">
        <v>2037</v>
      </c>
      <c r="BE1">
        <v>2038</v>
      </c>
      <c r="BF1">
        <v>2039</v>
      </c>
      <c r="BG1">
        <v>2040</v>
      </c>
      <c r="BH1">
        <v>2041</v>
      </c>
      <c r="BI1">
        <v>2042</v>
      </c>
      <c r="BJ1">
        <v>2043</v>
      </c>
      <c r="BK1">
        <v>2044</v>
      </c>
      <c r="BL1">
        <v>2045</v>
      </c>
      <c r="BM1">
        <v>2046</v>
      </c>
      <c r="BN1">
        <v>2047</v>
      </c>
      <c r="BO1">
        <v>2048</v>
      </c>
      <c r="BP1">
        <v>2049</v>
      </c>
      <c r="BQ1">
        <v>2050</v>
      </c>
    </row>
    <row r="2" spans="1:69">
      <c r="A2" t="s">
        <v>31</v>
      </c>
      <c r="B2" t="s">
        <v>32</v>
      </c>
      <c r="C2" t="s">
        <v>33</v>
      </c>
      <c r="D2" t="s">
        <v>34</v>
      </c>
      <c r="E2" t="s">
        <v>71</v>
      </c>
      <c r="F2" t="s">
        <v>36</v>
      </c>
      <c r="I2">
        <v>1080</v>
      </c>
      <c r="J2" t="s">
        <v>72</v>
      </c>
      <c r="K2">
        <v>1974</v>
      </c>
      <c r="L2">
        <v>2039</v>
      </c>
      <c r="M2" t="s">
        <v>73</v>
      </c>
      <c r="N2" t="s">
        <v>39</v>
      </c>
      <c r="S2" t="s">
        <v>74</v>
      </c>
      <c r="T2" t="s">
        <v>41</v>
      </c>
      <c r="U2">
        <v>36.282499999999999</v>
      </c>
      <c r="V2">
        <v>-80.058547000000004</v>
      </c>
      <c r="W2" t="s">
        <v>42</v>
      </c>
      <c r="X2" t="s">
        <v>75</v>
      </c>
      <c r="Y2" t="s">
        <v>76</v>
      </c>
      <c r="AA2" t="s">
        <v>45</v>
      </c>
      <c r="AB2" t="s">
        <v>77</v>
      </c>
      <c r="AC2" t="s">
        <v>78</v>
      </c>
      <c r="AD2" t="s">
        <v>79</v>
      </c>
      <c r="AE2" t="s">
        <v>49</v>
      </c>
      <c r="AF2" s="1">
        <v>1</v>
      </c>
      <c r="AG2">
        <f t="shared" ref="AG2:AG65" si="0">SUMIF(E:E,E2,I:I)</f>
        <v>2160</v>
      </c>
      <c r="AH2" t="str">
        <f t="shared" ref="AH2:AH183" si="1">IF(AG2=AG3,"",AG2)</f>
        <v/>
      </c>
      <c r="AI2">
        <f t="shared" ref="AI2:AI31" si="2">IF(K2="",-99,2024-K2)</f>
        <v>50</v>
      </c>
      <c r="AJ2">
        <f>K2+40</f>
        <v>2014</v>
      </c>
      <c r="AK2">
        <f>AJ2+40</f>
        <v>2054</v>
      </c>
      <c r="AL2">
        <f>AK2+40</f>
        <v>2094</v>
      </c>
      <c r="AM2">
        <f>IF(AM$1&lt;$K2,0,$I2)*$AF2</f>
        <v>1080</v>
      </c>
      <c r="AN2">
        <f t="shared" ref="AN2:BQ10" si="3">IF(AN$1&lt;$K2,0,$I2)*$AF2</f>
        <v>1080</v>
      </c>
      <c r="AO2">
        <f t="shared" si="3"/>
        <v>1080</v>
      </c>
      <c r="AP2">
        <f t="shared" si="3"/>
        <v>1080</v>
      </c>
      <c r="AQ2">
        <f t="shared" si="3"/>
        <v>1080</v>
      </c>
      <c r="AR2">
        <f t="shared" si="3"/>
        <v>1080</v>
      </c>
      <c r="AS2">
        <f t="shared" si="3"/>
        <v>1080</v>
      </c>
      <c r="AT2">
        <f t="shared" si="3"/>
        <v>1080</v>
      </c>
      <c r="AU2">
        <f t="shared" si="3"/>
        <v>1080</v>
      </c>
      <c r="AV2">
        <f t="shared" si="3"/>
        <v>1080</v>
      </c>
      <c r="AW2">
        <f t="shared" si="3"/>
        <v>1080</v>
      </c>
      <c r="AX2">
        <f t="shared" si="3"/>
        <v>1080</v>
      </c>
      <c r="AY2">
        <f t="shared" si="3"/>
        <v>1080</v>
      </c>
      <c r="AZ2">
        <f t="shared" si="3"/>
        <v>1080</v>
      </c>
      <c r="BA2">
        <f t="shared" si="3"/>
        <v>1080</v>
      </c>
      <c r="BB2">
        <f t="shared" si="3"/>
        <v>1080</v>
      </c>
      <c r="BC2">
        <f t="shared" si="3"/>
        <v>1080</v>
      </c>
      <c r="BD2">
        <f t="shared" si="3"/>
        <v>1080</v>
      </c>
      <c r="BE2">
        <f t="shared" si="3"/>
        <v>1080</v>
      </c>
      <c r="BF2">
        <f t="shared" si="3"/>
        <v>1080</v>
      </c>
      <c r="BG2">
        <f t="shared" si="3"/>
        <v>1080</v>
      </c>
      <c r="BH2">
        <f t="shared" si="3"/>
        <v>1080</v>
      </c>
      <c r="BI2">
        <f t="shared" si="3"/>
        <v>1080</v>
      </c>
      <c r="BJ2">
        <f t="shared" si="3"/>
        <v>1080</v>
      </c>
      <c r="BK2">
        <f t="shared" si="3"/>
        <v>1080</v>
      </c>
      <c r="BL2">
        <f t="shared" si="3"/>
        <v>1080</v>
      </c>
      <c r="BM2">
        <f t="shared" si="3"/>
        <v>1080</v>
      </c>
      <c r="BN2">
        <f t="shared" si="3"/>
        <v>1080</v>
      </c>
      <c r="BO2">
        <f t="shared" si="3"/>
        <v>1080</v>
      </c>
      <c r="BP2">
        <f t="shared" si="3"/>
        <v>1080</v>
      </c>
      <c r="BQ2">
        <f t="shared" si="3"/>
        <v>1080</v>
      </c>
    </row>
    <row r="3" spans="1:69">
      <c r="A3" t="s">
        <v>31</v>
      </c>
      <c r="B3" t="s">
        <v>32</v>
      </c>
      <c r="C3" t="s">
        <v>33</v>
      </c>
      <c r="D3" t="s">
        <v>34</v>
      </c>
      <c r="E3" t="s">
        <v>71</v>
      </c>
      <c r="F3" t="s">
        <v>50</v>
      </c>
      <c r="I3">
        <v>1080</v>
      </c>
      <c r="J3" t="s">
        <v>72</v>
      </c>
      <c r="K3">
        <v>1975</v>
      </c>
      <c r="L3">
        <v>2039</v>
      </c>
      <c r="M3" t="s">
        <v>73</v>
      </c>
      <c r="N3" t="s">
        <v>39</v>
      </c>
      <c r="S3" t="s">
        <v>74</v>
      </c>
      <c r="T3" t="s">
        <v>41</v>
      </c>
      <c r="U3">
        <v>36.282499999999999</v>
      </c>
      <c r="V3">
        <v>-80.058547000000004</v>
      </c>
      <c r="W3" t="s">
        <v>42</v>
      </c>
      <c r="X3" t="s">
        <v>75</v>
      </c>
      <c r="Y3" t="s">
        <v>76</v>
      </c>
      <c r="AA3" t="s">
        <v>45</v>
      </c>
      <c r="AB3" t="s">
        <v>77</v>
      </c>
      <c r="AC3" t="s">
        <v>78</v>
      </c>
      <c r="AD3" t="s">
        <v>80</v>
      </c>
      <c r="AE3" t="s">
        <v>49</v>
      </c>
      <c r="AF3" s="1">
        <v>1</v>
      </c>
      <c r="AG3">
        <f t="shared" si="0"/>
        <v>2160</v>
      </c>
      <c r="AH3">
        <f t="shared" si="1"/>
        <v>2160</v>
      </c>
      <c r="AI3">
        <f t="shared" si="2"/>
        <v>49</v>
      </c>
      <c r="AJ3">
        <f t="shared" ref="AJ3:AJ66" si="4">K3+40</f>
        <v>2015</v>
      </c>
      <c r="AK3">
        <f t="shared" ref="AK3:AL3" si="5">AJ3+40</f>
        <v>2055</v>
      </c>
      <c r="AL3">
        <f t="shared" si="5"/>
        <v>2095</v>
      </c>
      <c r="AM3">
        <f t="shared" ref="AM3:BB11" si="6">IF(AM$1&lt;$K3,0,$I3)*$AF3</f>
        <v>1080</v>
      </c>
      <c r="AN3">
        <f t="shared" si="6"/>
        <v>1080</v>
      </c>
      <c r="AO3">
        <f t="shared" si="6"/>
        <v>1080</v>
      </c>
      <c r="AP3">
        <f t="shared" si="6"/>
        <v>1080</v>
      </c>
      <c r="AQ3">
        <f t="shared" si="6"/>
        <v>1080</v>
      </c>
      <c r="AR3">
        <f t="shared" si="6"/>
        <v>1080</v>
      </c>
      <c r="AS3">
        <f t="shared" si="6"/>
        <v>1080</v>
      </c>
      <c r="AT3">
        <f t="shared" si="6"/>
        <v>1080</v>
      </c>
      <c r="AU3">
        <f t="shared" si="6"/>
        <v>1080</v>
      </c>
      <c r="AV3">
        <f t="shared" si="6"/>
        <v>1080</v>
      </c>
      <c r="AW3">
        <f t="shared" si="6"/>
        <v>1080</v>
      </c>
      <c r="AX3">
        <f t="shared" si="6"/>
        <v>1080</v>
      </c>
      <c r="AY3">
        <f t="shared" si="6"/>
        <v>1080</v>
      </c>
      <c r="AZ3">
        <f t="shared" si="6"/>
        <v>1080</v>
      </c>
      <c r="BA3">
        <f t="shared" si="6"/>
        <v>1080</v>
      </c>
      <c r="BB3">
        <f t="shared" si="6"/>
        <v>1080</v>
      </c>
      <c r="BC3">
        <f t="shared" si="3"/>
        <v>1080</v>
      </c>
      <c r="BD3">
        <f t="shared" si="3"/>
        <v>1080</v>
      </c>
      <c r="BE3">
        <f t="shared" si="3"/>
        <v>1080</v>
      </c>
      <c r="BF3">
        <f t="shared" si="3"/>
        <v>1080</v>
      </c>
      <c r="BG3">
        <f t="shared" si="3"/>
        <v>1080</v>
      </c>
      <c r="BH3">
        <f t="shared" si="3"/>
        <v>1080</v>
      </c>
      <c r="BI3">
        <f t="shared" si="3"/>
        <v>1080</v>
      </c>
      <c r="BJ3">
        <f t="shared" si="3"/>
        <v>1080</v>
      </c>
      <c r="BK3">
        <f t="shared" si="3"/>
        <v>1080</v>
      </c>
      <c r="BL3">
        <f t="shared" si="3"/>
        <v>1080</v>
      </c>
      <c r="BM3">
        <f t="shared" si="3"/>
        <v>1080</v>
      </c>
      <c r="BN3">
        <f t="shared" si="3"/>
        <v>1080</v>
      </c>
      <c r="BO3">
        <f t="shared" si="3"/>
        <v>1080</v>
      </c>
      <c r="BP3">
        <f t="shared" si="3"/>
        <v>1080</v>
      </c>
      <c r="BQ3">
        <f t="shared" si="3"/>
        <v>1080</v>
      </c>
    </row>
    <row r="4" spans="1:69">
      <c r="A4" t="s">
        <v>31</v>
      </c>
      <c r="B4" t="s">
        <v>32</v>
      </c>
      <c r="C4" t="s">
        <v>33</v>
      </c>
      <c r="D4" t="s">
        <v>34</v>
      </c>
      <c r="E4" t="s">
        <v>97</v>
      </c>
      <c r="F4" t="s">
        <v>36</v>
      </c>
      <c r="I4">
        <v>531</v>
      </c>
      <c r="J4" t="s">
        <v>72</v>
      </c>
      <c r="K4">
        <v>1970</v>
      </c>
      <c r="L4">
        <v>2027</v>
      </c>
      <c r="M4" t="s">
        <v>38</v>
      </c>
      <c r="N4" t="s">
        <v>39</v>
      </c>
      <c r="S4" t="s">
        <v>98</v>
      </c>
      <c r="T4" t="s">
        <v>41</v>
      </c>
      <c r="U4">
        <v>39.923307999999999</v>
      </c>
      <c r="V4">
        <v>-87.427380999999997</v>
      </c>
      <c r="W4" t="s">
        <v>42</v>
      </c>
      <c r="X4" t="s">
        <v>99</v>
      </c>
      <c r="Y4" t="s">
        <v>100</v>
      </c>
      <c r="AA4" t="s">
        <v>101</v>
      </c>
      <c r="AB4" t="s">
        <v>102</v>
      </c>
      <c r="AC4" t="s">
        <v>103</v>
      </c>
      <c r="AD4" t="s">
        <v>104</v>
      </c>
      <c r="AE4" t="s">
        <v>49</v>
      </c>
      <c r="AF4" s="1">
        <v>1</v>
      </c>
      <c r="AG4">
        <f t="shared" si="0"/>
        <v>1175</v>
      </c>
      <c r="AH4" t="str">
        <f t="shared" si="1"/>
        <v/>
      </c>
      <c r="AI4">
        <f t="shared" si="2"/>
        <v>54</v>
      </c>
      <c r="AJ4">
        <f t="shared" si="4"/>
        <v>2010</v>
      </c>
      <c r="AK4">
        <f t="shared" ref="AK4:AL4" si="7">AJ4+40</f>
        <v>2050</v>
      </c>
      <c r="AL4">
        <f t="shared" si="7"/>
        <v>2090</v>
      </c>
      <c r="AM4">
        <f t="shared" si="6"/>
        <v>531</v>
      </c>
      <c r="AN4">
        <f t="shared" si="3"/>
        <v>531</v>
      </c>
      <c r="AO4">
        <f t="shared" si="3"/>
        <v>531</v>
      </c>
      <c r="AP4">
        <f t="shared" si="3"/>
        <v>531</v>
      </c>
      <c r="AQ4">
        <f t="shared" si="3"/>
        <v>531</v>
      </c>
      <c r="AR4">
        <f t="shared" si="3"/>
        <v>531</v>
      </c>
      <c r="AS4">
        <f t="shared" si="3"/>
        <v>531</v>
      </c>
      <c r="AT4">
        <f t="shared" si="3"/>
        <v>531</v>
      </c>
      <c r="AU4">
        <f t="shared" si="3"/>
        <v>531</v>
      </c>
      <c r="AV4">
        <f t="shared" si="3"/>
        <v>531</v>
      </c>
      <c r="AW4">
        <f t="shared" si="3"/>
        <v>531</v>
      </c>
      <c r="AX4">
        <f t="shared" si="3"/>
        <v>531</v>
      </c>
      <c r="AY4">
        <f t="shared" si="3"/>
        <v>531</v>
      </c>
      <c r="AZ4">
        <f t="shared" si="3"/>
        <v>531</v>
      </c>
      <c r="BA4">
        <f t="shared" si="3"/>
        <v>531</v>
      </c>
      <c r="BB4">
        <f t="shared" si="3"/>
        <v>531</v>
      </c>
      <c r="BC4">
        <f t="shared" si="3"/>
        <v>531</v>
      </c>
      <c r="BD4">
        <f t="shared" si="3"/>
        <v>531</v>
      </c>
      <c r="BE4">
        <f t="shared" si="3"/>
        <v>531</v>
      </c>
      <c r="BF4">
        <f t="shared" si="3"/>
        <v>531</v>
      </c>
      <c r="BG4">
        <f t="shared" si="3"/>
        <v>531</v>
      </c>
      <c r="BH4">
        <f t="shared" si="3"/>
        <v>531</v>
      </c>
      <c r="BI4">
        <f t="shared" si="3"/>
        <v>531</v>
      </c>
      <c r="BJ4">
        <f t="shared" si="3"/>
        <v>531</v>
      </c>
      <c r="BK4">
        <f t="shared" si="3"/>
        <v>531</v>
      </c>
      <c r="BL4">
        <f t="shared" si="3"/>
        <v>531</v>
      </c>
      <c r="BM4">
        <f t="shared" si="3"/>
        <v>531</v>
      </c>
      <c r="BN4">
        <f t="shared" si="3"/>
        <v>531</v>
      </c>
      <c r="BO4">
        <f t="shared" si="3"/>
        <v>531</v>
      </c>
      <c r="BP4">
        <f t="shared" si="3"/>
        <v>531</v>
      </c>
      <c r="BQ4">
        <f t="shared" si="3"/>
        <v>531</v>
      </c>
    </row>
    <row r="5" spans="1:69">
      <c r="A5" t="s">
        <v>31</v>
      </c>
      <c r="B5" t="s">
        <v>32</v>
      </c>
      <c r="C5" t="s">
        <v>33</v>
      </c>
      <c r="D5" t="s">
        <v>34</v>
      </c>
      <c r="E5" t="s">
        <v>97</v>
      </c>
      <c r="F5" t="s">
        <v>50</v>
      </c>
      <c r="I5">
        <v>531</v>
      </c>
      <c r="J5" t="s">
        <v>72</v>
      </c>
      <c r="K5">
        <v>1972</v>
      </c>
      <c r="L5">
        <v>2027</v>
      </c>
      <c r="M5" t="s">
        <v>38</v>
      </c>
      <c r="N5" t="s">
        <v>39</v>
      </c>
      <c r="S5" t="s">
        <v>98</v>
      </c>
      <c r="T5" t="s">
        <v>41</v>
      </c>
      <c r="U5">
        <v>39.923307999999999</v>
      </c>
      <c r="V5">
        <v>-87.427380999999997</v>
      </c>
      <c r="W5" t="s">
        <v>42</v>
      </c>
      <c r="X5" t="s">
        <v>99</v>
      </c>
      <c r="Y5" t="s">
        <v>100</v>
      </c>
      <c r="AA5" t="s">
        <v>101</v>
      </c>
      <c r="AB5" t="s">
        <v>102</v>
      </c>
      <c r="AC5" t="s">
        <v>103</v>
      </c>
      <c r="AD5" t="s">
        <v>105</v>
      </c>
      <c r="AE5" t="s">
        <v>49</v>
      </c>
      <c r="AF5" s="1">
        <v>1</v>
      </c>
      <c r="AG5">
        <f t="shared" si="0"/>
        <v>1175</v>
      </c>
      <c r="AH5">
        <f t="shared" si="1"/>
        <v>1175</v>
      </c>
      <c r="AI5">
        <f t="shared" si="2"/>
        <v>52</v>
      </c>
      <c r="AJ5">
        <f t="shared" si="4"/>
        <v>2012</v>
      </c>
      <c r="AK5">
        <f t="shared" ref="AK5:AL5" si="8">AJ5+40</f>
        <v>2052</v>
      </c>
      <c r="AL5">
        <f t="shared" si="8"/>
        <v>2092</v>
      </c>
      <c r="AM5">
        <f t="shared" si="6"/>
        <v>531</v>
      </c>
      <c r="AN5">
        <f t="shared" si="3"/>
        <v>531</v>
      </c>
      <c r="AO5">
        <f t="shared" si="3"/>
        <v>531</v>
      </c>
      <c r="AP5">
        <f t="shared" si="3"/>
        <v>531</v>
      </c>
      <c r="AQ5">
        <f t="shared" si="3"/>
        <v>531</v>
      </c>
      <c r="AR5">
        <f t="shared" si="3"/>
        <v>531</v>
      </c>
      <c r="AS5">
        <f t="shared" si="3"/>
        <v>531</v>
      </c>
      <c r="AT5">
        <f t="shared" si="3"/>
        <v>531</v>
      </c>
      <c r="AU5">
        <f t="shared" si="3"/>
        <v>531</v>
      </c>
      <c r="AV5">
        <f t="shared" si="3"/>
        <v>531</v>
      </c>
      <c r="AW5">
        <f t="shared" si="3"/>
        <v>531</v>
      </c>
      <c r="AX5">
        <f t="shared" si="3"/>
        <v>531</v>
      </c>
      <c r="AY5">
        <f t="shared" si="3"/>
        <v>531</v>
      </c>
      <c r="AZ5">
        <f t="shared" si="3"/>
        <v>531</v>
      </c>
      <c r="BA5">
        <f t="shared" si="3"/>
        <v>531</v>
      </c>
      <c r="BB5">
        <f t="shared" si="3"/>
        <v>531</v>
      </c>
      <c r="BC5">
        <f t="shared" si="3"/>
        <v>531</v>
      </c>
      <c r="BD5">
        <f t="shared" si="3"/>
        <v>531</v>
      </c>
      <c r="BE5">
        <f t="shared" si="3"/>
        <v>531</v>
      </c>
      <c r="BF5">
        <f t="shared" si="3"/>
        <v>531</v>
      </c>
      <c r="BG5">
        <f t="shared" si="3"/>
        <v>531</v>
      </c>
      <c r="BH5">
        <f t="shared" si="3"/>
        <v>531</v>
      </c>
      <c r="BI5">
        <f t="shared" si="3"/>
        <v>531</v>
      </c>
      <c r="BJ5">
        <f t="shared" si="3"/>
        <v>531</v>
      </c>
      <c r="BK5">
        <f t="shared" si="3"/>
        <v>531</v>
      </c>
      <c r="BL5">
        <f t="shared" si="3"/>
        <v>531</v>
      </c>
      <c r="BM5">
        <f t="shared" si="3"/>
        <v>531</v>
      </c>
      <c r="BN5">
        <f t="shared" si="3"/>
        <v>531</v>
      </c>
      <c r="BO5">
        <f t="shared" si="3"/>
        <v>531</v>
      </c>
      <c r="BP5">
        <f t="shared" si="3"/>
        <v>531</v>
      </c>
      <c r="BQ5">
        <f t="shared" si="3"/>
        <v>531</v>
      </c>
    </row>
    <row r="6" spans="1:69">
      <c r="A6" t="s">
        <v>31</v>
      </c>
      <c r="B6" t="s">
        <v>32</v>
      </c>
      <c r="C6" t="s">
        <v>33</v>
      </c>
      <c r="D6" t="s">
        <v>34</v>
      </c>
      <c r="E6" t="s">
        <v>106</v>
      </c>
      <c r="F6" t="s">
        <v>64</v>
      </c>
      <c r="I6">
        <v>739.2</v>
      </c>
      <c r="J6" t="s">
        <v>72</v>
      </c>
      <c r="K6">
        <v>1982</v>
      </c>
      <c r="M6" t="s">
        <v>38</v>
      </c>
      <c r="N6" t="s">
        <v>39</v>
      </c>
      <c r="S6" t="s">
        <v>107</v>
      </c>
      <c r="T6" t="s">
        <v>41</v>
      </c>
      <c r="U6">
        <v>28.957031000000001</v>
      </c>
      <c r="V6">
        <v>-82.700582999999995</v>
      </c>
      <c r="W6" t="s">
        <v>42</v>
      </c>
      <c r="X6" t="s">
        <v>108</v>
      </c>
      <c r="Y6" t="s">
        <v>109</v>
      </c>
      <c r="AA6" t="s">
        <v>110</v>
      </c>
      <c r="AB6" t="s">
        <v>111</v>
      </c>
      <c r="AC6" t="s">
        <v>112</v>
      </c>
      <c r="AD6" t="s">
        <v>115</v>
      </c>
      <c r="AE6" t="s">
        <v>49</v>
      </c>
      <c r="AF6" s="1">
        <v>1</v>
      </c>
      <c r="AG6">
        <f t="shared" si="0"/>
        <v>3448.4</v>
      </c>
      <c r="AH6" t="str">
        <f t="shared" si="1"/>
        <v/>
      </c>
      <c r="AI6">
        <f t="shared" si="2"/>
        <v>42</v>
      </c>
      <c r="AJ6">
        <f t="shared" si="4"/>
        <v>2022</v>
      </c>
      <c r="AK6">
        <f t="shared" ref="AK6:AL6" si="9">AJ6+40</f>
        <v>2062</v>
      </c>
      <c r="AL6">
        <f t="shared" si="9"/>
        <v>2102</v>
      </c>
      <c r="AM6">
        <f t="shared" si="6"/>
        <v>739.2</v>
      </c>
      <c r="AN6">
        <f t="shared" si="3"/>
        <v>739.2</v>
      </c>
      <c r="AO6">
        <f t="shared" si="3"/>
        <v>739.2</v>
      </c>
      <c r="AP6">
        <f t="shared" si="3"/>
        <v>739.2</v>
      </c>
      <c r="AQ6">
        <f t="shared" si="3"/>
        <v>739.2</v>
      </c>
      <c r="AR6">
        <f t="shared" si="3"/>
        <v>739.2</v>
      </c>
      <c r="AS6">
        <f t="shared" si="3"/>
        <v>739.2</v>
      </c>
      <c r="AT6">
        <f t="shared" si="3"/>
        <v>739.2</v>
      </c>
      <c r="AU6">
        <f t="shared" si="3"/>
        <v>739.2</v>
      </c>
      <c r="AV6">
        <f t="shared" si="3"/>
        <v>739.2</v>
      </c>
      <c r="AW6">
        <f t="shared" si="3"/>
        <v>739.2</v>
      </c>
      <c r="AX6">
        <f t="shared" si="3"/>
        <v>739.2</v>
      </c>
      <c r="AY6">
        <f t="shared" si="3"/>
        <v>739.2</v>
      </c>
      <c r="AZ6">
        <f t="shared" si="3"/>
        <v>739.2</v>
      </c>
      <c r="BA6">
        <f t="shared" si="3"/>
        <v>739.2</v>
      </c>
      <c r="BB6">
        <f t="shared" si="3"/>
        <v>739.2</v>
      </c>
      <c r="BC6">
        <f t="shared" si="3"/>
        <v>739.2</v>
      </c>
      <c r="BD6">
        <f t="shared" si="3"/>
        <v>739.2</v>
      </c>
      <c r="BE6">
        <f t="shared" si="3"/>
        <v>739.2</v>
      </c>
      <c r="BF6">
        <f t="shared" si="3"/>
        <v>739.2</v>
      </c>
      <c r="BG6">
        <f t="shared" si="3"/>
        <v>739.2</v>
      </c>
      <c r="BH6">
        <f t="shared" si="3"/>
        <v>739.2</v>
      </c>
      <c r="BI6">
        <f t="shared" si="3"/>
        <v>739.2</v>
      </c>
      <c r="BJ6">
        <f t="shared" si="3"/>
        <v>739.2</v>
      </c>
      <c r="BK6">
        <f t="shared" si="3"/>
        <v>739.2</v>
      </c>
      <c r="BL6">
        <f t="shared" si="3"/>
        <v>739.2</v>
      </c>
      <c r="BM6">
        <f t="shared" si="3"/>
        <v>739.2</v>
      </c>
      <c r="BN6">
        <f t="shared" si="3"/>
        <v>739.2</v>
      </c>
      <c r="BO6">
        <f t="shared" si="3"/>
        <v>739.2</v>
      </c>
      <c r="BP6">
        <f t="shared" si="3"/>
        <v>739.2</v>
      </c>
      <c r="BQ6">
        <f t="shared" si="3"/>
        <v>739.2</v>
      </c>
    </row>
    <row r="7" spans="1:69">
      <c r="A7" t="s">
        <v>31</v>
      </c>
      <c r="B7" t="s">
        <v>32</v>
      </c>
      <c r="C7" t="s">
        <v>33</v>
      </c>
      <c r="D7" t="s">
        <v>34</v>
      </c>
      <c r="E7" t="s">
        <v>106</v>
      </c>
      <c r="F7" t="s">
        <v>66</v>
      </c>
      <c r="I7">
        <v>739.2</v>
      </c>
      <c r="J7" t="s">
        <v>72</v>
      </c>
      <c r="K7">
        <v>1984</v>
      </c>
      <c r="M7" t="s">
        <v>38</v>
      </c>
      <c r="N7" t="s">
        <v>39</v>
      </c>
      <c r="S7" t="s">
        <v>107</v>
      </c>
      <c r="T7" t="s">
        <v>41</v>
      </c>
      <c r="U7">
        <v>28.957031000000001</v>
      </c>
      <c r="V7">
        <v>-82.700582999999995</v>
      </c>
      <c r="W7" t="s">
        <v>42</v>
      </c>
      <c r="X7" t="s">
        <v>108</v>
      </c>
      <c r="Y7" t="s">
        <v>109</v>
      </c>
      <c r="AA7" t="s">
        <v>110</v>
      </c>
      <c r="AB7" t="s">
        <v>111</v>
      </c>
      <c r="AC7" t="s">
        <v>112</v>
      </c>
      <c r="AD7" t="s">
        <v>116</v>
      </c>
      <c r="AE7" t="s">
        <v>49</v>
      </c>
      <c r="AF7" s="1">
        <v>1</v>
      </c>
      <c r="AG7">
        <f t="shared" si="0"/>
        <v>3448.4</v>
      </c>
      <c r="AH7">
        <f t="shared" si="1"/>
        <v>3448.4</v>
      </c>
      <c r="AI7">
        <f t="shared" si="2"/>
        <v>40</v>
      </c>
      <c r="AJ7">
        <f t="shared" si="4"/>
        <v>2024</v>
      </c>
      <c r="AK7">
        <f t="shared" ref="AK7:AL7" si="10">AJ7+40</f>
        <v>2064</v>
      </c>
      <c r="AL7">
        <f t="shared" si="10"/>
        <v>2104</v>
      </c>
      <c r="AM7">
        <f t="shared" si="6"/>
        <v>739.2</v>
      </c>
      <c r="AN7">
        <f t="shared" si="3"/>
        <v>739.2</v>
      </c>
      <c r="AO7">
        <f t="shared" si="3"/>
        <v>739.2</v>
      </c>
      <c r="AP7">
        <f t="shared" si="3"/>
        <v>739.2</v>
      </c>
      <c r="AQ7">
        <f t="shared" si="3"/>
        <v>739.2</v>
      </c>
      <c r="AR7">
        <f t="shared" si="3"/>
        <v>739.2</v>
      </c>
      <c r="AS7">
        <f t="shared" si="3"/>
        <v>739.2</v>
      </c>
      <c r="AT7">
        <f t="shared" si="3"/>
        <v>739.2</v>
      </c>
      <c r="AU7">
        <f t="shared" si="3"/>
        <v>739.2</v>
      </c>
      <c r="AV7">
        <f t="shared" si="3"/>
        <v>739.2</v>
      </c>
      <c r="AW7">
        <f t="shared" si="3"/>
        <v>739.2</v>
      </c>
      <c r="AX7">
        <f t="shared" si="3"/>
        <v>739.2</v>
      </c>
      <c r="AY7">
        <f t="shared" si="3"/>
        <v>739.2</v>
      </c>
      <c r="AZ7">
        <f t="shared" si="3"/>
        <v>739.2</v>
      </c>
      <c r="BA7">
        <f t="shared" si="3"/>
        <v>739.2</v>
      </c>
      <c r="BB7">
        <f t="shared" si="3"/>
        <v>739.2</v>
      </c>
      <c r="BC7">
        <f t="shared" si="3"/>
        <v>739.2</v>
      </c>
      <c r="BD7">
        <f t="shared" si="3"/>
        <v>739.2</v>
      </c>
      <c r="BE7">
        <f t="shared" si="3"/>
        <v>739.2</v>
      </c>
      <c r="BF7">
        <f t="shared" si="3"/>
        <v>739.2</v>
      </c>
      <c r="BG7">
        <f t="shared" si="3"/>
        <v>739.2</v>
      </c>
      <c r="BH7">
        <f t="shared" si="3"/>
        <v>739.2</v>
      </c>
      <c r="BI7">
        <f t="shared" si="3"/>
        <v>739.2</v>
      </c>
      <c r="BJ7">
        <f t="shared" si="3"/>
        <v>739.2</v>
      </c>
      <c r="BK7">
        <f t="shared" si="3"/>
        <v>739.2</v>
      </c>
      <c r="BL7">
        <f t="shared" si="3"/>
        <v>739.2</v>
      </c>
      <c r="BM7">
        <f t="shared" si="3"/>
        <v>739.2</v>
      </c>
      <c r="BN7">
        <f t="shared" si="3"/>
        <v>739.2</v>
      </c>
      <c r="BO7">
        <f t="shared" si="3"/>
        <v>739.2</v>
      </c>
      <c r="BP7">
        <f t="shared" si="3"/>
        <v>739.2</v>
      </c>
      <c r="BQ7">
        <f t="shared" si="3"/>
        <v>739.2</v>
      </c>
    </row>
    <row r="8" spans="1:69">
      <c r="A8" t="s">
        <v>31</v>
      </c>
      <c r="B8" t="s">
        <v>32</v>
      </c>
      <c r="C8" t="s">
        <v>33</v>
      </c>
      <c r="D8" t="s">
        <v>34</v>
      </c>
      <c r="E8" t="s">
        <v>125</v>
      </c>
      <c r="F8" t="s">
        <v>50</v>
      </c>
      <c r="I8">
        <v>669.3</v>
      </c>
      <c r="J8" t="s">
        <v>72</v>
      </c>
      <c r="K8">
        <v>1981</v>
      </c>
      <c r="M8" t="s">
        <v>38</v>
      </c>
      <c r="N8" t="s">
        <v>39</v>
      </c>
      <c r="S8" t="s">
        <v>126</v>
      </c>
      <c r="T8" t="s">
        <v>41</v>
      </c>
      <c r="U8">
        <v>38.904169000000003</v>
      </c>
      <c r="V8">
        <v>-84.851336000000003</v>
      </c>
      <c r="W8" t="s">
        <v>42</v>
      </c>
      <c r="X8" t="s">
        <v>127</v>
      </c>
      <c r="Y8" t="s">
        <v>128</v>
      </c>
      <c r="AA8" t="s">
        <v>129</v>
      </c>
      <c r="AB8" t="s">
        <v>130</v>
      </c>
      <c r="AC8" t="s">
        <v>131</v>
      </c>
      <c r="AD8" t="s">
        <v>132</v>
      </c>
      <c r="AE8" t="s">
        <v>49</v>
      </c>
      <c r="AF8" s="1">
        <v>1</v>
      </c>
      <c r="AG8">
        <f t="shared" si="0"/>
        <v>669.3</v>
      </c>
      <c r="AH8">
        <f t="shared" si="1"/>
        <v>669.3</v>
      </c>
      <c r="AI8">
        <f t="shared" si="2"/>
        <v>43</v>
      </c>
      <c r="AJ8">
        <f t="shared" si="4"/>
        <v>2021</v>
      </c>
      <c r="AK8">
        <f t="shared" ref="AK8:AL8" si="11">AJ8+40</f>
        <v>2061</v>
      </c>
      <c r="AL8">
        <f t="shared" si="11"/>
        <v>2101</v>
      </c>
      <c r="AM8">
        <f t="shared" si="6"/>
        <v>669.3</v>
      </c>
      <c r="AN8">
        <f t="shared" si="3"/>
        <v>669.3</v>
      </c>
      <c r="AO8">
        <f t="shared" si="3"/>
        <v>669.3</v>
      </c>
      <c r="AP8">
        <f t="shared" si="3"/>
        <v>669.3</v>
      </c>
      <c r="AQ8">
        <f t="shared" si="3"/>
        <v>669.3</v>
      </c>
      <c r="AR8">
        <f t="shared" si="3"/>
        <v>669.3</v>
      </c>
      <c r="AS8">
        <f t="shared" si="3"/>
        <v>669.3</v>
      </c>
      <c r="AT8">
        <f t="shared" si="3"/>
        <v>669.3</v>
      </c>
      <c r="AU8">
        <f t="shared" si="3"/>
        <v>669.3</v>
      </c>
      <c r="AV8">
        <f t="shared" si="3"/>
        <v>669.3</v>
      </c>
      <c r="AW8">
        <f t="shared" si="3"/>
        <v>669.3</v>
      </c>
      <c r="AX8">
        <f t="shared" si="3"/>
        <v>669.3</v>
      </c>
      <c r="AY8">
        <f t="shared" si="3"/>
        <v>669.3</v>
      </c>
      <c r="AZ8">
        <f t="shared" si="3"/>
        <v>669.3</v>
      </c>
      <c r="BA8">
        <f t="shared" si="3"/>
        <v>669.3</v>
      </c>
      <c r="BB8">
        <f t="shared" si="3"/>
        <v>669.3</v>
      </c>
      <c r="BC8">
        <f t="shared" si="3"/>
        <v>669.3</v>
      </c>
      <c r="BD8">
        <f t="shared" si="3"/>
        <v>669.3</v>
      </c>
      <c r="BE8">
        <f t="shared" si="3"/>
        <v>669.3</v>
      </c>
      <c r="BF8">
        <f t="shared" si="3"/>
        <v>669.3</v>
      </c>
      <c r="BG8">
        <f t="shared" si="3"/>
        <v>669.3</v>
      </c>
      <c r="BH8">
        <f t="shared" si="3"/>
        <v>669.3</v>
      </c>
      <c r="BI8">
        <f t="shared" si="3"/>
        <v>669.3</v>
      </c>
      <c r="BJ8">
        <f t="shared" si="3"/>
        <v>669.3</v>
      </c>
      <c r="BK8">
        <f t="shared" si="3"/>
        <v>669.3</v>
      </c>
      <c r="BL8">
        <f t="shared" si="3"/>
        <v>669.3</v>
      </c>
      <c r="BM8">
        <f t="shared" si="3"/>
        <v>669.3</v>
      </c>
      <c r="BN8">
        <f t="shared" si="3"/>
        <v>669.3</v>
      </c>
      <c r="BO8">
        <f t="shared" si="3"/>
        <v>669.3</v>
      </c>
      <c r="BP8">
        <f t="shared" si="3"/>
        <v>669.3</v>
      </c>
      <c r="BQ8">
        <f t="shared" si="3"/>
        <v>669.3</v>
      </c>
    </row>
    <row r="9" spans="1:69">
      <c r="A9" t="s">
        <v>31</v>
      </c>
      <c r="B9" t="s">
        <v>32</v>
      </c>
      <c r="C9" t="s">
        <v>33</v>
      </c>
      <c r="D9" t="s">
        <v>34</v>
      </c>
      <c r="E9" t="s">
        <v>142</v>
      </c>
      <c r="F9" t="s">
        <v>36</v>
      </c>
      <c r="I9">
        <v>236.5</v>
      </c>
      <c r="J9" t="s">
        <v>72</v>
      </c>
      <c r="K9">
        <v>2013</v>
      </c>
      <c r="M9" t="s">
        <v>143</v>
      </c>
      <c r="N9" t="s">
        <v>144</v>
      </c>
      <c r="S9" t="s">
        <v>98</v>
      </c>
      <c r="T9" t="s">
        <v>41</v>
      </c>
      <c r="U9">
        <v>38.797505999999998</v>
      </c>
      <c r="V9">
        <v>-87.250488000000004</v>
      </c>
      <c r="W9" t="s">
        <v>42</v>
      </c>
      <c r="X9" t="s">
        <v>135</v>
      </c>
      <c r="AA9" t="s">
        <v>101</v>
      </c>
      <c r="AB9" t="s">
        <v>145</v>
      </c>
      <c r="AC9" t="s">
        <v>146</v>
      </c>
      <c r="AD9" t="s">
        <v>147</v>
      </c>
      <c r="AE9" t="s">
        <v>49</v>
      </c>
      <c r="AF9" s="1">
        <v>1</v>
      </c>
      <c r="AG9">
        <f t="shared" si="0"/>
        <v>804.5</v>
      </c>
      <c r="AH9" t="str">
        <f t="shared" si="1"/>
        <v/>
      </c>
      <c r="AI9">
        <f t="shared" si="2"/>
        <v>11</v>
      </c>
      <c r="AJ9">
        <f t="shared" si="4"/>
        <v>2053</v>
      </c>
      <c r="AK9">
        <f t="shared" ref="AK9:AL9" si="12">AJ9+40</f>
        <v>2093</v>
      </c>
      <c r="AL9">
        <f t="shared" si="12"/>
        <v>2133</v>
      </c>
      <c r="AM9">
        <f t="shared" si="6"/>
        <v>236.5</v>
      </c>
      <c r="AN9">
        <f t="shared" si="3"/>
        <v>236.5</v>
      </c>
      <c r="AO9">
        <f t="shared" si="3"/>
        <v>236.5</v>
      </c>
      <c r="AP9">
        <f t="shared" si="3"/>
        <v>236.5</v>
      </c>
      <c r="AQ9">
        <f t="shared" si="3"/>
        <v>236.5</v>
      </c>
      <c r="AR9">
        <f t="shared" si="3"/>
        <v>236.5</v>
      </c>
      <c r="AS9">
        <f t="shared" si="3"/>
        <v>236.5</v>
      </c>
      <c r="AT9">
        <f t="shared" si="3"/>
        <v>236.5</v>
      </c>
      <c r="AU9">
        <f t="shared" si="3"/>
        <v>236.5</v>
      </c>
      <c r="AV9">
        <f t="shared" si="3"/>
        <v>236.5</v>
      </c>
      <c r="AW9">
        <f t="shared" si="3"/>
        <v>236.5</v>
      </c>
      <c r="AX9">
        <f t="shared" si="3"/>
        <v>236.5</v>
      </c>
      <c r="AY9">
        <f t="shared" si="3"/>
        <v>236.5</v>
      </c>
      <c r="AZ9">
        <f t="shared" si="3"/>
        <v>236.5</v>
      </c>
      <c r="BA9">
        <f t="shared" si="3"/>
        <v>236.5</v>
      </c>
      <c r="BB9">
        <f t="shared" si="3"/>
        <v>236.5</v>
      </c>
      <c r="BC9">
        <f t="shared" si="3"/>
        <v>236.5</v>
      </c>
      <c r="BD9">
        <f t="shared" si="3"/>
        <v>236.5</v>
      </c>
      <c r="BE9">
        <f t="shared" si="3"/>
        <v>236.5</v>
      </c>
      <c r="BF9">
        <f t="shared" si="3"/>
        <v>236.5</v>
      </c>
      <c r="BG9">
        <f t="shared" si="3"/>
        <v>236.5</v>
      </c>
      <c r="BH9">
        <f t="shared" si="3"/>
        <v>236.5</v>
      </c>
      <c r="BI9">
        <f t="shared" si="3"/>
        <v>236.5</v>
      </c>
      <c r="BJ9">
        <f t="shared" si="3"/>
        <v>236.5</v>
      </c>
      <c r="BK9">
        <f t="shared" si="3"/>
        <v>236.5</v>
      </c>
      <c r="BL9">
        <f t="shared" si="3"/>
        <v>236.5</v>
      </c>
      <c r="BM9">
        <f t="shared" si="3"/>
        <v>236.5</v>
      </c>
      <c r="BN9">
        <f t="shared" si="3"/>
        <v>236.5</v>
      </c>
      <c r="BO9">
        <f t="shared" si="3"/>
        <v>236.5</v>
      </c>
      <c r="BP9">
        <f t="shared" si="3"/>
        <v>236.5</v>
      </c>
      <c r="BQ9">
        <f t="shared" si="3"/>
        <v>236.5</v>
      </c>
    </row>
    <row r="10" spans="1:69">
      <c r="A10" t="s">
        <v>31</v>
      </c>
      <c r="B10" t="s">
        <v>32</v>
      </c>
      <c r="C10" t="s">
        <v>33</v>
      </c>
      <c r="D10" t="s">
        <v>34</v>
      </c>
      <c r="E10" t="s">
        <v>142</v>
      </c>
      <c r="F10" t="s">
        <v>50</v>
      </c>
      <c r="I10">
        <v>236.5</v>
      </c>
      <c r="J10" t="s">
        <v>72</v>
      </c>
      <c r="K10">
        <v>2013</v>
      </c>
      <c r="M10" t="s">
        <v>143</v>
      </c>
      <c r="N10" t="s">
        <v>144</v>
      </c>
      <c r="S10" t="s">
        <v>98</v>
      </c>
      <c r="T10" t="s">
        <v>41</v>
      </c>
      <c r="U10">
        <v>38.797505999999998</v>
      </c>
      <c r="V10">
        <v>-87.250488000000004</v>
      </c>
      <c r="W10" t="s">
        <v>42</v>
      </c>
      <c r="X10" t="s">
        <v>135</v>
      </c>
      <c r="AA10" t="s">
        <v>101</v>
      </c>
      <c r="AB10" t="s">
        <v>145</v>
      </c>
      <c r="AC10" t="s">
        <v>146</v>
      </c>
      <c r="AD10" t="s">
        <v>148</v>
      </c>
      <c r="AE10" t="s">
        <v>49</v>
      </c>
      <c r="AF10" s="1">
        <v>1</v>
      </c>
      <c r="AG10">
        <f t="shared" si="0"/>
        <v>804.5</v>
      </c>
      <c r="AH10" t="str">
        <f t="shared" si="1"/>
        <v/>
      </c>
      <c r="AI10">
        <f t="shared" si="2"/>
        <v>11</v>
      </c>
      <c r="AJ10">
        <f t="shared" si="4"/>
        <v>2053</v>
      </c>
      <c r="AK10">
        <f t="shared" ref="AK10:AL10" si="13">AJ10+40</f>
        <v>2093</v>
      </c>
      <c r="AL10">
        <f t="shared" si="13"/>
        <v>2133</v>
      </c>
      <c r="AM10">
        <f t="shared" si="6"/>
        <v>236.5</v>
      </c>
      <c r="AN10">
        <f t="shared" si="3"/>
        <v>236.5</v>
      </c>
      <c r="AO10">
        <f t="shared" si="3"/>
        <v>236.5</v>
      </c>
      <c r="AP10">
        <f t="shared" si="3"/>
        <v>236.5</v>
      </c>
      <c r="AQ10">
        <f t="shared" si="3"/>
        <v>236.5</v>
      </c>
      <c r="AR10">
        <f t="shared" si="3"/>
        <v>236.5</v>
      </c>
      <c r="AS10">
        <f t="shared" si="3"/>
        <v>236.5</v>
      </c>
      <c r="AT10">
        <f t="shared" si="3"/>
        <v>236.5</v>
      </c>
      <c r="AU10">
        <f t="shared" si="3"/>
        <v>236.5</v>
      </c>
      <c r="AV10">
        <f t="shared" si="3"/>
        <v>236.5</v>
      </c>
      <c r="AW10">
        <f t="shared" si="3"/>
        <v>236.5</v>
      </c>
      <c r="AX10">
        <f t="shared" si="3"/>
        <v>236.5</v>
      </c>
      <c r="AY10">
        <f t="shared" si="3"/>
        <v>236.5</v>
      </c>
      <c r="AZ10">
        <f t="shared" si="3"/>
        <v>236.5</v>
      </c>
      <c r="BA10">
        <f t="shared" si="3"/>
        <v>236.5</v>
      </c>
      <c r="BB10">
        <f t="shared" si="3"/>
        <v>236.5</v>
      </c>
      <c r="BC10">
        <f t="shared" si="3"/>
        <v>236.5</v>
      </c>
      <c r="BD10">
        <f t="shared" si="3"/>
        <v>236.5</v>
      </c>
      <c r="BE10">
        <f t="shared" si="3"/>
        <v>236.5</v>
      </c>
      <c r="BF10">
        <f t="shared" si="3"/>
        <v>236.5</v>
      </c>
      <c r="BG10">
        <f t="shared" si="3"/>
        <v>236.5</v>
      </c>
      <c r="BH10">
        <f t="shared" si="3"/>
        <v>236.5</v>
      </c>
      <c r="BI10">
        <f t="shared" si="3"/>
        <v>236.5</v>
      </c>
      <c r="BJ10">
        <f t="shared" si="3"/>
        <v>236.5</v>
      </c>
      <c r="BK10">
        <f t="shared" si="3"/>
        <v>236.5</v>
      </c>
      <c r="BL10">
        <f t="shared" si="3"/>
        <v>236.5</v>
      </c>
      <c r="BM10">
        <f t="shared" si="3"/>
        <v>236.5</v>
      </c>
      <c r="BN10">
        <f t="shared" si="3"/>
        <v>236.5</v>
      </c>
      <c r="BO10">
        <f t="shared" si="3"/>
        <v>236.5</v>
      </c>
      <c r="BP10">
        <f t="shared" si="3"/>
        <v>236.5</v>
      </c>
      <c r="BQ10">
        <f t="shared" si="3"/>
        <v>236.5</v>
      </c>
    </row>
    <row r="11" spans="1:69">
      <c r="A11" t="s">
        <v>31</v>
      </c>
      <c r="B11" t="s">
        <v>32</v>
      </c>
      <c r="C11" t="s">
        <v>33</v>
      </c>
      <c r="D11" t="s">
        <v>34</v>
      </c>
      <c r="E11" t="s">
        <v>142</v>
      </c>
      <c r="F11" t="s">
        <v>62</v>
      </c>
      <c r="I11">
        <v>331.5</v>
      </c>
      <c r="J11" t="s">
        <v>72</v>
      </c>
      <c r="K11">
        <v>2013</v>
      </c>
      <c r="M11" t="s">
        <v>143</v>
      </c>
      <c r="N11" t="s">
        <v>144</v>
      </c>
      <c r="S11" t="s">
        <v>98</v>
      </c>
      <c r="T11" t="s">
        <v>41</v>
      </c>
      <c r="U11">
        <v>38.797505999999998</v>
      </c>
      <c r="V11">
        <v>-87.250488000000004</v>
      </c>
      <c r="W11" t="s">
        <v>42</v>
      </c>
      <c r="X11" t="s">
        <v>135</v>
      </c>
      <c r="AA11" t="s">
        <v>101</v>
      </c>
      <c r="AB11" t="s">
        <v>145</v>
      </c>
      <c r="AC11" t="s">
        <v>146</v>
      </c>
      <c r="AD11" t="s">
        <v>149</v>
      </c>
      <c r="AE11" t="s">
        <v>49</v>
      </c>
      <c r="AF11" s="1">
        <v>1</v>
      </c>
      <c r="AG11">
        <f t="shared" si="0"/>
        <v>804.5</v>
      </c>
      <c r="AH11">
        <f t="shared" si="1"/>
        <v>804.5</v>
      </c>
      <c r="AI11">
        <f t="shared" si="2"/>
        <v>11</v>
      </c>
      <c r="AJ11">
        <f t="shared" si="4"/>
        <v>2053</v>
      </c>
      <c r="AK11">
        <f t="shared" ref="AK11:AL11" si="14">AJ11+40</f>
        <v>2093</v>
      </c>
      <c r="AL11">
        <f t="shared" si="14"/>
        <v>2133</v>
      </c>
      <c r="AM11">
        <f t="shared" si="6"/>
        <v>331.5</v>
      </c>
      <c r="AN11">
        <f t="shared" ref="AN11:BQ11" si="15">IF(AN$1&lt;$K11,0,$I11)*$AF11</f>
        <v>331.5</v>
      </c>
      <c r="AO11">
        <f t="shared" si="15"/>
        <v>331.5</v>
      </c>
      <c r="AP11">
        <f t="shared" si="15"/>
        <v>331.5</v>
      </c>
      <c r="AQ11">
        <f t="shared" si="15"/>
        <v>331.5</v>
      </c>
      <c r="AR11">
        <f t="shared" si="15"/>
        <v>331.5</v>
      </c>
      <c r="AS11">
        <f t="shared" si="15"/>
        <v>331.5</v>
      </c>
      <c r="AT11">
        <f t="shared" si="15"/>
        <v>331.5</v>
      </c>
      <c r="AU11">
        <f t="shared" si="15"/>
        <v>331.5</v>
      </c>
      <c r="AV11">
        <f t="shared" si="15"/>
        <v>331.5</v>
      </c>
      <c r="AW11">
        <f t="shared" si="15"/>
        <v>331.5</v>
      </c>
      <c r="AX11">
        <f t="shared" si="15"/>
        <v>331.5</v>
      </c>
      <c r="AY11">
        <f t="shared" si="15"/>
        <v>331.5</v>
      </c>
      <c r="AZ11">
        <f t="shared" si="15"/>
        <v>331.5</v>
      </c>
      <c r="BA11">
        <f t="shared" si="15"/>
        <v>331.5</v>
      </c>
      <c r="BB11">
        <f t="shared" si="15"/>
        <v>331.5</v>
      </c>
      <c r="BC11">
        <f t="shared" si="15"/>
        <v>331.5</v>
      </c>
      <c r="BD11">
        <f t="shared" si="15"/>
        <v>331.5</v>
      </c>
      <c r="BE11">
        <f t="shared" si="15"/>
        <v>331.5</v>
      </c>
      <c r="BF11">
        <f t="shared" si="15"/>
        <v>331.5</v>
      </c>
      <c r="BG11">
        <f t="shared" si="15"/>
        <v>331.5</v>
      </c>
      <c r="BH11">
        <f t="shared" si="15"/>
        <v>331.5</v>
      </c>
      <c r="BI11">
        <f t="shared" si="15"/>
        <v>331.5</v>
      </c>
      <c r="BJ11">
        <f t="shared" si="15"/>
        <v>331.5</v>
      </c>
      <c r="BK11">
        <f t="shared" si="15"/>
        <v>331.5</v>
      </c>
      <c r="BL11">
        <f t="shared" si="15"/>
        <v>331.5</v>
      </c>
      <c r="BM11">
        <f t="shared" si="15"/>
        <v>331.5</v>
      </c>
      <c r="BN11">
        <f t="shared" si="15"/>
        <v>331.5</v>
      </c>
      <c r="BO11">
        <f t="shared" si="15"/>
        <v>331.5</v>
      </c>
      <c r="BP11">
        <f t="shared" si="15"/>
        <v>331.5</v>
      </c>
      <c r="BQ11">
        <f t="shared" si="15"/>
        <v>331.5</v>
      </c>
    </row>
    <row r="12" spans="1:69">
      <c r="A12" t="s">
        <v>31</v>
      </c>
      <c r="B12" t="s">
        <v>32</v>
      </c>
      <c r="C12" t="s">
        <v>33</v>
      </c>
      <c r="D12" t="s">
        <v>34</v>
      </c>
      <c r="E12" t="s">
        <v>150</v>
      </c>
      <c r="F12" t="s">
        <v>50</v>
      </c>
      <c r="I12">
        <v>165</v>
      </c>
      <c r="J12" t="s">
        <v>37</v>
      </c>
      <c r="K12">
        <v>1957</v>
      </c>
      <c r="L12">
        <v>2021</v>
      </c>
      <c r="M12" t="s">
        <v>38</v>
      </c>
      <c r="N12" t="s">
        <v>39</v>
      </c>
      <c r="S12" t="s">
        <v>74</v>
      </c>
      <c r="T12" t="s">
        <v>41</v>
      </c>
      <c r="U12">
        <v>35.190277999999999</v>
      </c>
      <c r="V12">
        <v>-81.008332999999993</v>
      </c>
      <c r="W12" t="s">
        <v>42</v>
      </c>
      <c r="X12" t="s">
        <v>151</v>
      </c>
      <c r="Y12" t="s">
        <v>152</v>
      </c>
      <c r="AA12" t="s">
        <v>45</v>
      </c>
      <c r="AB12" t="s">
        <v>153</v>
      </c>
      <c r="AC12" t="s">
        <v>154</v>
      </c>
      <c r="AD12" t="s">
        <v>156</v>
      </c>
      <c r="AE12" t="s">
        <v>49</v>
      </c>
      <c r="AF12" s="1">
        <v>1</v>
      </c>
      <c r="AG12">
        <f t="shared" si="0"/>
        <v>1155</v>
      </c>
      <c r="AH12" t="str">
        <f t="shared" si="1"/>
        <v/>
      </c>
      <c r="AI12">
        <f t="shared" si="2"/>
        <v>67</v>
      </c>
      <c r="AJ12">
        <f t="shared" si="4"/>
        <v>1997</v>
      </c>
      <c r="AK12">
        <f t="shared" ref="AK12:AL12" si="16">AJ12+40</f>
        <v>2037</v>
      </c>
      <c r="AL12">
        <f t="shared" si="16"/>
        <v>2077</v>
      </c>
      <c r="AM12">
        <f t="shared" ref="AM12:BQ12" si="17">IF(AM$1&lt;$L12,$I12,0)*$AF12</f>
        <v>165</v>
      </c>
      <c r="AN12">
        <f t="shared" si="17"/>
        <v>0</v>
      </c>
      <c r="AO12">
        <f t="shared" si="17"/>
        <v>0</v>
      </c>
      <c r="AP12">
        <f t="shared" si="17"/>
        <v>0</v>
      </c>
      <c r="AQ12">
        <f t="shared" si="17"/>
        <v>0</v>
      </c>
      <c r="AR12">
        <f t="shared" si="17"/>
        <v>0</v>
      </c>
      <c r="AS12">
        <f t="shared" si="17"/>
        <v>0</v>
      </c>
      <c r="AT12">
        <f t="shared" si="17"/>
        <v>0</v>
      </c>
      <c r="AU12">
        <f t="shared" si="17"/>
        <v>0</v>
      </c>
      <c r="AV12">
        <f t="shared" si="17"/>
        <v>0</v>
      </c>
      <c r="AW12">
        <f t="shared" si="17"/>
        <v>0</v>
      </c>
      <c r="AX12">
        <f t="shared" si="17"/>
        <v>0</v>
      </c>
      <c r="AY12">
        <f t="shared" si="17"/>
        <v>0</v>
      </c>
      <c r="AZ12">
        <f t="shared" si="17"/>
        <v>0</v>
      </c>
      <c r="BA12">
        <f t="shared" si="17"/>
        <v>0</v>
      </c>
      <c r="BB12">
        <f t="shared" si="17"/>
        <v>0</v>
      </c>
      <c r="BC12">
        <f t="shared" si="17"/>
        <v>0</v>
      </c>
      <c r="BD12">
        <f t="shared" si="17"/>
        <v>0</v>
      </c>
      <c r="BE12">
        <f t="shared" si="17"/>
        <v>0</v>
      </c>
      <c r="BF12">
        <f t="shared" si="17"/>
        <v>0</v>
      </c>
      <c r="BG12">
        <f t="shared" si="17"/>
        <v>0</v>
      </c>
      <c r="BH12">
        <f t="shared" si="17"/>
        <v>0</v>
      </c>
      <c r="BI12">
        <f t="shared" si="17"/>
        <v>0</v>
      </c>
      <c r="BJ12">
        <f t="shared" si="17"/>
        <v>0</v>
      </c>
      <c r="BK12">
        <f t="shared" si="17"/>
        <v>0</v>
      </c>
      <c r="BL12">
        <f t="shared" si="17"/>
        <v>0</v>
      </c>
      <c r="BM12">
        <f t="shared" si="17"/>
        <v>0</v>
      </c>
      <c r="BN12">
        <f t="shared" si="17"/>
        <v>0</v>
      </c>
      <c r="BO12">
        <f t="shared" si="17"/>
        <v>0</v>
      </c>
      <c r="BP12">
        <f t="shared" si="17"/>
        <v>0</v>
      </c>
      <c r="BQ12">
        <f t="shared" si="17"/>
        <v>0</v>
      </c>
    </row>
    <row r="13" spans="1:69">
      <c r="A13" t="s">
        <v>31</v>
      </c>
      <c r="B13" t="s">
        <v>32</v>
      </c>
      <c r="C13" t="s">
        <v>33</v>
      </c>
      <c r="D13" t="s">
        <v>34</v>
      </c>
      <c r="E13" t="s">
        <v>150</v>
      </c>
      <c r="F13" t="s">
        <v>36</v>
      </c>
      <c r="I13">
        <v>165</v>
      </c>
      <c r="J13" t="s">
        <v>72</v>
      </c>
      <c r="K13">
        <v>1957</v>
      </c>
      <c r="L13">
        <v>2024</v>
      </c>
      <c r="M13" t="s">
        <v>38</v>
      </c>
      <c r="N13" t="s">
        <v>39</v>
      </c>
      <c r="S13" t="s">
        <v>74</v>
      </c>
      <c r="T13" t="s">
        <v>41</v>
      </c>
      <c r="U13">
        <v>35.190277999999999</v>
      </c>
      <c r="V13">
        <v>-81.008332999999993</v>
      </c>
      <c r="W13" t="s">
        <v>42</v>
      </c>
      <c r="X13" t="s">
        <v>151</v>
      </c>
      <c r="Y13" t="s">
        <v>152</v>
      </c>
      <c r="AA13" t="s">
        <v>45</v>
      </c>
      <c r="AB13" t="s">
        <v>153</v>
      </c>
      <c r="AC13" t="s">
        <v>154</v>
      </c>
      <c r="AD13" t="s">
        <v>155</v>
      </c>
      <c r="AE13" t="s">
        <v>49</v>
      </c>
      <c r="AF13" s="1">
        <v>1</v>
      </c>
      <c r="AG13">
        <f t="shared" si="0"/>
        <v>1155</v>
      </c>
      <c r="AH13" t="str">
        <f t="shared" si="1"/>
        <v/>
      </c>
      <c r="AI13">
        <f t="shared" si="2"/>
        <v>67</v>
      </c>
      <c r="AJ13">
        <f t="shared" si="4"/>
        <v>1997</v>
      </c>
      <c r="AK13">
        <f t="shared" ref="AK13:AL13" si="18">AJ13+40</f>
        <v>2037</v>
      </c>
      <c r="AL13">
        <f t="shared" si="18"/>
        <v>2077</v>
      </c>
      <c r="AM13">
        <f>IF(AM$1&lt;$K13,0,$I13)*$AF13</f>
        <v>165</v>
      </c>
      <c r="AN13">
        <f t="shared" ref="AN13:BQ13" si="19">IF(AN$1&lt;$K13,0,$I13)*$AF13</f>
        <v>165</v>
      </c>
      <c r="AO13">
        <f t="shared" si="19"/>
        <v>165</v>
      </c>
      <c r="AP13">
        <f t="shared" si="19"/>
        <v>165</v>
      </c>
      <c r="AQ13">
        <f t="shared" si="19"/>
        <v>165</v>
      </c>
      <c r="AR13">
        <f t="shared" si="19"/>
        <v>165</v>
      </c>
      <c r="AS13">
        <f t="shared" si="19"/>
        <v>165</v>
      </c>
      <c r="AT13">
        <f t="shared" si="19"/>
        <v>165</v>
      </c>
      <c r="AU13">
        <f t="shared" si="19"/>
        <v>165</v>
      </c>
      <c r="AV13">
        <f t="shared" si="19"/>
        <v>165</v>
      </c>
      <c r="AW13">
        <f t="shared" si="19"/>
        <v>165</v>
      </c>
      <c r="AX13">
        <f t="shared" si="19"/>
        <v>165</v>
      </c>
      <c r="AY13">
        <f t="shared" si="19"/>
        <v>165</v>
      </c>
      <c r="AZ13">
        <f t="shared" si="19"/>
        <v>165</v>
      </c>
      <c r="BA13">
        <f t="shared" si="19"/>
        <v>165</v>
      </c>
      <c r="BB13">
        <f t="shared" si="19"/>
        <v>165</v>
      </c>
      <c r="BC13">
        <f t="shared" si="19"/>
        <v>165</v>
      </c>
      <c r="BD13">
        <f t="shared" si="19"/>
        <v>165</v>
      </c>
      <c r="BE13">
        <f t="shared" si="19"/>
        <v>165</v>
      </c>
      <c r="BF13">
        <f t="shared" si="19"/>
        <v>165</v>
      </c>
      <c r="BG13">
        <f t="shared" si="19"/>
        <v>165</v>
      </c>
      <c r="BH13">
        <f t="shared" si="19"/>
        <v>165</v>
      </c>
      <c r="BI13">
        <f t="shared" si="19"/>
        <v>165</v>
      </c>
      <c r="BJ13">
        <f t="shared" si="19"/>
        <v>165</v>
      </c>
      <c r="BK13">
        <f t="shared" si="19"/>
        <v>165</v>
      </c>
      <c r="BL13">
        <f t="shared" si="19"/>
        <v>165</v>
      </c>
      <c r="BM13">
        <f t="shared" si="19"/>
        <v>165</v>
      </c>
      <c r="BN13">
        <f t="shared" si="19"/>
        <v>165</v>
      </c>
      <c r="BO13">
        <f t="shared" si="19"/>
        <v>165</v>
      </c>
      <c r="BP13">
        <f t="shared" si="19"/>
        <v>165</v>
      </c>
      <c r="BQ13">
        <f t="shared" si="19"/>
        <v>165</v>
      </c>
    </row>
    <row r="14" spans="1:69">
      <c r="A14" t="s">
        <v>31</v>
      </c>
      <c r="B14" t="s">
        <v>32</v>
      </c>
      <c r="C14" t="s">
        <v>33</v>
      </c>
      <c r="D14" t="s">
        <v>34</v>
      </c>
      <c r="E14" t="s">
        <v>150</v>
      </c>
      <c r="F14" t="s">
        <v>62</v>
      </c>
      <c r="I14">
        <v>275</v>
      </c>
      <c r="J14" t="s">
        <v>37</v>
      </c>
      <c r="K14">
        <v>1959</v>
      </c>
      <c r="L14">
        <v>2021</v>
      </c>
      <c r="M14" t="s">
        <v>38</v>
      </c>
      <c r="N14" t="s">
        <v>39</v>
      </c>
      <c r="S14" t="s">
        <v>74</v>
      </c>
      <c r="T14" t="s">
        <v>41</v>
      </c>
      <c r="U14">
        <v>35.190277999999999</v>
      </c>
      <c r="V14">
        <v>-81.008332999999993</v>
      </c>
      <c r="W14" t="s">
        <v>42</v>
      </c>
      <c r="X14" t="s">
        <v>151</v>
      </c>
      <c r="Y14" t="s">
        <v>152</v>
      </c>
      <c r="AA14" t="s">
        <v>45</v>
      </c>
      <c r="AB14" t="s">
        <v>153</v>
      </c>
      <c r="AC14" t="s">
        <v>154</v>
      </c>
      <c r="AD14" t="s">
        <v>157</v>
      </c>
      <c r="AE14" t="s">
        <v>49</v>
      </c>
      <c r="AF14" s="1">
        <v>1</v>
      </c>
      <c r="AG14">
        <f t="shared" si="0"/>
        <v>1155</v>
      </c>
      <c r="AH14" t="str">
        <f t="shared" si="1"/>
        <v/>
      </c>
      <c r="AI14">
        <f t="shared" si="2"/>
        <v>65</v>
      </c>
      <c r="AJ14">
        <f t="shared" si="4"/>
        <v>1999</v>
      </c>
      <c r="AK14">
        <f t="shared" ref="AK14:AL14" si="20">AJ14+40</f>
        <v>2039</v>
      </c>
      <c r="AL14">
        <f t="shared" si="20"/>
        <v>2079</v>
      </c>
      <c r="AM14">
        <f t="shared" ref="AM14:BB15" si="21">IF(AM$1&lt;$L14,$I14,0)*$AF14</f>
        <v>275</v>
      </c>
      <c r="AN14">
        <f t="shared" si="21"/>
        <v>0</v>
      </c>
      <c r="AO14">
        <f t="shared" si="21"/>
        <v>0</v>
      </c>
      <c r="AP14">
        <f t="shared" si="21"/>
        <v>0</v>
      </c>
      <c r="AQ14">
        <f t="shared" si="21"/>
        <v>0</v>
      </c>
      <c r="AR14">
        <f t="shared" si="21"/>
        <v>0</v>
      </c>
      <c r="AS14">
        <f t="shared" si="21"/>
        <v>0</v>
      </c>
      <c r="AT14">
        <f t="shared" si="21"/>
        <v>0</v>
      </c>
      <c r="AU14">
        <f t="shared" si="21"/>
        <v>0</v>
      </c>
      <c r="AV14">
        <f t="shared" si="21"/>
        <v>0</v>
      </c>
      <c r="AW14">
        <f t="shared" si="21"/>
        <v>0</v>
      </c>
      <c r="AX14">
        <f t="shared" si="21"/>
        <v>0</v>
      </c>
      <c r="AY14">
        <f t="shared" si="21"/>
        <v>0</v>
      </c>
      <c r="AZ14">
        <f t="shared" si="21"/>
        <v>0</v>
      </c>
      <c r="BA14">
        <f t="shared" si="21"/>
        <v>0</v>
      </c>
      <c r="BB14">
        <f t="shared" si="21"/>
        <v>0</v>
      </c>
      <c r="BC14">
        <f t="shared" ref="AN14:BQ15" si="22">IF(BC$1&lt;$L14,$I14,0)*$AF14</f>
        <v>0</v>
      </c>
      <c r="BD14">
        <f t="shared" si="22"/>
        <v>0</v>
      </c>
      <c r="BE14">
        <f t="shared" si="22"/>
        <v>0</v>
      </c>
      <c r="BF14">
        <f t="shared" si="22"/>
        <v>0</v>
      </c>
      <c r="BG14">
        <f t="shared" si="22"/>
        <v>0</v>
      </c>
      <c r="BH14">
        <f t="shared" si="22"/>
        <v>0</v>
      </c>
      <c r="BI14">
        <f t="shared" si="22"/>
        <v>0</v>
      </c>
      <c r="BJ14">
        <f t="shared" si="22"/>
        <v>0</v>
      </c>
      <c r="BK14">
        <f t="shared" si="22"/>
        <v>0</v>
      </c>
      <c r="BL14">
        <f t="shared" si="22"/>
        <v>0</v>
      </c>
      <c r="BM14">
        <f t="shared" si="22"/>
        <v>0</v>
      </c>
      <c r="BN14">
        <f t="shared" si="22"/>
        <v>0</v>
      </c>
      <c r="BO14">
        <f t="shared" si="22"/>
        <v>0</v>
      </c>
      <c r="BP14">
        <f t="shared" si="22"/>
        <v>0</v>
      </c>
      <c r="BQ14">
        <f t="shared" si="22"/>
        <v>0</v>
      </c>
    </row>
    <row r="15" spans="1:69">
      <c r="A15" t="s">
        <v>31</v>
      </c>
      <c r="B15" t="s">
        <v>32</v>
      </c>
      <c r="C15" t="s">
        <v>33</v>
      </c>
      <c r="D15" t="s">
        <v>34</v>
      </c>
      <c r="E15" t="s">
        <v>150</v>
      </c>
      <c r="F15" t="s">
        <v>64</v>
      </c>
      <c r="I15">
        <v>275</v>
      </c>
      <c r="J15" t="s">
        <v>37</v>
      </c>
      <c r="K15">
        <v>1960</v>
      </c>
      <c r="L15">
        <v>2021</v>
      </c>
      <c r="M15" t="s">
        <v>38</v>
      </c>
      <c r="N15" t="s">
        <v>39</v>
      </c>
      <c r="S15" t="s">
        <v>74</v>
      </c>
      <c r="T15" t="s">
        <v>41</v>
      </c>
      <c r="U15">
        <v>35.190277999999999</v>
      </c>
      <c r="V15">
        <v>-81.008332999999993</v>
      </c>
      <c r="W15" t="s">
        <v>42</v>
      </c>
      <c r="X15" t="s">
        <v>151</v>
      </c>
      <c r="Y15" t="s">
        <v>152</v>
      </c>
      <c r="AA15" t="s">
        <v>45</v>
      </c>
      <c r="AB15" t="s">
        <v>153</v>
      </c>
      <c r="AC15" t="s">
        <v>154</v>
      </c>
      <c r="AD15" t="s">
        <v>158</v>
      </c>
      <c r="AE15" t="s">
        <v>49</v>
      </c>
      <c r="AF15" s="1">
        <v>1</v>
      </c>
      <c r="AG15">
        <f t="shared" si="0"/>
        <v>1155</v>
      </c>
      <c r="AH15" t="str">
        <f t="shared" si="1"/>
        <v/>
      </c>
      <c r="AI15">
        <f t="shared" si="2"/>
        <v>64</v>
      </c>
      <c r="AJ15">
        <f t="shared" si="4"/>
        <v>2000</v>
      </c>
      <c r="AK15">
        <f t="shared" ref="AK15:AL15" si="23">AJ15+40</f>
        <v>2040</v>
      </c>
      <c r="AL15">
        <f t="shared" si="23"/>
        <v>2080</v>
      </c>
      <c r="AM15">
        <f t="shared" si="21"/>
        <v>275</v>
      </c>
      <c r="AN15">
        <f t="shared" si="22"/>
        <v>0</v>
      </c>
      <c r="AO15">
        <f t="shared" si="22"/>
        <v>0</v>
      </c>
      <c r="AP15">
        <f t="shared" si="22"/>
        <v>0</v>
      </c>
      <c r="AQ15">
        <f t="shared" si="22"/>
        <v>0</v>
      </c>
      <c r="AR15">
        <f t="shared" si="22"/>
        <v>0</v>
      </c>
      <c r="AS15">
        <f t="shared" si="22"/>
        <v>0</v>
      </c>
      <c r="AT15">
        <f t="shared" si="22"/>
        <v>0</v>
      </c>
      <c r="AU15">
        <f t="shared" si="22"/>
        <v>0</v>
      </c>
      <c r="AV15">
        <f t="shared" si="22"/>
        <v>0</v>
      </c>
      <c r="AW15">
        <f t="shared" si="22"/>
        <v>0</v>
      </c>
      <c r="AX15">
        <f t="shared" si="22"/>
        <v>0</v>
      </c>
      <c r="AY15">
        <f t="shared" si="22"/>
        <v>0</v>
      </c>
      <c r="AZ15">
        <f t="shared" si="22"/>
        <v>0</v>
      </c>
      <c r="BA15">
        <f t="shared" si="22"/>
        <v>0</v>
      </c>
      <c r="BB15">
        <f t="shared" si="22"/>
        <v>0</v>
      </c>
      <c r="BC15">
        <f t="shared" si="22"/>
        <v>0</v>
      </c>
      <c r="BD15">
        <f t="shared" si="22"/>
        <v>0</v>
      </c>
      <c r="BE15">
        <f t="shared" si="22"/>
        <v>0</v>
      </c>
      <c r="BF15">
        <f t="shared" si="22"/>
        <v>0</v>
      </c>
      <c r="BG15">
        <f t="shared" si="22"/>
        <v>0</v>
      </c>
      <c r="BH15">
        <f t="shared" si="22"/>
        <v>0</v>
      </c>
      <c r="BI15">
        <f t="shared" si="22"/>
        <v>0</v>
      </c>
      <c r="BJ15">
        <f t="shared" si="22"/>
        <v>0</v>
      </c>
      <c r="BK15">
        <f t="shared" si="22"/>
        <v>0</v>
      </c>
      <c r="BL15">
        <f t="shared" si="22"/>
        <v>0</v>
      </c>
      <c r="BM15">
        <f t="shared" si="22"/>
        <v>0</v>
      </c>
      <c r="BN15">
        <f t="shared" si="22"/>
        <v>0</v>
      </c>
      <c r="BO15">
        <f t="shared" si="22"/>
        <v>0</v>
      </c>
      <c r="BP15">
        <f t="shared" si="22"/>
        <v>0</v>
      </c>
      <c r="BQ15">
        <f t="shared" si="22"/>
        <v>0</v>
      </c>
    </row>
    <row r="16" spans="1:69">
      <c r="A16" t="s">
        <v>31</v>
      </c>
      <c r="B16" t="s">
        <v>32</v>
      </c>
      <c r="C16" t="s">
        <v>33</v>
      </c>
      <c r="D16" t="s">
        <v>34</v>
      </c>
      <c r="E16" t="s">
        <v>150</v>
      </c>
      <c r="F16" t="s">
        <v>66</v>
      </c>
      <c r="I16">
        <v>275</v>
      </c>
      <c r="J16" t="s">
        <v>72</v>
      </c>
      <c r="K16">
        <v>1961</v>
      </c>
      <c r="L16">
        <v>2024</v>
      </c>
      <c r="M16" t="s">
        <v>38</v>
      </c>
      <c r="N16" t="s">
        <v>39</v>
      </c>
      <c r="S16" t="s">
        <v>74</v>
      </c>
      <c r="T16" t="s">
        <v>41</v>
      </c>
      <c r="U16">
        <v>35.190277999999999</v>
      </c>
      <c r="V16">
        <v>-81.008332999999993</v>
      </c>
      <c r="W16" t="s">
        <v>42</v>
      </c>
      <c r="X16" t="s">
        <v>151</v>
      </c>
      <c r="Y16" t="s">
        <v>152</v>
      </c>
      <c r="AA16" t="s">
        <v>45</v>
      </c>
      <c r="AB16" t="s">
        <v>153</v>
      </c>
      <c r="AC16" t="s">
        <v>154</v>
      </c>
      <c r="AD16" t="s">
        <v>159</v>
      </c>
      <c r="AE16" t="s">
        <v>49</v>
      </c>
      <c r="AF16" s="1">
        <v>1</v>
      </c>
      <c r="AG16">
        <f t="shared" si="0"/>
        <v>1155</v>
      </c>
      <c r="AH16">
        <f t="shared" si="1"/>
        <v>1155</v>
      </c>
      <c r="AI16">
        <f t="shared" si="2"/>
        <v>63</v>
      </c>
      <c r="AJ16">
        <f t="shared" si="4"/>
        <v>2001</v>
      </c>
      <c r="AK16">
        <f t="shared" ref="AK16:AL16" si="24">AJ16+40</f>
        <v>2041</v>
      </c>
      <c r="AL16">
        <f t="shared" si="24"/>
        <v>2081</v>
      </c>
      <c r="AM16">
        <f>IF(AM$1&lt;$K16,0,$I16)*$AF16</f>
        <v>275</v>
      </c>
      <c r="AN16">
        <f t="shared" ref="AN16:BQ16" si="25">IF(AN$1&lt;$K16,0,$I16)*$AF16</f>
        <v>275</v>
      </c>
      <c r="AO16">
        <f t="shared" si="25"/>
        <v>275</v>
      </c>
      <c r="AP16">
        <f t="shared" si="25"/>
        <v>275</v>
      </c>
      <c r="AQ16">
        <f t="shared" si="25"/>
        <v>275</v>
      </c>
      <c r="AR16">
        <f t="shared" si="25"/>
        <v>275</v>
      </c>
      <c r="AS16">
        <f t="shared" si="25"/>
        <v>275</v>
      </c>
      <c r="AT16">
        <f t="shared" si="25"/>
        <v>275</v>
      </c>
      <c r="AU16">
        <f t="shared" si="25"/>
        <v>275</v>
      </c>
      <c r="AV16">
        <f t="shared" si="25"/>
        <v>275</v>
      </c>
      <c r="AW16">
        <f t="shared" si="25"/>
        <v>275</v>
      </c>
      <c r="AX16">
        <f t="shared" si="25"/>
        <v>275</v>
      </c>
      <c r="AY16">
        <f t="shared" si="25"/>
        <v>275</v>
      </c>
      <c r="AZ16">
        <f t="shared" si="25"/>
        <v>275</v>
      </c>
      <c r="BA16">
        <f t="shared" si="25"/>
        <v>275</v>
      </c>
      <c r="BB16">
        <f t="shared" si="25"/>
        <v>275</v>
      </c>
      <c r="BC16">
        <f t="shared" si="25"/>
        <v>275</v>
      </c>
      <c r="BD16">
        <f t="shared" si="25"/>
        <v>275</v>
      </c>
      <c r="BE16">
        <f t="shared" si="25"/>
        <v>275</v>
      </c>
      <c r="BF16">
        <f t="shared" si="25"/>
        <v>275</v>
      </c>
      <c r="BG16">
        <f t="shared" si="25"/>
        <v>275</v>
      </c>
      <c r="BH16">
        <f t="shared" si="25"/>
        <v>275</v>
      </c>
      <c r="BI16">
        <f t="shared" si="25"/>
        <v>275</v>
      </c>
      <c r="BJ16">
        <f t="shared" si="25"/>
        <v>275</v>
      </c>
      <c r="BK16">
        <f t="shared" si="25"/>
        <v>275</v>
      </c>
      <c r="BL16">
        <f t="shared" si="25"/>
        <v>275</v>
      </c>
      <c r="BM16">
        <f t="shared" si="25"/>
        <v>275</v>
      </c>
      <c r="BN16">
        <f t="shared" si="25"/>
        <v>275</v>
      </c>
      <c r="BO16">
        <f t="shared" si="25"/>
        <v>275</v>
      </c>
      <c r="BP16">
        <f t="shared" si="25"/>
        <v>275</v>
      </c>
      <c r="BQ16">
        <f t="shared" si="25"/>
        <v>275</v>
      </c>
    </row>
    <row r="17" spans="1:69">
      <c r="A17" t="s">
        <v>31</v>
      </c>
      <c r="B17" t="s">
        <v>32</v>
      </c>
      <c r="C17" t="s">
        <v>33</v>
      </c>
      <c r="D17" t="s">
        <v>34</v>
      </c>
      <c r="E17" t="s">
        <v>160</v>
      </c>
      <c r="F17" t="s">
        <v>50</v>
      </c>
      <c r="H17" t="s">
        <v>161</v>
      </c>
      <c r="I17">
        <v>150</v>
      </c>
      <c r="J17" t="s">
        <v>37</v>
      </c>
      <c r="K17">
        <v>1958</v>
      </c>
      <c r="L17">
        <v>2021</v>
      </c>
      <c r="M17" t="s">
        <v>38</v>
      </c>
      <c r="N17" t="s">
        <v>39</v>
      </c>
      <c r="S17" t="s">
        <v>98</v>
      </c>
      <c r="T17" t="s">
        <v>41</v>
      </c>
      <c r="U17">
        <v>38.263688999999999</v>
      </c>
      <c r="V17">
        <v>-85.838086000000004</v>
      </c>
      <c r="W17" t="s">
        <v>42</v>
      </c>
      <c r="X17" t="s">
        <v>162</v>
      </c>
      <c r="Y17" t="s">
        <v>163</v>
      </c>
      <c r="AA17" t="s">
        <v>101</v>
      </c>
      <c r="AB17" t="s">
        <v>164</v>
      </c>
      <c r="AC17" t="s">
        <v>165</v>
      </c>
      <c r="AD17" t="s">
        <v>167</v>
      </c>
      <c r="AE17" t="s">
        <v>49</v>
      </c>
      <c r="AF17" s="1">
        <v>1</v>
      </c>
      <c r="AG17">
        <f t="shared" si="0"/>
        <v>300</v>
      </c>
      <c r="AH17" t="str">
        <f t="shared" si="1"/>
        <v/>
      </c>
      <c r="AI17">
        <f t="shared" si="2"/>
        <v>66</v>
      </c>
      <c r="AJ17">
        <f t="shared" si="4"/>
        <v>1998</v>
      </c>
      <c r="AK17">
        <f t="shared" ref="AK17:AL17" si="26">AJ17+40</f>
        <v>2038</v>
      </c>
      <c r="AL17">
        <f t="shared" si="26"/>
        <v>2078</v>
      </c>
      <c r="AM17">
        <f t="shared" ref="AM17:BB18" si="27">IF(AM$1&lt;$L17,$I17,0)*$AF17</f>
        <v>150</v>
      </c>
      <c r="AN17">
        <f t="shared" si="27"/>
        <v>0</v>
      </c>
      <c r="AO17">
        <f t="shared" si="27"/>
        <v>0</v>
      </c>
      <c r="AP17">
        <f t="shared" si="27"/>
        <v>0</v>
      </c>
      <c r="AQ17">
        <f t="shared" si="27"/>
        <v>0</v>
      </c>
      <c r="AR17">
        <f t="shared" si="27"/>
        <v>0</v>
      </c>
      <c r="AS17">
        <f t="shared" si="27"/>
        <v>0</v>
      </c>
      <c r="AT17">
        <f t="shared" si="27"/>
        <v>0</v>
      </c>
      <c r="AU17">
        <f t="shared" si="27"/>
        <v>0</v>
      </c>
      <c r="AV17">
        <f t="shared" si="27"/>
        <v>0</v>
      </c>
      <c r="AW17">
        <f t="shared" si="27"/>
        <v>0</v>
      </c>
      <c r="AX17">
        <f t="shared" si="27"/>
        <v>0</v>
      </c>
      <c r="AY17">
        <f t="shared" si="27"/>
        <v>0</v>
      </c>
      <c r="AZ17">
        <f t="shared" si="27"/>
        <v>0</v>
      </c>
      <c r="BA17">
        <f t="shared" si="27"/>
        <v>0</v>
      </c>
      <c r="BB17">
        <f t="shared" si="27"/>
        <v>0</v>
      </c>
      <c r="BC17">
        <f t="shared" ref="AN17:BQ18" si="28">IF(BC$1&lt;$L17,$I17,0)*$AF17</f>
        <v>0</v>
      </c>
      <c r="BD17">
        <f t="shared" si="28"/>
        <v>0</v>
      </c>
      <c r="BE17">
        <f t="shared" si="28"/>
        <v>0</v>
      </c>
      <c r="BF17">
        <f t="shared" si="28"/>
        <v>0</v>
      </c>
      <c r="BG17">
        <f t="shared" si="28"/>
        <v>0</v>
      </c>
      <c r="BH17">
        <f t="shared" si="28"/>
        <v>0</v>
      </c>
      <c r="BI17">
        <f t="shared" si="28"/>
        <v>0</v>
      </c>
      <c r="BJ17">
        <f t="shared" si="28"/>
        <v>0</v>
      </c>
      <c r="BK17">
        <f t="shared" si="28"/>
        <v>0</v>
      </c>
      <c r="BL17">
        <f t="shared" si="28"/>
        <v>0</v>
      </c>
      <c r="BM17">
        <f t="shared" si="28"/>
        <v>0</v>
      </c>
      <c r="BN17">
        <f t="shared" si="28"/>
        <v>0</v>
      </c>
      <c r="BO17">
        <f t="shared" si="28"/>
        <v>0</v>
      </c>
      <c r="BP17">
        <f t="shared" si="28"/>
        <v>0</v>
      </c>
      <c r="BQ17">
        <f t="shared" si="28"/>
        <v>0</v>
      </c>
    </row>
    <row r="18" spans="1:69">
      <c r="A18" t="s">
        <v>31</v>
      </c>
      <c r="B18" t="s">
        <v>32</v>
      </c>
      <c r="C18" t="s">
        <v>33</v>
      </c>
      <c r="D18" t="s">
        <v>34</v>
      </c>
      <c r="E18" t="s">
        <v>160</v>
      </c>
      <c r="F18" t="s">
        <v>64</v>
      </c>
      <c r="H18" t="s">
        <v>161</v>
      </c>
      <c r="I18">
        <v>150</v>
      </c>
      <c r="J18" t="s">
        <v>37</v>
      </c>
      <c r="K18">
        <v>1961</v>
      </c>
      <c r="L18">
        <v>2021</v>
      </c>
      <c r="M18" t="s">
        <v>38</v>
      </c>
      <c r="N18" t="s">
        <v>39</v>
      </c>
      <c r="S18" t="s">
        <v>98</v>
      </c>
      <c r="T18" t="s">
        <v>41</v>
      </c>
      <c r="U18">
        <v>38.263688999999999</v>
      </c>
      <c r="V18">
        <v>-85.838086000000004</v>
      </c>
      <c r="W18" t="s">
        <v>42</v>
      </c>
      <c r="X18" t="s">
        <v>162</v>
      </c>
      <c r="Y18" t="s">
        <v>163</v>
      </c>
      <c r="AA18" t="s">
        <v>101</v>
      </c>
      <c r="AB18" t="s">
        <v>164</v>
      </c>
      <c r="AC18" t="s">
        <v>165</v>
      </c>
      <c r="AD18" t="s">
        <v>169</v>
      </c>
      <c r="AE18" t="s">
        <v>49</v>
      </c>
      <c r="AF18" s="1">
        <v>1</v>
      </c>
      <c r="AG18">
        <f t="shared" si="0"/>
        <v>300</v>
      </c>
      <c r="AH18">
        <f t="shared" si="1"/>
        <v>300</v>
      </c>
      <c r="AI18">
        <f t="shared" si="2"/>
        <v>63</v>
      </c>
      <c r="AJ18">
        <f t="shared" si="4"/>
        <v>2001</v>
      </c>
      <c r="AK18">
        <f t="shared" ref="AK18:AL18" si="29">AJ18+40</f>
        <v>2041</v>
      </c>
      <c r="AL18">
        <f t="shared" si="29"/>
        <v>2081</v>
      </c>
      <c r="AM18">
        <f t="shared" si="27"/>
        <v>150</v>
      </c>
      <c r="AN18">
        <f t="shared" si="28"/>
        <v>0</v>
      </c>
      <c r="AO18">
        <f t="shared" si="28"/>
        <v>0</v>
      </c>
      <c r="AP18">
        <f t="shared" si="28"/>
        <v>0</v>
      </c>
      <c r="AQ18">
        <f t="shared" si="28"/>
        <v>0</v>
      </c>
      <c r="AR18">
        <f t="shared" si="28"/>
        <v>0</v>
      </c>
      <c r="AS18">
        <f t="shared" si="28"/>
        <v>0</v>
      </c>
      <c r="AT18">
        <f t="shared" si="28"/>
        <v>0</v>
      </c>
      <c r="AU18">
        <f t="shared" si="28"/>
        <v>0</v>
      </c>
      <c r="AV18">
        <f t="shared" si="28"/>
        <v>0</v>
      </c>
      <c r="AW18">
        <f t="shared" si="28"/>
        <v>0</v>
      </c>
      <c r="AX18">
        <f t="shared" si="28"/>
        <v>0</v>
      </c>
      <c r="AY18">
        <f t="shared" si="28"/>
        <v>0</v>
      </c>
      <c r="AZ18">
        <f t="shared" si="28"/>
        <v>0</v>
      </c>
      <c r="BA18">
        <f t="shared" si="28"/>
        <v>0</v>
      </c>
      <c r="BB18">
        <f t="shared" si="28"/>
        <v>0</v>
      </c>
      <c r="BC18">
        <f t="shared" si="28"/>
        <v>0</v>
      </c>
      <c r="BD18">
        <f t="shared" si="28"/>
        <v>0</v>
      </c>
      <c r="BE18">
        <f t="shared" si="28"/>
        <v>0</v>
      </c>
      <c r="BF18">
        <f t="shared" si="28"/>
        <v>0</v>
      </c>
      <c r="BG18">
        <f t="shared" si="28"/>
        <v>0</v>
      </c>
      <c r="BH18">
        <f t="shared" si="28"/>
        <v>0</v>
      </c>
      <c r="BI18">
        <f t="shared" si="28"/>
        <v>0</v>
      </c>
      <c r="BJ18">
        <f t="shared" si="28"/>
        <v>0</v>
      </c>
      <c r="BK18">
        <f t="shared" si="28"/>
        <v>0</v>
      </c>
      <c r="BL18">
        <f t="shared" si="28"/>
        <v>0</v>
      </c>
      <c r="BM18">
        <f t="shared" si="28"/>
        <v>0</v>
      </c>
      <c r="BN18">
        <f t="shared" si="28"/>
        <v>0</v>
      </c>
      <c r="BO18">
        <f t="shared" si="28"/>
        <v>0</v>
      </c>
      <c r="BP18">
        <f t="shared" si="28"/>
        <v>0</v>
      </c>
      <c r="BQ18">
        <f t="shared" si="28"/>
        <v>0</v>
      </c>
    </row>
    <row r="19" spans="1:69">
      <c r="A19" t="s">
        <v>31</v>
      </c>
      <c r="B19" t="s">
        <v>32</v>
      </c>
      <c r="C19" t="s">
        <v>33</v>
      </c>
      <c r="D19" t="s">
        <v>34</v>
      </c>
      <c r="E19" t="s">
        <v>170</v>
      </c>
      <c r="F19" t="s">
        <v>36</v>
      </c>
      <c r="I19">
        <v>667.9</v>
      </c>
      <c r="J19" t="s">
        <v>72</v>
      </c>
      <c r="K19">
        <v>1975</v>
      </c>
      <c r="L19">
        <v>2035</v>
      </c>
      <c r="M19" t="s">
        <v>73</v>
      </c>
      <c r="N19" t="s">
        <v>39</v>
      </c>
      <c r="S19" t="s">
        <v>98</v>
      </c>
      <c r="T19" t="s">
        <v>41</v>
      </c>
      <c r="U19">
        <v>38.371381</v>
      </c>
      <c r="V19">
        <v>-87.768189000000007</v>
      </c>
      <c r="W19" t="s">
        <v>42</v>
      </c>
      <c r="X19" t="s">
        <v>171</v>
      </c>
      <c r="Y19" t="s">
        <v>172</v>
      </c>
      <c r="AA19" t="s">
        <v>101</v>
      </c>
      <c r="AB19" t="s">
        <v>173</v>
      </c>
      <c r="AC19" t="s">
        <v>174</v>
      </c>
      <c r="AD19" t="s">
        <v>175</v>
      </c>
      <c r="AE19" t="s">
        <v>49</v>
      </c>
      <c r="AF19" s="1">
        <v>1</v>
      </c>
      <c r="AG19">
        <f t="shared" si="0"/>
        <v>3339.5</v>
      </c>
      <c r="AH19" t="str">
        <f t="shared" si="1"/>
        <v/>
      </c>
      <c r="AI19">
        <f t="shared" si="2"/>
        <v>49</v>
      </c>
      <c r="AJ19">
        <f t="shared" si="4"/>
        <v>2015</v>
      </c>
      <c r="AK19">
        <f t="shared" ref="AK19:AL19" si="30">AJ19+40</f>
        <v>2055</v>
      </c>
      <c r="AL19">
        <f t="shared" si="30"/>
        <v>2095</v>
      </c>
      <c r="AM19">
        <f t="shared" ref="AM19:BB184" si="31">IF(AM$1&lt;$K19,0,$I19)*$AF19</f>
        <v>667.9</v>
      </c>
      <c r="AN19">
        <f t="shared" si="31"/>
        <v>667.9</v>
      </c>
      <c r="AO19">
        <f t="shared" si="31"/>
        <v>667.9</v>
      </c>
      <c r="AP19">
        <f t="shared" si="31"/>
        <v>667.9</v>
      </c>
      <c r="AQ19">
        <f t="shared" si="31"/>
        <v>667.9</v>
      </c>
      <c r="AR19">
        <f t="shared" si="31"/>
        <v>667.9</v>
      </c>
      <c r="AS19">
        <f t="shared" si="31"/>
        <v>667.9</v>
      </c>
      <c r="AT19">
        <f t="shared" si="31"/>
        <v>667.9</v>
      </c>
      <c r="AU19">
        <f t="shared" si="31"/>
        <v>667.9</v>
      </c>
      <c r="AV19">
        <f t="shared" si="31"/>
        <v>667.9</v>
      </c>
      <c r="AW19">
        <f t="shared" si="31"/>
        <v>667.9</v>
      </c>
      <c r="AX19">
        <f t="shared" si="31"/>
        <v>667.9</v>
      </c>
      <c r="AY19">
        <f t="shared" si="31"/>
        <v>667.9</v>
      </c>
      <c r="AZ19">
        <f t="shared" si="31"/>
        <v>667.9</v>
      </c>
      <c r="BA19">
        <f t="shared" si="31"/>
        <v>667.9</v>
      </c>
      <c r="BB19">
        <f t="shared" si="31"/>
        <v>667.9</v>
      </c>
      <c r="BC19">
        <f t="shared" ref="AN19:BQ27" si="32">IF(BC$1&lt;$K19,0,$I19)*$AF19</f>
        <v>667.9</v>
      </c>
      <c r="BD19">
        <f t="shared" si="32"/>
        <v>667.9</v>
      </c>
      <c r="BE19">
        <f t="shared" si="32"/>
        <v>667.9</v>
      </c>
      <c r="BF19">
        <f t="shared" si="32"/>
        <v>667.9</v>
      </c>
      <c r="BG19">
        <f t="shared" si="32"/>
        <v>667.9</v>
      </c>
      <c r="BH19">
        <f t="shared" si="32"/>
        <v>667.9</v>
      </c>
      <c r="BI19">
        <f t="shared" si="32"/>
        <v>667.9</v>
      </c>
      <c r="BJ19">
        <f t="shared" si="32"/>
        <v>667.9</v>
      </c>
      <c r="BK19">
        <f t="shared" si="32"/>
        <v>667.9</v>
      </c>
      <c r="BL19">
        <f t="shared" si="32"/>
        <v>667.9</v>
      </c>
      <c r="BM19">
        <f t="shared" si="32"/>
        <v>667.9</v>
      </c>
      <c r="BN19">
        <f t="shared" si="32"/>
        <v>667.9</v>
      </c>
      <c r="BO19">
        <f t="shared" si="32"/>
        <v>667.9</v>
      </c>
      <c r="BP19">
        <f t="shared" si="32"/>
        <v>667.9</v>
      </c>
      <c r="BQ19">
        <f t="shared" si="32"/>
        <v>667.9</v>
      </c>
    </row>
    <row r="20" spans="1:69">
      <c r="A20" t="s">
        <v>31</v>
      </c>
      <c r="B20" t="s">
        <v>32</v>
      </c>
      <c r="C20" t="s">
        <v>33</v>
      </c>
      <c r="D20" t="s">
        <v>34</v>
      </c>
      <c r="E20" t="s">
        <v>170</v>
      </c>
      <c r="F20" t="s">
        <v>50</v>
      </c>
      <c r="I20">
        <v>667.9</v>
      </c>
      <c r="J20" t="s">
        <v>72</v>
      </c>
      <c r="K20">
        <v>1976</v>
      </c>
      <c r="L20">
        <v>2035</v>
      </c>
      <c r="M20" t="s">
        <v>73</v>
      </c>
      <c r="N20" t="s">
        <v>39</v>
      </c>
      <c r="S20" t="s">
        <v>98</v>
      </c>
      <c r="T20" t="s">
        <v>41</v>
      </c>
      <c r="U20">
        <v>38.371381</v>
      </c>
      <c r="V20">
        <v>-87.768189000000007</v>
      </c>
      <c r="W20" t="s">
        <v>42</v>
      </c>
      <c r="X20" t="s">
        <v>171</v>
      </c>
      <c r="Y20" t="s">
        <v>172</v>
      </c>
      <c r="AA20" t="s">
        <v>101</v>
      </c>
      <c r="AB20" t="s">
        <v>173</v>
      </c>
      <c r="AC20" t="s">
        <v>174</v>
      </c>
      <c r="AD20" t="s">
        <v>176</v>
      </c>
      <c r="AE20" t="s">
        <v>49</v>
      </c>
      <c r="AF20" s="1">
        <v>1</v>
      </c>
      <c r="AG20">
        <f t="shared" si="0"/>
        <v>3339.5</v>
      </c>
      <c r="AH20" t="str">
        <f t="shared" si="1"/>
        <v/>
      </c>
      <c r="AI20">
        <f t="shared" si="2"/>
        <v>48</v>
      </c>
      <c r="AJ20">
        <f t="shared" si="4"/>
        <v>2016</v>
      </c>
      <c r="AK20">
        <f t="shared" ref="AK20:AL20" si="33">AJ20+40</f>
        <v>2056</v>
      </c>
      <c r="AL20">
        <f t="shared" si="33"/>
        <v>2096</v>
      </c>
      <c r="AM20">
        <f t="shared" si="31"/>
        <v>667.9</v>
      </c>
      <c r="AN20">
        <f t="shared" si="32"/>
        <v>667.9</v>
      </c>
      <c r="AO20">
        <f t="shared" si="32"/>
        <v>667.9</v>
      </c>
      <c r="AP20">
        <f t="shared" si="32"/>
        <v>667.9</v>
      </c>
      <c r="AQ20">
        <f t="shared" si="32"/>
        <v>667.9</v>
      </c>
      <c r="AR20">
        <f t="shared" si="32"/>
        <v>667.9</v>
      </c>
      <c r="AS20">
        <f t="shared" si="32"/>
        <v>667.9</v>
      </c>
      <c r="AT20">
        <f t="shared" si="32"/>
        <v>667.9</v>
      </c>
      <c r="AU20">
        <f t="shared" si="32"/>
        <v>667.9</v>
      </c>
      <c r="AV20">
        <f t="shared" si="32"/>
        <v>667.9</v>
      </c>
      <c r="AW20">
        <f t="shared" si="32"/>
        <v>667.9</v>
      </c>
      <c r="AX20">
        <f t="shared" si="32"/>
        <v>667.9</v>
      </c>
      <c r="AY20">
        <f t="shared" si="32"/>
        <v>667.9</v>
      </c>
      <c r="AZ20">
        <f t="shared" si="32"/>
        <v>667.9</v>
      </c>
      <c r="BA20">
        <f t="shared" si="32"/>
        <v>667.9</v>
      </c>
      <c r="BB20">
        <f t="shared" si="32"/>
        <v>667.9</v>
      </c>
      <c r="BC20">
        <f t="shared" si="32"/>
        <v>667.9</v>
      </c>
      <c r="BD20">
        <f t="shared" si="32"/>
        <v>667.9</v>
      </c>
      <c r="BE20">
        <f t="shared" si="32"/>
        <v>667.9</v>
      </c>
      <c r="BF20">
        <f t="shared" si="32"/>
        <v>667.9</v>
      </c>
      <c r="BG20">
        <f t="shared" si="32"/>
        <v>667.9</v>
      </c>
      <c r="BH20">
        <f t="shared" si="32"/>
        <v>667.9</v>
      </c>
      <c r="BI20">
        <f t="shared" si="32"/>
        <v>667.9</v>
      </c>
      <c r="BJ20">
        <f t="shared" si="32"/>
        <v>667.9</v>
      </c>
      <c r="BK20">
        <f t="shared" si="32"/>
        <v>667.9</v>
      </c>
      <c r="BL20">
        <f t="shared" si="32"/>
        <v>667.9</v>
      </c>
      <c r="BM20">
        <f t="shared" si="32"/>
        <v>667.9</v>
      </c>
      <c r="BN20">
        <f t="shared" si="32"/>
        <v>667.9</v>
      </c>
      <c r="BO20">
        <f t="shared" si="32"/>
        <v>667.9</v>
      </c>
      <c r="BP20">
        <f t="shared" si="32"/>
        <v>667.9</v>
      </c>
      <c r="BQ20">
        <f t="shared" si="32"/>
        <v>667.9</v>
      </c>
    </row>
    <row r="21" spans="1:69">
      <c r="A21" t="s">
        <v>31</v>
      </c>
      <c r="B21" t="s">
        <v>32</v>
      </c>
      <c r="C21" t="s">
        <v>33</v>
      </c>
      <c r="D21" t="s">
        <v>34</v>
      </c>
      <c r="E21" t="s">
        <v>170</v>
      </c>
      <c r="F21" t="s">
        <v>62</v>
      </c>
      <c r="I21">
        <v>667.9</v>
      </c>
      <c r="J21" t="s">
        <v>72</v>
      </c>
      <c r="K21">
        <v>1978</v>
      </c>
      <c r="L21">
        <v>2029</v>
      </c>
      <c r="M21" t="s">
        <v>73</v>
      </c>
      <c r="N21" t="s">
        <v>39</v>
      </c>
      <c r="S21" t="s">
        <v>98</v>
      </c>
      <c r="T21" t="s">
        <v>41</v>
      </c>
      <c r="U21">
        <v>38.371381</v>
      </c>
      <c r="V21">
        <v>-87.768189000000007</v>
      </c>
      <c r="W21" t="s">
        <v>42</v>
      </c>
      <c r="X21" t="s">
        <v>171</v>
      </c>
      <c r="Y21" t="s">
        <v>172</v>
      </c>
      <c r="AA21" t="s">
        <v>101</v>
      </c>
      <c r="AB21" t="s">
        <v>173</v>
      </c>
      <c r="AC21" t="s">
        <v>174</v>
      </c>
      <c r="AD21" t="s">
        <v>177</v>
      </c>
      <c r="AE21" t="s">
        <v>49</v>
      </c>
      <c r="AF21" s="1">
        <v>1</v>
      </c>
      <c r="AG21">
        <f t="shared" si="0"/>
        <v>3339.5</v>
      </c>
      <c r="AH21" t="str">
        <f t="shared" si="1"/>
        <v/>
      </c>
      <c r="AI21">
        <f t="shared" si="2"/>
        <v>46</v>
      </c>
      <c r="AJ21">
        <f t="shared" si="4"/>
        <v>2018</v>
      </c>
      <c r="AK21">
        <f t="shared" ref="AK21:AL21" si="34">AJ21+40</f>
        <v>2058</v>
      </c>
      <c r="AL21">
        <f t="shared" si="34"/>
        <v>2098</v>
      </c>
      <c r="AM21">
        <f t="shared" si="31"/>
        <v>667.9</v>
      </c>
      <c r="AN21">
        <f t="shared" si="32"/>
        <v>667.9</v>
      </c>
      <c r="AO21">
        <f t="shared" si="32"/>
        <v>667.9</v>
      </c>
      <c r="AP21">
        <f t="shared" si="32"/>
        <v>667.9</v>
      </c>
      <c r="AQ21">
        <f t="shared" si="32"/>
        <v>667.9</v>
      </c>
      <c r="AR21">
        <f t="shared" si="32"/>
        <v>667.9</v>
      </c>
      <c r="AS21">
        <f t="shared" si="32"/>
        <v>667.9</v>
      </c>
      <c r="AT21">
        <f t="shared" si="32"/>
        <v>667.9</v>
      </c>
      <c r="AU21">
        <f t="shared" si="32"/>
        <v>667.9</v>
      </c>
      <c r="AV21">
        <f t="shared" si="32"/>
        <v>667.9</v>
      </c>
      <c r="AW21">
        <f t="shared" si="32"/>
        <v>667.9</v>
      </c>
      <c r="AX21">
        <f t="shared" si="32"/>
        <v>667.9</v>
      </c>
      <c r="AY21">
        <f t="shared" si="32"/>
        <v>667.9</v>
      </c>
      <c r="AZ21">
        <f t="shared" si="32"/>
        <v>667.9</v>
      </c>
      <c r="BA21">
        <f t="shared" si="32"/>
        <v>667.9</v>
      </c>
      <c r="BB21">
        <f t="shared" si="32"/>
        <v>667.9</v>
      </c>
      <c r="BC21">
        <f t="shared" si="32"/>
        <v>667.9</v>
      </c>
      <c r="BD21">
        <f t="shared" si="32"/>
        <v>667.9</v>
      </c>
      <c r="BE21">
        <f t="shared" si="32"/>
        <v>667.9</v>
      </c>
      <c r="BF21">
        <f t="shared" si="32"/>
        <v>667.9</v>
      </c>
      <c r="BG21">
        <f t="shared" si="32"/>
        <v>667.9</v>
      </c>
      <c r="BH21">
        <f t="shared" si="32"/>
        <v>667.9</v>
      </c>
      <c r="BI21">
        <f t="shared" si="32"/>
        <v>667.9</v>
      </c>
      <c r="BJ21">
        <f t="shared" si="32"/>
        <v>667.9</v>
      </c>
      <c r="BK21">
        <f t="shared" si="32"/>
        <v>667.9</v>
      </c>
      <c r="BL21">
        <f t="shared" si="32"/>
        <v>667.9</v>
      </c>
      <c r="BM21">
        <f t="shared" si="32"/>
        <v>667.9</v>
      </c>
      <c r="BN21">
        <f t="shared" si="32"/>
        <v>667.9</v>
      </c>
      <c r="BO21">
        <f t="shared" si="32"/>
        <v>667.9</v>
      </c>
      <c r="BP21">
        <f t="shared" si="32"/>
        <v>667.9</v>
      </c>
      <c r="BQ21">
        <f t="shared" si="32"/>
        <v>667.9</v>
      </c>
    </row>
    <row r="22" spans="1:69">
      <c r="A22" t="s">
        <v>31</v>
      </c>
      <c r="B22" t="s">
        <v>32</v>
      </c>
      <c r="C22" t="s">
        <v>33</v>
      </c>
      <c r="D22" t="s">
        <v>34</v>
      </c>
      <c r="E22" t="s">
        <v>170</v>
      </c>
      <c r="F22" t="s">
        <v>64</v>
      </c>
      <c r="I22">
        <v>667.9</v>
      </c>
      <c r="J22" t="s">
        <v>72</v>
      </c>
      <c r="K22">
        <v>1979</v>
      </c>
      <c r="L22">
        <v>2029</v>
      </c>
      <c r="M22" t="s">
        <v>73</v>
      </c>
      <c r="N22" t="s">
        <v>39</v>
      </c>
      <c r="S22" t="s">
        <v>98</v>
      </c>
      <c r="T22" t="s">
        <v>41</v>
      </c>
      <c r="U22">
        <v>38.371381</v>
      </c>
      <c r="V22">
        <v>-87.768189000000007</v>
      </c>
      <c r="W22" t="s">
        <v>42</v>
      </c>
      <c r="X22" t="s">
        <v>171</v>
      </c>
      <c r="Y22" t="s">
        <v>172</v>
      </c>
      <c r="AA22" t="s">
        <v>101</v>
      </c>
      <c r="AB22" t="s">
        <v>173</v>
      </c>
      <c r="AC22" t="s">
        <v>174</v>
      </c>
      <c r="AD22" t="s">
        <v>178</v>
      </c>
      <c r="AE22" t="s">
        <v>49</v>
      </c>
      <c r="AF22" s="1">
        <v>1</v>
      </c>
      <c r="AG22">
        <f t="shared" si="0"/>
        <v>3339.5</v>
      </c>
      <c r="AH22" t="str">
        <f t="shared" si="1"/>
        <v/>
      </c>
      <c r="AI22">
        <f t="shared" si="2"/>
        <v>45</v>
      </c>
      <c r="AJ22">
        <f t="shared" si="4"/>
        <v>2019</v>
      </c>
      <c r="AK22">
        <f t="shared" ref="AK22:AL22" si="35">AJ22+40</f>
        <v>2059</v>
      </c>
      <c r="AL22">
        <f t="shared" si="35"/>
        <v>2099</v>
      </c>
      <c r="AM22">
        <f t="shared" si="31"/>
        <v>667.9</v>
      </c>
      <c r="AN22">
        <f t="shared" si="32"/>
        <v>667.9</v>
      </c>
      <c r="AO22">
        <f t="shared" si="32"/>
        <v>667.9</v>
      </c>
      <c r="AP22">
        <f t="shared" si="32"/>
        <v>667.9</v>
      </c>
      <c r="AQ22">
        <f t="shared" si="32"/>
        <v>667.9</v>
      </c>
      <c r="AR22">
        <f t="shared" si="32"/>
        <v>667.9</v>
      </c>
      <c r="AS22">
        <f t="shared" si="32"/>
        <v>667.9</v>
      </c>
      <c r="AT22">
        <f t="shared" si="32"/>
        <v>667.9</v>
      </c>
      <c r="AU22">
        <f t="shared" si="32"/>
        <v>667.9</v>
      </c>
      <c r="AV22">
        <f t="shared" si="32"/>
        <v>667.9</v>
      </c>
      <c r="AW22">
        <f t="shared" si="32"/>
        <v>667.9</v>
      </c>
      <c r="AX22">
        <f t="shared" si="32"/>
        <v>667.9</v>
      </c>
      <c r="AY22">
        <f t="shared" si="32"/>
        <v>667.9</v>
      </c>
      <c r="AZ22">
        <f t="shared" si="32"/>
        <v>667.9</v>
      </c>
      <c r="BA22">
        <f t="shared" si="32"/>
        <v>667.9</v>
      </c>
      <c r="BB22">
        <f t="shared" si="32"/>
        <v>667.9</v>
      </c>
      <c r="BC22">
        <f t="shared" si="32"/>
        <v>667.9</v>
      </c>
      <c r="BD22">
        <f t="shared" si="32"/>
        <v>667.9</v>
      </c>
      <c r="BE22">
        <f t="shared" si="32"/>
        <v>667.9</v>
      </c>
      <c r="BF22">
        <f t="shared" si="32"/>
        <v>667.9</v>
      </c>
      <c r="BG22">
        <f t="shared" si="32"/>
        <v>667.9</v>
      </c>
      <c r="BH22">
        <f t="shared" si="32"/>
        <v>667.9</v>
      </c>
      <c r="BI22">
        <f t="shared" si="32"/>
        <v>667.9</v>
      </c>
      <c r="BJ22">
        <f t="shared" si="32"/>
        <v>667.9</v>
      </c>
      <c r="BK22">
        <f t="shared" si="32"/>
        <v>667.9</v>
      </c>
      <c r="BL22">
        <f t="shared" si="32"/>
        <v>667.9</v>
      </c>
      <c r="BM22">
        <f t="shared" si="32"/>
        <v>667.9</v>
      </c>
      <c r="BN22">
        <f t="shared" si="32"/>
        <v>667.9</v>
      </c>
      <c r="BO22">
        <f t="shared" si="32"/>
        <v>667.9</v>
      </c>
      <c r="BP22">
        <f t="shared" si="32"/>
        <v>667.9</v>
      </c>
      <c r="BQ22">
        <f t="shared" si="32"/>
        <v>667.9</v>
      </c>
    </row>
    <row r="23" spans="1:69">
      <c r="A23" t="s">
        <v>31</v>
      </c>
      <c r="B23" t="s">
        <v>32</v>
      </c>
      <c r="C23" t="s">
        <v>33</v>
      </c>
      <c r="D23" t="s">
        <v>34</v>
      </c>
      <c r="E23" t="s">
        <v>170</v>
      </c>
      <c r="F23" t="s">
        <v>66</v>
      </c>
      <c r="I23">
        <v>667.9</v>
      </c>
      <c r="J23" t="s">
        <v>72</v>
      </c>
      <c r="K23">
        <v>1982</v>
      </c>
      <c r="L23">
        <v>2025</v>
      </c>
      <c r="M23" t="s">
        <v>73</v>
      </c>
      <c r="N23" t="s">
        <v>39</v>
      </c>
      <c r="S23" t="s">
        <v>179</v>
      </c>
      <c r="T23" t="s">
        <v>1171</v>
      </c>
      <c r="U23">
        <v>38.371381</v>
      </c>
      <c r="V23">
        <v>-87.768189000000007</v>
      </c>
      <c r="W23" t="s">
        <v>42</v>
      </c>
      <c r="X23" t="s">
        <v>171</v>
      </c>
      <c r="Y23" t="s">
        <v>172</v>
      </c>
      <c r="AA23" t="s">
        <v>101</v>
      </c>
      <c r="AB23" t="s">
        <v>173</v>
      </c>
      <c r="AC23" t="s">
        <v>174</v>
      </c>
      <c r="AD23" t="s">
        <v>180</v>
      </c>
      <c r="AE23" t="s">
        <v>49</v>
      </c>
      <c r="AF23" s="2">
        <v>0.5</v>
      </c>
      <c r="AG23">
        <f t="shared" si="0"/>
        <v>3339.5</v>
      </c>
      <c r="AH23">
        <f t="shared" si="1"/>
        <v>3339.5</v>
      </c>
      <c r="AI23">
        <f t="shared" si="2"/>
        <v>42</v>
      </c>
      <c r="AJ23">
        <f t="shared" si="4"/>
        <v>2022</v>
      </c>
      <c r="AK23">
        <f t="shared" ref="AK23:AL23" si="36">AJ23+40</f>
        <v>2062</v>
      </c>
      <c r="AL23">
        <f t="shared" si="36"/>
        <v>2102</v>
      </c>
      <c r="AM23">
        <f t="shared" si="31"/>
        <v>333.95</v>
      </c>
      <c r="AN23">
        <f t="shared" si="32"/>
        <v>333.95</v>
      </c>
      <c r="AO23">
        <f t="shared" si="32"/>
        <v>333.95</v>
      </c>
      <c r="AP23">
        <f t="shared" si="32"/>
        <v>333.95</v>
      </c>
      <c r="AQ23">
        <f t="shared" si="32"/>
        <v>333.95</v>
      </c>
      <c r="AR23">
        <f t="shared" si="32"/>
        <v>333.95</v>
      </c>
      <c r="AS23">
        <f t="shared" si="32"/>
        <v>333.95</v>
      </c>
      <c r="AT23">
        <f t="shared" si="32"/>
        <v>333.95</v>
      </c>
      <c r="AU23">
        <f t="shared" si="32"/>
        <v>333.95</v>
      </c>
      <c r="AV23">
        <f t="shared" si="32"/>
        <v>333.95</v>
      </c>
      <c r="AW23">
        <f t="shared" si="32"/>
        <v>333.95</v>
      </c>
      <c r="AX23">
        <f t="shared" si="32"/>
        <v>333.95</v>
      </c>
      <c r="AY23">
        <f t="shared" si="32"/>
        <v>333.95</v>
      </c>
      <c r="AZ23">
        <f t="shared" si="32"/>
        <v>333.95</v>
      </c>
      <c r="BA23">
        <f t="shared" si="32"/>
        <v>333.95</v>
      </c>
      <c r="BB23">
        <f t="shared" si="32"/>
        <v>333.95</v>
      </c>
      <c r="BC23">
        <f t="shared" si="32"/>
        <v>333.95</v>
      </c>
      <c r="BD23">
        <f t="shared" si="32"/>
        <v>333.95</v>
      </c>
      <c r="BE23">
        <f t="shared" si="32"/>
        <v>333.95</v>
      </c>
      <c r="BF23">
        <f t="shared" si="32"/>
        <v>333.95</v>
      </c>
      <c r="BG23">
        <f t="shared" si="32"/>
        <v>333.95</v>
      </c>
      <c r="BH23">
        <f t="shared" si="32"/>
        <v>333.95</v>
      </c>
      <c r="BI23">
        <f t="shared" si="32"/>
        <v>333.95</v>
      </c>
      <c r="BJ23">
        <f t="shared" si="32"/>
        <v>333.95</v>
      </c>
      <c r="BK23">
        <f t="shared" si="32"/>
        <v>333.95</v>
      </c>
      <c r="BL23">
        <f t="shared" si="32"/>
        <v>333.95</v>
      </c>
      <c r="BM23">
        <f t="shared" si="32"/>
        <v>333.95</v>
      </c>
      <c r="BN23">
        <f t="shared" si="32"/>
        <v>333.95</v>
      </c>
      <c r="BO23">
        <f t="shared" si="32"/>
        <v>333.95</v>
      </c>
      <c r="BP23">
        <f t="shared" si="32"/>
        <v>333.95</v>
      </c>
      <c r="BQ23">
        <f t="shared" si="32"/>
        <v>333.95</v>
      </c>
    </row>
    <row r="24" spans="1:69">
      <c r="A24" t="s">
        <v>31</v>
      </c>
      <c r="B24" t="s">
        <v>32</v>
      </c>
      <c r="C24" t="s">
        <v>33</v>
      </c>
      <c r="D24" t="s">
        <v>34</v>
      </c>
      <c r="E24" t="s">
        <v>189</v>
      </c>
      <c r="F24" t="s">
        <v>66</v>
      </c>
      <c r="H24" t="s">
        <v>190</v>
      </c>
      <c r="I24">
        <v>621</v>
      </c>
      <c r="J24" t="s">
        <v>72</v>
      </c>
      <c r="K24">
        <v>1972</v>
      </c>
      <c r="L24">
        <v>2025</v>
      </c>
      <c r="M24" t="s">
        <v>38</v>
      </c>
      <c r="N24" t="s">
        <v>39</v>
      </c>
      <c r="S24" t="s">
        <v>74</v>
      </c>
      <c r="T24" t="s">
        <v>41</v>
      </c>
      <c r="U24">
        <v>35.216366999999998</v>
      </c>
      <c r="V24">
        <v>-81.762405999999999</v>
      </c>
      <c r="W24" t="s">
        <v>42</v>
      </c>
      <c r="X24" t="s">
        <v>191</v>
      </c>
      <c r="Y24" t="s">
        <v>192</v>
      </c>
      <c r="AA24" t="s">
        <v>45</v>
      </c>
      <c r="AB24" t="s">
        <v>193</v>
      </c>
      <c r="AC24" t="s">
        <v>194</v>
      </c>
      <c r="AD24" t="s">
        <v>199</v>
      </c>
      <c r="AE24" t="s">
        <v>49</v>
      </c>
      <c r="AF24" s="1">
        <v>1</v>
      </c>
      <c r="AG24">
        <f t="shared" si="0"/>
        <v>1530.5</v>
      </c>
      <c r="AH24">
        <f t="shared" si="1"/>
        <v>1530.5</v>
      </c>
      <c r="AI24">
        <f t="shared" si="2"/>
        <v>52</v>
      </c>
      <c r="AJ24">
        <f t="shared" si="4"/>
        <v>2012</v>
      </c>
      <c r="AK24">
        <f t="shared" ref="AK24:AL24" si="37">AJ24+40</f>
        <v>2052</v>
      </c>
      <c r="AL24">
        <f t="shared" si="37"/>
        <v>2092</v>
      </c>
      <c r="AM24">
        <f t="shared" si="31"/>
        <v>621</v>
      </c>
      <c r="AN24">
        <f t="shared" si="32"/>
        <v>621</v>
      </c>
      <c r="AO24">
        <f t="shared" si="32"/>
        <v>621</v>
      </c>
      <c r="AP24">
        <f t="shared" si="32"/>
        <v>621</v>
      </c>
      <c r="AQ24">
        <f t="shared" si="32"/>
        <v>621</v>
      </c>
      <c r="AR24">
        <f t="shared" si="32"/>
        <v>621</v>
      </c>
      <c r="AS24">
        <f t="shared" si="32"/>
        <v>621</v>
      </c>
      <c r="AT24">
        <f t="shared" si="32"/>
        <v>621</v>
      </c>
      <c r="AU24">
        <f t="shared" si="32"/>
        <v>621</v>
      </c>
      <c r="AV24">
        <f t="shared" si="32"/>
        <v>621</v>
      </c>
      <c r="AW24">
        <f t="shared" si="32"/>
        <v>621</v>
      </c>
      <c r="AX24">
        <f t="shared" si="32"/>
        <v>621</v>
      </c>
      <c r="AY24">
        <f t="shared" si="32"/>
        <v>621</v>
      </c>
      <c r="AZ24">
        <f t="shared" si="32"/>
        <v>621</v>
      </c>
      <c r="BA24">
        <f t="shared" si="32"/>
        <v>621</v>
      </c>
      <c r="BB24">
        <f t="shared" si="32"/>
        <v>621</v>
      </c>
      <c r="BC24">
        <f t="shared" si="32"/>
        <v>621</v>
      </c>
      <c r="BD24">
        <f t="shared" si="32"/>
        <v>621</v>
      </c>
      <c r="BE24">
        <f t="shared" si="32"/>
        <v>621</v>
      </c>
      <c r="BF24">
        <f t="shared" si="32"/>
        <v>621</v>
      </c>
      <c r="BG24">
        <f t="shared" si="32"/>
        <v>621</v>
      </c>
      <c r="BH24">
        <f t="shared" si="32"/>
        <v>621</v>
      </c>
      <c r="BI24">
        <f t="shared" si="32"/>
        <v>621</v>
      </c>
      <c r="BJ24">
        <f t="shared" si="32"/>
        <v>621</v>
      </c>
      <c r="BK24">
        <f t="shared" si="32"/>
        <v>621</v>
      </c>
      <c r="BL24">
        <f t="shared" si="32"/>
        <v>621</v>
      </c>
      <c r="BM24">
        <f t="shared" si="32"/>
        <v>621</v>
      </c>
      <c r="BN24">
        <f t="shared" si="32"/>
        <v>621</v>
      </c>
      <c r="BO24">
        <f t="shared" si="32"/>
        <v>621</v>
      </c>
      <c r="BP24">
        <f t="shared" si="32"/>
        <v>621</v>
      </c>
      <c r="BQ24">
        <f t="shared" si="32"/>
        <v>621</v>
      </c>
    </row>
    <row r="25" spans="1:69">
      <c r="A25" t="s">
        <v>31</v>
      </c>
      <c r="B25" t="s">
        <v>32</v>
      </c>
      <c r="C25" t="s">
        <v>33</v>
      </c>
      <c r="D25" t="s">
        <v>34</v>
      </c>
      <c r="E25" t="s">
        <v>209</v>
      </c>
      <c r="F25" t="s">
        <v>36</v>
      </c>
      <c r="I25">
        <v>350</v>
      </c>
      <c r="J25" t="s">
        <v>72</v>
      </c>
      <c r="K25">
        <v>1965</v>
      </c>
      <c r="L25">
        <v>2028</v>
      </c>
      <c r="M25" t="s">
        <v>38</v>
      </c>
      <c r="N25" t="s">
        <v>39</v>
      </c>
      <c r="S25" t="s">
        <v>74</v>
      </c>
      <c r="T25" t="s">
        <v>41</v>
      </c>
      <c r="U25">
        <v>35.597872000000002</v>
      </c>
      <c r="V25">
        <v>-80.961243999999994</v>
      </c>
      <c r="W25" t="s">
        <v>42</v>
      </c>
      <c r="X25" t="s">
        <v>210</v>
      </c>
      <c r="Y25" t="s">
        <v>211</v>
      </c>
      <c r="AA25" t="s">
        <v>45</v>
      </c>
      <c r="AB25" t="s">
        <v>212</v>
      </c>
      <c r="AC25" t="s">
        <v>213</v>
      </c>
      <c r="AD25" t="s">
        <v>214</v>
      </c>
      <c r="AE25" t="s">
        <v>49</v>
      </c>
      <c r="AF25" s="1">
        <v>1</v>
      </c>
      <c r="AG25">
        <f t="shared" si="0"/>
        <v>1996</v>
      </c>
      <c r="AH25" t="str">
        <f t="shared" si="1"/>
        <v/>
      </c>
      <c r="AI25">
        <f t="shared" si="2"/>
        <v>59</v>
      </c>
      <c r="AJ25">
        <f t="shared" si="4"/>
        <v>2005</v>
      </c>
      <c r="AK25">
        <f t="shared" ref="AK25:AL25" si="38">AJ25+40</f>
        <v>2045</v>
      </c>
      <c r="AL25">
        <f t="shared" si="38"/>
        <v>2085</v>
      </c>
      <c r="AM25">
        <f t="shared" si="31"/>
        <v>350</v>
      </c>
      <c r="AN25">
        <f t="shared" si="32"/>
        <v>350</v>
      </c>
      <c r="AO25">
        <f t="shared" si="32"/>
        <v>350</v>
      </c>
      <c r="AP25">
        <f t="shared" si="32"/>
        <v>350</v>
      </c>
      <c r="AQ25">
        <f t="shared" si="32"/>
        <v>350</v>
      </c>
      <c r="AR25">
        <f t="shared" si="32"/>
        <v>350</v>
      </c>
      <c r="AS25">
        <f t="shared" si="32"/>
        <v>350</v>
      </c>
      <c r="AT25">
        <f t="shared" si="32"/>
        <v>350</v>
      </c>
      <c r="AU25">
        <f t="shared" si="32"/>
        <v>350</v>
      </c>
      <c r="AV25">
        <f t="shared" si="32"/>
        <v>350</v>
      </c>
      <c r="AW25">
        <f t="shared" si="32"/>
        <v>350</v>
      </c>
      <c r="AX25">
        <f t="shared" si="32"/>
        <v>350</v>
      </c>
      <c r="AY25">
        <f t="shared" si="32"/>
        <v>350</v>
      </c>
      <c r="AZ25">
        <f t="shared" si="32"/>
        <v>350</v>
      </c>
      <c r="BA25">
        <f t="shared" si="32"/>
        <v>350</v>
      </c>
      <c r="BB25">
        <f t="shared" si="32"/>
        <v>350</v>
      </c>
      <c r="BC25">
        <f t="shared" si="32"/>
        <v>350</v>
      </c>
      <c r="BD25">
        <f t="shared" si="32"/>
        <v>350</v>
      </c>
      <c r="BE25">
        <f t="shared" si="32"/>
        <v>350</v>
      </c>
      <c r="BF25">
        <f t="shared" si="32"/>
        <v>350</v>
      </c>
      <c r="BG25">
        <f t="shared" si="32"/>
        <v>350</v>
      </c>
      <c r="BH25">
        <f t="shared" si="32"/>
        <v>350</v>
      </c>
      <c r="BI25">
        <f t="shared" si="32"/>
        <v>350</v>
      </c>
      <c r="BJ25">
        <f t="shared" si="32"/>
        <v>350</v>
      </c>
      <c r="BK25">
        <f t="shared" si="32"/>
        <v>350</v>
      </c>
      <c r="BL25">
        <f t="shared" si="32"/>
        <v>350</v>
      </c>
      <c r="BM25">
        <f t="shared" si="32"/>
        <v>350</v>
      </c>
      <c r="BN25">
        <f t="shared" si="32"/>
        <v>350</v>
      </c>
      <c r="BO25">
        <f t="shared" si="32"/>
        <v>350</v>
      </c>
      <c r="BP25">
        <f t="shared" si="32"/>
        <v>350</v>
      </c>
      <c r="BQ25">
        <f t="shared" si="32"/>
        <v>350</v>
      </c>
    </row>
    <row r="26" spans="1:69">
      <c r="A26" t="s">
        <v>31</v>
      </c>
      <c r="B26" t="s">
        <v>32</v>
      </c>
      <c r="C26" t="s">
        <v>33</v>
      </c>
      <c r="D26" t="s">
        <v>34</v>
      </c>
      <c r="E26" t="s">
        <v>209</v>
      </c>
      <c r="F26" t="s">
        <v>50</v>
      </c>
      <c r="I26">
        <v>350</v>
      </c>
      <c r="J26" t="s">
        <v>72</v>
      </c>
      <c r="K26">
        <v>1966</v>
      </c>
      <c r="L26">
        <v>2028</v>
      </c>
      <c r="M26" t="s">
        <v>38</v>
      </c>
      <c r="N26" t="s">
        <v>39</v>
      </c>
      <c r="S26" t="s">
        <v>74</v>
      </c>
      <c r="T26" t="s">
        <v>41</v>
      </c>
      <c r="U26">
        <v>35.597872000000002</v>
      </c>
      <c r="V26">
        <v>-80.961243999999994</v>
      </c>
      <c r="W26" t="s">
        <v>42</v>
      </c>
      <c r="X26" t="s">
        <v>210</v>
      </c>
      <c r="Y26" t="s">
        <v>211</v>
      </c>
      <c r="AA26" t="s">
        <v>45</v>
      </c>
      <c r="AB26" t="s">
        <v>212</v>
      </c>
      <c r="AC26" t="s">
        <v>213</v>
      </c>
      <c r="AD26" t="s">
        <v>215</v>
      </c>
      <c r="AE26" t="s">
        <v>49</v>
      </c>
      <c r="AF26" s="1">
        <v>1</v>
      </c>
      <c r="AG26">
        <f t="shared" si="0"/>
        <v>1996</v>
      </c>
      <c r="AH26" t="str">
        <f t="shared" si="1"/>
        <v/>
      </c>
      <c r="AI26">
        <f t="shared" si="2"/>
        <v>58</v>
      </c>
      <c r="AJ26">
        <f t="shared" si="4"/>
        <v>2006</v>
      </c>
      <c r="AK26">
        <f t="shared" ref="AK26:AL26" si="39">AJ26+40</f>
        <v>2046</v>
      </c>
      <c r="AL26">
        <f t="shared" si="39"/>
        <v>2086</v>
      </c>
      <c r="AM26">
        <f t="shared" si="31"/>
        <v>350</v>
      </c>
      <c r="AN26">
        <f t="shared" si="32"/>
        <v>350</v>
      </c>
      <c r="AO26">
        <f t="shared" si="32"/>
        <v>350</v>
      </c>
      <c r="AP26">
        <f t="shared" si="32"/>
        <v>350</v>
      </c>
      <c r="AQ26">
        <f t="shared" si="32"/>
        <v>350</v>
      </c>
      <c r="AR26">
        <f t="shared" si="32"/>
        <v>350</v>
      </c>
      <c r="AS26">
        <f t="shared" si="32"/>
        <v>350</v>
      </c>
      <c r="AT26">
        <f t="shared" si="32"/>
        <v>350</v>
      </c>
      <c r="AU26">
        <f t="shared" si="32"/>
        <v>350</v>
      </c>
      <c r="AV26">
        <f t="shared" si="32"/>
        <v>350</v>
      </c>
      <c r="AW26">
        <f t="shared" si="32"/>
        <v>350</v>
      </c>
      <c r="AX26">
        <f t="shared" si="32"/>
        <v>350</v>
      </c>
      <c r="AY26">
        <f t="shared" si="32"/>
        <v>350</v>
      </c>
      <c r="AZ26">
        <f t="shared" si="32"/>
        <v>350</v>
      </c>
      <c r="BA26">
        <f t="shared" si="32"/>
        <v>350</v>
      </c>
      <c r="BB26">
        <f t="shared" si="32"/>
        <v>350</v>
      </c>
      <c r="BC26">
        <f t="shared" si="32"/>
        <v>350</v>
      </c>
      <c r="BD26">
        <f t="shared" si="32"/>
        <v>350</v>
      </c>
      <c r="BE26">
        <f t="shared" si="32"/>
        <v>350</v>
      </c>
      <c r="BF26">
        <f t="shared" si="32"/>
        <v>350</v>
      </c>
      <c r="BG26">
        <f t="shared" si="32"/>
        <v>350</v>
      </c>
      <c r="BH26">
        <f t="shared" si="32"/>
        <v>350</v>
      </c>
      <c r="BI26">
        <f t="shared" si="32"/>
        <v>350</v>
      </c>
      <c r="BJ26">
        <f t="shared" si="32"/>
        <v>350</v>
      </c>
      <c r="BK26">
        <f t="shared" si="32"/>
        <v>350</v>
      </c>
      <c r="BL26">
        <f t="shared" si="32"/>
        <v>350</v>
      </c>
      <c r="BM26">
        <f t="shared" si="32"/>
        <v>350</v>
      </c>
      <c r="BN26">
        <f t="shared" si="32"/>
        <v>350</v>
      </c>
      <c r="BO26">
        <f t="shared" si="32"/>
        <v>350</v>
      </c>
      <c r="BP26">
        <f t="shared" si="32"/>
        <v>350</v>
      </c>
      <c r="BQ26">
        <f t="shared" si="32"/>
        <v>350</v>
      </c>
    </row>
    <row r="27" spans="1:69">
      <c r="A27" t="s">
        <v>31</v>
      </c>
      <c r="B27" t="s">
        <v>32</v>
      </c>
      <c r="C27" t="s">
        <v>33</v>
      </c>
      <c r="D27" t="s">
        <v>34</v>
      </c>
      <c r="E27" t="s">
        <v>209</v>
      </c>
      <c r="F27" t="s">
        <v>62</v>
      </c>
      <c r="I27">
        <v>648</v>
      </c>
      <c r="J27" t="s">
        <v>72</v>
      </c>
      <c r="K27">
        <v>1969</v>
      </c>
      <c r="L27">
        <v>2033</v>
      </c>
      <c r="M27" t="s">
        <v>73</v>
      </c>
      <c r="N27" t="s">
        <v>39</v>
      </c>
      <c r="S27" t="s">
        <v>74</v>
      </c>
      <c r="T27" t="s">
        <v>41</v>
      </c>
      <c r="U27">
        <v>35.597872000000002</v>
      </c>
      <c r="V27">
        <v>-80.961243999999994</v>
      </c>
      <c r="W27" t="s">
        <v>42</v>
      </c>
      <c r="X27" t="s">
        <v>210</v>
      </c>
      <c r="Y27" t="s">
        <v>211</v>
      </c>
      <c r="AA27" t="s">
        <v>45</v>
      </c>
      <c r="AB27" t="s">
        <v>212</v>
      </c>
      <c r="AC27" t="s">
        <v>213</v>
      </c>
      <c r="AD27" t="s">
        <v>216</v>
      </c>
      <c r="AE27" t="s">
        <v>49</v>
      </c>
      <c r="AF27" s="1">
        <v>1</v>
      </c>
      <c r="AG27">
        <f t="shared" si="0"/>
        <v>1996</v>
      </c>
      <c r="AH27" t="str">
        <f t="shared" si="1"/>
        <v/>
      </c>
      <c r="AI27">
        <f t="shared" si="2"/>
        <v>55</v>
      </c>
      <c r="AJ27">
        <f t="shared" si="4"/>
        <v>2009</v>
      </c>
      <c r="AK27">
        <f t="shared" ref="AK27:AL27" si="40">AJ27+40</f>
        <v>2049</v>
      </c>
      <c r="AL27">
        <f t="shared" si="40"/>
        <v>2089</v>
      </c>
      <c r="AM27">
        <f t="shared" si="31"/>
        <v>648</v>
      </c>
      <c r="AN27">
        <f t="shared" si="32"/>
        <v>648</v>
      </c>
      <c r="AO27">
        <f t="shared" si="32"/>
        <v>648</v>
      </c>
      <c r="AP27">
        <f t="shared" si="32"/>
        <v>648</v>
      </c>
      <c r="AQ27">
        <f t="shared" si="32"/>
        <v>648</v>
      </c>
      <c r="AR27">
        <f t="shared" si="32"/>
        <v>648</v>
      </c>
      <c r="AS27">
        <f t="shared" si="32"/>
        <v>648</v>
      </c>
      <c r="AT27">
        <f t="shared" si="32"/>
        <v>648</v>
      </c>
      <c r="AU27">
        <f t="shared" si="32"/>
        <v>648</v>
      </c>
      <c r="AV27">
        <f t="shared" si="32"/>
        <v>648</v>
      </c>
      <c r="AW27">
        <f t="shared" si="32"/>
        <v>648</v>
      </c>
      <c r="AX27">
        <f t="shared" si="32"/>
        <v>648</v>
      </c>
      <c r="AY27">
        <f t="shared" si="32"/>
        <v>648</v>
      </c>
      <c r="AZ27">
        <f t="shared" si="32"/>
        <v>648</v>
      </c>
      <c r="BA27">
        <f t="shared" si="32"/>
        <v>648</v>
      </c>
      <c r="BB27">
        <f t="shared" si="32"/>
        <v>648</v>
      </c>
      <c r="BC27">
        <f t="shared" si="32"/>
        <v>648</v>
      </c>
      <c r="BD27">
        <f t="shared" si="32"/>
        <v>648</v>
      </c>
      <c r="BE27">
        <f t="shared" si="32"/>
        <v>648</v>
      </c>
      <c r="BF27">
        <f t="shared" si="32"/>
        <v>648</v>
      </c>
      <c r="BG27">
        <f t="shared" si="32"/>
        <v>648</v>
      </c>
      <c r="BH27">
        <f t="shared" si="32"/>
        <v>648</v>
      </c>
      <c r="BI27">
        <f t="shared" si="32"/>
        <v>648</v>
      </c>
      <c r="BJ27">
        <f t="shared" si="32"/>
        <v>648</v>
      </c>
      <c r="BK27">
        <f t="shared" si="32"/>
        <v>648</v>
      </c>
      <c r="BL27">
        <f t="shared" si="32"/>
        <v>648</v>
      </c>
      <c r="BM27">
        <f t="shared" si="32"/>
        <v>648</v>
      </c>
      <c r="BN27">
        <f t="shared" si="32"/>
        <v>648</v>
      </c>
      <c r="BO27">
        <f t="shared" si="32"/>
        <v>648</v>
      </c>
      <c r="BP27">
        <f t="shared" si="32"/>
        <v>648</v>
      </c>
      <c r="BQ27">
        <f t="shared" si="32"/>
        <v>648</v>
      </c>
    </row>
    <row r="28" spans="1:69">
      <c r="A28" t="s">
        <v>31</v>
      </c>
      <c r="B28" t="s">
        <v>32</v>
      </c>
      <c r="C28" t="s">
        <v>33</v>
      </c>
      <c r="D28" t="s">
        <v>34</v>
      </c>
      <c r="E28" t="s">
        <v>209</v>
      </c>
      <c r="F28" t="s">
        <v>64</v>
      </c>
      <c r="I28">
        <v>648</v>
      </c>
      <c r="J28" t="s">
        <v>72</v>
      </c>
      <c r="K28">
        <v>1970</v>
      </c>
      <c r="L28">
        <v>2033</v>
      </c>
      <c r="M28" t="s">
        <v>73</v>
      </c>
      <c r="N28" t="s">
        <v>39</v>
      </c>
      <c r="S28" t="s">
        <v>74</v>
      </c>
      <c r="T28" t="s">
        <v>41</v>
      </c>
      <c r="U28">
        <v>35.597872000000002</v>
      </c>
      <c r="V28">
        <v>-80.961243999999994</v>
      </c>
      <c r="W28" t="s">
        <v>42</v>
      </c>
      <c r="X28" t="s">
        <v>210</v>
      </c>
      <c r="Y28" t="s">
        <v>211</v>
      </c>
      <c r="AA28" t="s">
        <v>45</v>
      </c>
      <c r="AB28" t="s">
        <v>212</v>
      </c>
      <c r="AC28" t="s">
        <v>213</v>
      </c>
      <c r="AD28" t="s">
        <v>217</v>
      </c>
      <c r="AE28" t="s">
        <v>49</v>
      </c>
      <c r="AF28" s="1">
        <v>1</v>
      </c>
      <c r="AG28">
        <f t="shared" si="0"/>
        <v>1996</v>
      </c>
      <c r="AH28">
        <f t="shared" si="1"/>
        <v>1996</v>
      </c>
      <c r="AI28">
        <f t="shared" si="2"/>
        <v>54</v>
      </c>
      <c r="AJ28">
        <f t="shared" si="4"/>
        <v>2010</v>
      </c>
      <c r="AK28">
        <f t="shared" ref="AK28:AL28" si="41">AJ28+40</f>
        <v>2050</v>
      </c>
      <c r="AL28">
        <f t="shared" si="41"/>
        <v>2090</v>
      </c>
      <c r="AM28">
        <f t="shared" si="31"/>
        <v>648</v>
      </c>
      <c r="AN28">
        <f t="shared" ref="AN28:BQ172" si="42">IF(AN$1&lt;$K28,0,$I28)*$AF28</f>
        <v>648</v>
      </c>
      <c r="AO28">
        <f t="shared" si="42"/>
        <v>648</v>
      </c>
      <c r="AP28">
        <f t="shared" si="42"/>
        <v>648</v>
      </c>
      <c r="AQ28">
        <f t="shared" si="42"/>
        <v>648</v>
      </c>
      <c r="AR28">
        <f t="shared" si="42"/>
        <v>648</v>
      </c>
      <c r="AS28">
        <f t="shared" si="42"/>
        <v>648</v>
      </c>
      <c r="AT28">
        <f t="shared" si="42"/>
        <v>648</v>
      </c>
      <c r="AU28">
        <f t="shared" si="42"/>
        <v>648</v>
      </c>
      <c r="AV28">
        <f t="shared" si="42"/>
        <v>648</v>
      </c>
      <c r="AW28">
        <f t="shared" si="42"/>
        <v>648</v>
      </c>
      <c r="AX28">
        <f t="shared" si="42"/>
        <v>648</v>
      </c>
      <c r="AY28">
        <f t="shared" si="42"/>
        <v>648</v>
      </c>
      <c r="AZ28">
        <f t="shared" si="42"/>
        <v>648</v>
      </c>
      <c r="BA28">
        <f t="shared" si="42"/>
        <v>648</v>
      </c>
      <c r="BB28">
        <f t="shared" si="42"/>
        <v>648</v>
      </c>
      <c r="BC28">
        <f t="shared" si="42"/>
        <v>648</v>
      </c>
      <c r="BD28">
        <f t="shared" si="42"/>
        <v>648</v>
      </c>
      <c r="BE28">
        <f t="shared" si="42"/>
        <v>648</v>
      </c>
      <c r="BF28">
        <f t="shared" si="42"/>
        <v>648</v>
      </c>
      <c r="BG28">
        <f t="shared" si="42"/>
        <v>648</v>
      </c>
      <c r="BH28">
        <f t="shared" si="42"/>
        <v>648</v>
      </c>
      <c r="BI28">
        <f t="shared" si="42"/>
        <v>648</v>
      </c>
      <c r="BJ28">
        <f t="shared" si="42"/>
        <v>648</v>
      </c>
      <c r="BK28">
        <f t="shared" si="42"/>
        <v>648</v>
      </c>
      <c r="BL28">
        <f t="shared" si="42"/>
        <v>648</v>
      </c>
      <c r="BM28">
        <f t="shared" si="42"/>
        <v>648</v>
      </c>
      <c r="BN28">
        <f t="shared" si="42"/>
        <v>648</v>
      </c>
      <c r="BO28">
        <f t="shared" si="42"/>
        <v>648</v>
      </c>
      <c r="BP28">
        <f t="shared" si="42"/>
        <v>648</v>
      </c>
      <c r="BQ28">
        <f t="shared" si="42"/>
        <v>648</v>
      </c>
    </row>
    <row r="29" spans="1:69">
      <c r="A29" t="s">
        <v>31</v>
      </c>
      <c r="B29" t="s">
        <v>32</v>
      </c>
      <c r="C29" t="s">
        <v>33</v>
      </c>
      <c r="D29" t="s">
        <v>34</v>
      </c>
      <c r="E29" t="s">
        <v>218</v>
      </c>
      <c r="F29" t="s">
        <v>36</v>
      </c>
      <c r="I29">
        <v>735.8</v>
      </c>
      <c r="J29" t="s">
        <v>72</v>
      </c>
      <c r="K29">
        <v>1983</v>
      </c>
      <c r="L29">
        <v>2028</v>
      </c>
      <c r="M29" t="s">
        <v>38</v>
      </c>
      <c r="N29" t="s">
        <v>39</v>
      </c>
      <c r="S29" t="s">
        <v>40</v>
      </c>
      <c r="T29" t="s">
        <v>41</v>
      </c>
      <c r="U29">
        <v>36.527799999999999</v>
      </c>
      <c r="V29">
        <v>-78.891869</v>
      </c>
      <c r="W29" t="s">
        <v>42</v>
      </c>
      <c r="X29" t="s">
        <v>219</v>
      </c>
      <c r="Y29" t="s">
        <v>220</v>
      </c>
      <c r="AA29" t="s">
        <v>45</v>
      </c>
      <c r="AB29" t="s">
        <v>221</v>
      </c>
      <c r="AC29" t="s">
        <v>222</v>
      </c>
      <c r="AD29" t="s">
        <v>223</v>
      </c>
      <c r="AE29" t="s">
        <v>49</v>
      </c>
      <c r="AF29" s="1">
        <v>1</v>
      </c>
      <c r="AG29">
        <f t="shared" si="0"/>
        <v>735.8</v>
      </c>
      <c r="AH29">
        <f t="shared" si="1"/>
        <v>735.8</v>
      </c>
      <c r="AI29">
        <f t="shared" si="2"/>
        <v>41</v>
      </c>
      <c r="AJ29">
        <f t="shared" si="4"/>
        <v>2023</v>
      </c>
      <c r="AK29">
        <f t="shared" ref="AK29:AL29" si="43">AJ29+40</f>
        <v>2063</v>
      </c>
      <c r="AL29">
        <f t="shared" si="43"/>
        <v>2103</v>
      </c>
      <c r="AM29">
        <f t="shared" si="31"/>
        <v>735.8</v>
      </c>
      <c r="AN29">
        <f t="shared" si="42"/>
        <v>735.8</v>
      </c>
      <c r="AO29">
        <f t="shared" si="42"/>
        <v>735.8</v>
      </c>
      <c r="AP29">
        <f t="shared" si="42"/>
        <v>735.8</v>
      </c>
      <c r="AQ29">
        <f t="shared" si="42"/>
        <v>735.8</v>
      </c>
      <c r="AR29">
        <f t="shared" si="42"/>
        <v>735.8</v>
      </c>
      <c r="AS29">
        <f t="shared" si="42"/>
        <v>735.8</v>
      </c>
      <c r="AT29">
        <f t="shared" si="42"/>
        <v>735.8</v>
      </c>
      <c r="AU29">
        <f t="shared" si="42"/>
        <v>735.8</v>
      </c>
      <c r="AV29">
        <f t="shared" si="42"/>
        <v>735.8</v>
      </c>
      <c r="AW29">
        <f t="shared" si="42"/>
        <v>735.8</v>
      </c>
      <c r="AX29">
        <f t="shared" si="42"/>
        <v>735.8</v>
      </c>
      <c r="AY29">
        <f t="shared" si="42"/>
        <v>735.8</v>
      </c>
      <c r="AZ29">
        <f t="shared" si="42"/>
        <v>735.8</v>
      </c>
      <c r="BA29">
        <f t="shared" si="42"/>
        <v>735.8</v>
      </c>
      <c r="BB29">
        <f t="shared" si="42"/>
        <v>735.8</v>
      </c>
      <c r="BC29">
        <f t="shared" si="42"/>
        <v>735.8</v>
      </c>
      <c r="BD29">
        <f t="shared" si="42"/>
        <v>735.8</v>
      </c>
      <c r="BE29">
        <f t="shared" si="42"/>
        <v>735.8</v>
      </c>
      <c r="BF29">
        <f t="shared" si="42"/>
        <v>735.8</v>
      </c>
      <c r="BG29">
        <f t="shared" si="42"/>
        <v>735.8</v>
      </c>
      <c r="BH29">
        <f t="shared" si="42"/>
        <v>735.8</v>
      </c>
      <c r="BI29">
        <f t="shared" si="42"/>
        <v>735.8</v>
      </c>
      <c r="BJ29">
        <f t="shared" si="42"/>
        <v>735.8</v>
      </c>
      <c r="BK29">
        <f t="shared" si="42"/>
        <v>735.8</v>
      </c>
      <c r="BL29">
        <f t="shared" si="42"/>
        <v>735.8</v>
      </c>
      <c r="BM29">
        <f t="shared" si="42"/>
        <v>735.8</v>
      </c>
      <c r="BN29">
        <f t="shared" si="42"/>
        <v>735.8</v>
      </c>
      <c r="BO29">
        <f t="shared" si="42"/>
        <v>735.8</v>
      </c>
      <c r="BP29">
        <f t="shared" si="42"/>
        <v>735.8</v>
      </c>
      <c r="BQ29">
        <f t="shared" si="42"/>
        <v>735.8</v>
      </c>
    </row>
    <row r="30" spans="1:69">
      <c r="A30" t="s">
        <v>31</v>
      </c>
      <c r="B30" t="s">
        <v>32</v>
      </c>
      <c r="C30" t="s">
        <v>33</v>
      </c>
      <c r="D30" t="s">
        <v>34</v>
      </c>
      <c r="E30" t="s">
        <v>224</v>
      </c>
      <c r="F30" t="s">
        <v>134</v>
      </c>
      <c r="I30">
        <v>557.1</v>
      </c>
      <c r="J30" t="s">
        <v>72</v>
      </c>
      <c r="K30">
        <v>1975</v>
      </c>
      <c r="L30">
        <v>2027</v>
      </c>
      <c r="M30" t="s">
        <v>38</v>
      </c>
      <c r="N30" t="s">
        <v>39</v>
      </c>
      <c r="S30" t="s">
        <v>1160</v>
      </c>
      <c r="T30" t="s">
        <v>1161</v>
      </c>
      <c r="U30">
        <v>39.113093999999997</v>
      </c>
      <c r="V30">
        <v>-84.802919000000003</v>
      </c>
      <c r="W30" t="s">
        <v>42</v>
      </c>
      <c r="X30" t="s">
        <v>225</v>
      </c>
      <c r="Y30" t="s">
        <v>226</v>
      </c>
      <c r="AA30" t="s">
        <v>57</v>
      </c>
      <c r="AB30" t="s">
        <v>227</v>
      </c>
      <c r="AC30" t="s">
        <v>228</v>
      </c>
      <c r="AD30" t="s">
        <v>1163</v>
      </c>
      <c r="AE30" t="s">
        <v>49</v>
      </c>
      <c r="AF30" s="1">
        <v>1</v>
      </c>
      <c r="AG30">
        <f t="shared" si="0"/>
        <v>1114.2</v>
      </c>
      <c r="AH30" t="str">
        <f t="shared" si="1"/>
        <v/>
      </c>
      <c r="AI30">
        <f t="shared" si="2"/>
        <v>49</v>
      </c>
      <c r="AJ30">
        <f t="shared" si="4"/>
        <v>2015</v>
      </c>
      <c r="AK30">
        <f t="shared" ref="AK30:AL30" si="44">AJ30+40</f>
        <v>2055</v>
      </c>
      <c r="AL30">
        <f t="shared" si="44"/>
        <v>2095</v>
      </c>
      <c r="AM30">
        <f t="shared" si="31"/>
        <v>557.1</v>
      </c>
      <c r="AN30">
        <f t="shared" si="42"/>
        <v>557.1</v>
      </c>
      <c r="AO30">
        <f t="shared" si="42"/>
        <v>557.1</v>
      </c>
      <c r="AP30">
        <f t="shared" si="42"/>
        <v>557.1</v>
      </c>
      <c r="AQ30">
        <f t="shared" si="42"/>
        <v>557.1</v>
      </c>
      <c r="AR30">
        <f t="shared" si="42"/>
        <v>557.1</v>
      </c>
      <c r="AS30">
        <f t="shared" si="42"/>
        <v>557.1</v>
      </c>
      <c r="AT30">
        <f t="shared" si="42"/>
        <v>557.1</v>
      </c>
      <c r="AU30">
        <f t="shared" si="42"/>
        <v>557.1</v>
      </c>
      <c r="AV30">
        <f t="shared" si="42"/>
        <v>557.1</v>
      </c>
      <c r="AW30">
        <f t="shared" si="42"/>
        <v>557.1</v>
      </c>
      <c r="AX30">
        <f t="shared" si="42"/>
        <v>557.1</v>
      </c>
      <c r="AY30">
        <f t="shared" si="42"/>
        <v>557.1</v>
      </c>
      <c r="AZ30">
        <f t="shared" si="42"/>
        <v>557.1</v>
      </c>
      <c r="BA30">
        <f t="shared" si="42"/>
        <v>557.1</v>
      </c>
      <c r="BB30">
        <f t="shared" si="42"/>
        <v>557.1</v>
      </c>
      <c r="BC30">
        <f t="shared" si="42"/>
        <v>557.1</v>
      </c>
      <c r="BD30">
        <f t="shared" si="42"/>
        <v>557.1</v>
      </c>
      <c r="BE30">
        <f t="shared" si="42"/>
        <v>557.1</v>
      </c>
      <c r="BF30">
        <f t="shared" si="42"/>
        <v>557.1</v>
      </c>
      <c r="BG30">
        <f t="shared" si="42"/>
        <v>557.1</v>
      </c>
      <c r="BH30">
        <f t="shared" si="42"/>
        <v>557.1</v>
      </c>
      <c r="BI30">
        <f t="shared" si="42"/>
        <v>557.1</v>
      </c>
      <c r="BJ30">
        <f t="shared" si="42"/>
        <v>557.1</v>
      </c>
      <c r="BK30">
        <f t="shared" si="42"/>
        <v>557.1</v>
      </c>
      <c r="BL30">
        <f t="shared" si="42"/>
        <v>557.1</v>
      </c>
      <c r="BM30">
        <f t="shared" si="42"/>
        <v>557.1</v>
      </c>
      <c r="BN30">
        <f t="shared" si="42"/>
        <v>557.1</v>
      </c>
      <c r="BO30">
        <f t="shared" si="42"/>
        <v>557.1</v>
      </c>
      <c r="BP30">
        <f t="shared" si="42"/>
        <v>557.1</v>
      </c>
      <c r="BQ30">
        <f t="shared" si="42"/>
        <v>557.1</v>
      </c>
    </row>
    <row r="31" spans="1:69">
      <c r="A31" t="s">
        <v>31</v>
      </c>
      <c r="B31" t="s">
        <v>32</v>
      </c>
      <c r="C31" t="s">
        <v>33</v>
      </c>
      <c r="D31" t="s">
        <v>34</v>
      </c>
      <c r="E31" t="s">
        <v>224</v>
      </c>
      <c r="F31" t="s">
        <v>140</v>
      </c>
      <c r="I31">
        <v>557.1</v>
      </c>
      <c r="J31" t="s">
        <v>72</v>
      </c>
      <c r="K31">
        <v>1978</v>
      </c>
      <c r="L31">
        <v>2027</v>
      </c>
      <c r="M31" t="s">
        <v>38</v>
      </c>
      <c r="N31" t="s">
        <v>39</v>
      </c>
      <c r="S31" t="s">
        <v>1160</v>
      </c>
      <c r="T31" t="s">
        <v>1161</v>
      </c>
      <c r="U31">
        <v>39.113093999999997</v>
      </c>
      <c r="V31">
        <v>-84.802919000000003</v>
      </c>
      <c r="W31" t="s">
        <v>42</v>
      </c>
      <c r="X31" t="s">
        <v>225</v>
      </c>
      <c r="Y31" t="s">
        <v>226</v>
      </c>
      <c r="AA31" t="s">
        <v>57</v>
      </c>
      <c r="AB31" t="s">
        <v>227</v>
      </c>
      <c r="AC31" t="s">
        <v>228</v>
      </c>
      <c r="AD31" t="s">
        <v>1164</v>
      </c>
      <c r="AE31" t="s">
        <v>49</v>
      </c>
      <c r="AF31" s="1">
        <v>1</v>
      </c>
      <c r="AG31">
        <f t="shared" si="0"/>
        <v>1114.2</v>
      </c>
      <c r="AH31">
        <f t="shared" si="1"/>
        <v>1114.2</v>
      </c>
      <c r="AI31">
        <f t="shared" si="2"/>
        <v>46</v>
      </c>
      <c r="AJ31">
        <f t="shared" si="4"/>
        <v>2018</v>
      </c>
      <c r="AK31">
        <f t="shared" ref="AK31:AL31" si="45">AJ31+40</f>
        <v>2058</v>
      </c>
      <c r="AL31">
        <f t="shared" si="45"/>
        <v>2098</v>
      </c>
      <c r="AM31">
        <f t="shared" si="31"/>
        <v>557.1</v>
      </c>
      <c r="AN31">
        <f t="shared" si="42"/>
        <v>557.1</v>
      </c>
      <c r="AO31">
        <f t="shared" si="42"/>
        <v>557.1</v>
      </c>
      <c r="AP31">
        <f t="shared" si="42"/>
        <v>557.1</v>
      </c>
      <c r="AQ31">
        <f t="shared" si="42"/>
        <v>557.1</v>
      </c>
      <c r="AR31">
        <f t="shared" si="42"/>
        <v>557.1</v>
      </c>
      <c r="AS31">
        <f t="shared" si="42"/>
        <v>557.1</v>
      </c>
      <c r="AT31">
        <f t="shared" si="42"/>
        <v>557.1</v>
      </c>
      <c r="AU31">
        <f t="shared" si="42"/>
        <v>557.1</v>
      </c>
      <c r="AV31">
        <f t="shared" si="42"/>
        <v>557.1</v>
      </c>
      <c r="AW31">
        <f t="shared" si="42"/>
        <v>557.1</v>
      </c>
      <c r="AX31">
        <f t="shared" si="42"/>
        <v>557.1</v>
      </c>
      <c r="AY31">
        <f t="shared" si="42"/>
        <v>557.1</v>
      </c>
      <c r="AZ31">
        <f t="shared" si="42"/>
        <v>557.1</v>
      </c>
      <c r="BA31">
        <f t="shared" si="42"/>
        <v>557.1</v>
      </c>
      <c r="BB31">
        <f t="shared" si="42"/>
        <v>557.1</v>
      </c>
      <c r="BC31">
        <f t="shared" si="42"/>
        <v>557.1</v>
      </c>
      <c r="BD31">
        <f t="shared" si="42"/>
        <v>557.1</v>
      </c>
      <c r="BE31">
        <f t="shared" si="42"/>
        <v>557.1</v>
      </c>
      <c r="BF31">
        <f t="shared" si="42"/>
        <v>557.1</v>
      </c>
      <c r="BG31">
        <f t="shared" si="42"/>
        <v>557.1</v>
      </c>
      <c r="BH31">
        <f t="shared" si="42"/>
        <v>557.1</v>
      </c>
      <c r="BI31">
        <f t="shared" si="42"/>
        <v>557.1</v>
      </c>
      <c r="BJ31">
        <f t="shared" si="42"/>
        <v>557.1</v>
      </c>
      <c r="BK31">
        <f t="shared" si="42"/>
        <v>557.1</v>
      </c>
      <c r="BL31">
        <f t="shared" si="42"/>
        <v>557.1</v>
      </c>
      <c r="BM31">
        <f t="shared" si="42"/>
        <v>557.1</v>
      </c>
      <c r="BN31">
        <f t="shared" si="42"/>
        <v>557.1</v>
      </c>
      <c r="BO31">
        <f t="shared" si="42"/>
        <v>557.1</v>
      </c>
      <c r="BP31">
        <f t="shared" si="42"/>
        <v>557.1</v>
      </c>
      <c r="BQ31">
        <f t="shared" si="42"/>
        <v>557.1</v>
      </c>
    </row>
    <row r="32" spans="1:69">
      <c r="A32" t="s">
        <v>31</v>
      </c>
      <c r="B32" t="s">
        <v>32</v>
      </c>
      <c r="C32" t="s">
        <v>33</v>
      </c>
      <c r="D32" t="s">
        <v>34</v>
      </c>
      <c r="E32" t="s">
        <v>239</v>
      </c>
      <c r="F32" t="s">
        <v>36</v>
      </c>
      <c r="I32">
        <v>410.8</v>
      </c>
      <c r="J32" t="s">
        <v>72</v>
      </c>
      <c r="K32">
        <v>1966</v>
      </c>
      <c r="L32">
        <v>2028</v>
      </c>
      <c r="M32" t="s">
        <v>38</v>
      </c>
      <c r="N32" t="s">
        <v>39</v>
      </c>
      <c r="S32" t="s">
        <v>40</v>
      </c>
      <c r="T32" t="s">
        <v>41</v>
      </c>
      <c r="U32">
        <v>36.484085999999998</v>
      </c>
      <c r="V32">
        <v>-79.072225000000003</v>
      </c>
      <c r="W32" t="s">
        <v>42</v>
      </c>
      <c r="X32" t="s">
        <v>240</v>
      </c>
      <c r="Y32" t="s">
        <v>220</v>
      </c>
      <c r="AA32" t="s">
        <v>45</v>
      </c>
      <c r="AB32" t="s">
        <v>241</v>
      </c>
      <c r="AC32" t="s">
        <v>242</v>
      </c>
      <c r="AD32" t="s">
        <v>243</v>
      </c>
      <c r="AE32" t="s">
        <v>49</v>
      </c>
      <c r="AF32" s="1">
        <v>1</v>
      </c>
      <c r="AG32">
        <f t="shared" si="0"/>
        <v>2558.1999999999998</v>
      </c>
      <c r="AH32" t="str">
        <f t="shared" si="1"/>
        <v/>
      </c>
      <c r="AI32">
        <f t="shared" ref="AI32:AI184" si="46">IF(K32="",-99,2024-K32)</f>
        <v>58</v>
      </c>
      <c r="AJ32">
        <f t="shared" si="4"/>
        <v>2006</v>
      </c>
      <c r="AK32">
        <f t="shared" ref="AK32:AL32" si="47">AJ32+40</f>
        <v>2046</v>
      </c>
      <c r="AL32">
        <f t="shared" si="47"/>
        <v>2086</v>
      </c>
      <c r="AM32">
        <f t="shared" si="31"/>
        <v>410.8</v>
      </c>
      <c r="AN32">
        <f t="shared" si="42"/>
        <v>410.8</v>
      </c>
      <c r="AO32">
        <f t="shared" si="42"/>
        <v>410.8</v>
      </c>
      <c r="AP32">
        <f t="shared" si="42"/>
        <v>410.8</v>
      </c>
      <c r="AQ32">
        <f t="shared" si="42"/>
        <v>410.8</v>
      </c>
      <c r="AR32">
        <f t="shared" si="42"/>
        <v>410.8</v>
      </c>
      <c r="AS32">
        <f t="shared" si="42"/>
        <v>410.8</v>
      </c>
      <c r="AT32">
        <f t="shared" si="42"/>
        <v>410.8</v>
      </c>
      <c r="AU32">
        <f t="shared" si="42"/>
        <v>410.8</v>
      </c>
      <c r="AV32">
        <f t="shared" si="42"/>
        <v>410.8</v>
      </c>
      <c r="AW32">
        <f t="shared" si="42"/>
        <v>410.8</v>
      </c>
      <c r="AX32">
        <f t="shared" si="42"/>
        <v>410.8</v>
      </c>
      <c r="AY32">
        <f t="shared" si="42"/>
        <v>410.8</v>
      </c>
      <c r="AZ32">
        <f t="shared" si="42"/>
        <v>410.8</v>
      </c>
      <c r="BA32">
        <f t="shared" si="42"/>
        <v>410.8</v>
      </c>
      <c r="BB32">
        <f t="shared" si="42"/>
        <v>410.8</v>
      </c>
      <c r="BC32">
        <f t="shared" si="42"/>
        <v>410.8</v>
      </c>
      <c r="BD32">
        <f t="shared" si="42"/>
        <v>410.8</v>
      </c>
      <c r="BE32">
        <f t="shared" si="42"/>
        <v>410.8</v>
      </c>
      <c r="BF32">
        <f t="shared" si="42"/>
        <v>410.8</v>
      </c>
      <c r="BG32">
        <f t="shared" si="42"/>
        <v>410.8</v>
      </c>
      <c r="BH32">
        <f t="shared" si="42"/>
        <v>410.8</v>
      </c>
      <c r="BI32">
        <f t="shared" si="42"/>
        <v>410.8</v>
      </c>
      <c r="BJ32">
        <f t="shared" si="42"/>
        <v>410.8</v>
      </c>
      <c r="BK32">
        <f t="shared" si="42"/>
        <v>410.8</v>
      </c>
      <c r="BL32">
        <f t="shared" si="42"/>
        <v>410.8</v>
      </c>
      <c r="BM32">
        <f t="shared" si="42"/>
        <v>410.8</v>
      </c>
      <c r="BN32">
        <f t="shared" si="42"/>
        <v>410.8</v>
      </c>
      <c r="BO32">
        <f t="shared" si="42"/>
        <v>410.8</v>
      </c>
      <c r="BP32">
        <f t="shared" si="42"/>
        <v>410.8</v>
      </c>
      <c r="BQ32">
        <f t="shared" si="42"/>
        <v>410.8</v>
      </c>
    </row>
    <row r="33" spans="1:69">
      <c r="A33" t="s">
        <v>31</v>
      </c>
      <c r="B33" t="s">
        <v>32</v>
      </c>
      <c r="C33" t="s">
        <v>33</v>
      </c>
      <c r="D33" t="s">
        <v>34</v>
      </c>
      <c r="E33" t="s">
        <v>239</v>
      </c>
      <c r="F33" t="s">
        <v>50</v>
      </c>
      <c r="I33">
        <v>657</v>
      </c>
      <c r="J33" t="s">
        <v>72</v>
      </c>
      <c r="K33">
        <v>1968</v>
      </c>
      <c r="L33">
        <v>2028</v>
      </c>
      <c r="M33" t="s">
        <v>38</v>
      </c>
      <c r="N33" t="s">
        <v>39</v>
      </c>
      <c r="S33" t="s">
        <v>40</v>
      </c>
      <c r="T33" t="s">
        <v>41</v>
      </c>
      <c r="U33">
        <v>36.484085999999998</v>
      </c>
      <c r="V33">
        <v>-79.072225000000003</v>
      </c>
      <c r="W33" t="s">
        <v>42</v>
      </c>
      <c r="X33" t="s">
        <v>240</v>
      </c>
      <c r="Y33" t="s">
        <v>220</v>
      </c>
      <c r="AA33" t="s">
        <v>45</v>
      </c>
      <c r="AB33" t="s">
        <v>241</v>
      </c>
      <c r="AC33" t="s">
        <v>242</v>
      </c>
      <c r="AD33" t="s">
        <v>244</v>
      </c>
      <c r="AE33" t="s">
        <v>49</v>
      </c>
      <c r="AF33" s="1">
        <v>1</v>
      </c>
      <c r="AG33">
        <f t="shared" si="0"/>
        <v>2558.1999999999998</v>
      </c>
      <c r="AH33" t="str">
        <f t="shared" si="1"/>
        <v/>
      </c>
      <c r="AI33">
        <f t="shared" si="46"/>
        <v>56</v>
      </c>
      <c r="AJ33">
        <f t="shared" si="4"/>
        <v>2008</v>
      </c>
      <c r="AK33">
        <f t="shared" ref="AK33:AL33" si="48">AJ33+40</f>
        <v>2048</v>
      </c>
      <c r="AL33">
        <f t="shared" si="48"/>
        <v>2088</v>
      </c>
      <c r="AM33">
        <f t="shared" si="31"/>
        <v>657</v>
      </c>
      <c r="AN33">
        <f t="shared" si="42"/>
        <v>657</v>
      </c>
      <c r="AO33">
        <f t="shared" si="42"/>
        <v>657</v>
      </c>
      <c r="AP33">
        <f t="shared" si="42"/>
        <v>657</v>
      </c>
      <c r="AQ33">
        <f t="shared" si="42"/>
        <v>657</v>
      </c>
      <c r="AR33">
        <f t="shared" si="42"/>
        <v>657</v>
      </c>
      <c r="AS33">
        <f t="shared" si="42"/>
        <v>657</v>
      </c>
      <c r="AT33">
        <f t="shared" si="42"/>
        <v>657</v>
      </c>
      <c r="AU33">
        <f t="shared" si="42"/>
        <v>657</v>
      </c>
      <c r="AV33">
        <f t="shared" si="42"/>
        <v>657</v>
      </c>
      <c r="AW33">
        <f t="shared" si="42"/>
        <v>657</v>
      </c>
      <c r="AX33">
        <f t="shared" si="42"/>
        <v>657</v>
      </c>
      <c r="AY33">
        <f t="shared" si="42"/>
        <v>657</v>
      </c>
      <c r="AZ33">
        <f t="shared" si="42"/>
        <v>657</v>
      </c>
      <c r="BA33">
        <f t="shared" si="42"/>
        <v>657</v>
      </c>
      <c r="BB33">
        <f t="shared" si="42"/>
        <v>657</v>
      </c>
      <c r="BC33">
        <f t="shared" si="42"/>
        <v>657</v>
      </c>
      <c r="BD33">
        <f t="shared" si="42"/>
        <v>657</v>
      </c>
      <c r="BE33">
        <f t="shared" si="42"/>
        <v>657</v>
      </c>
      <c r="BF33">
        <f t="shared" si="42"/>
        <v>657</v>
      </c>
      <c r="BG33">
        <f t="shared" si="42"/>
        <v>657</v>
      </c>
      <c r="BH33">
        <f t="shared" si="42"/>
        <v>657</v>
      </c>
      <c r="BI33">
        <f t="shared" si="42"/>
        <v>657</v>
      </c>
      <c r="BJ33">
        <f t="shared" si="42"/>
        <v>657</v>
      </c>
      <c r="BK33">
        <f t="shared" si="42"/>
        <v>657</v>
      </c>
      <c r="BL33">
        <f t="shared" si="42"/>
        <v>657</v>
      </c>
      <c r="BM33">
        <f t="shared" si="42"/>
        <v>657</v>
      </c>
      <c r="BN33">
        <f t="shared" si="42"/>
        <v>657</v>
      </c>
      <c r="BO33">
        <f t="shared" si="42"/>
        <v>657</v>
      </c>
      <c r="BP33">
        <f t="shared" si="42"/>
        <v>657</v>
      </c>
      <c r="BQ33">
        <f t="shared" si="42"/>
        <v>657</v>
      </c>
    </row>
    <row r="34" spans="1:69">
      <c r="A34" t="s">
        <v>31</v>
      </c>
      <c r="B34" t="s">
        <v>32</v>
      </c>
      <c r="C34" t="s">
        <v>33</v>
      </c>
      <c r="D34" t="s">
        <v>34</v>
      </c>
      <c r="E34" t="s">
        <v>239</v>
      </c>
      <c r="F34" t="s">
        <v>62</v>
      </c>
      <c r="I34">
        <v>745.2</v>
      </c>
      <c r="J34" t="s">
        <v>72</v>
      </c>
      <c r="K34">
        <v>1973</v>
      </c>
      <c r="L34">
        <v>2029</v>
      </c>
      <c r="M34" t="s">
        <v>38</v>
      </c>
      <c r="N34" t="s">
        <v>39</v>
      </c>
      <c r="S34" t="s">
        <v>40</v>
      </c>
      <c r="T34" t="s">
        <v>41</v>
      </c>
      <c r="U34">
        <v>36.484085999999998</v>
      </c>
      <c r="V34">
        <v>-79.072225000000003</v>
      </c>
      <c r="W34" t="s">
        <v>42</v>
      </c>
      <c r="X34" t="s">
        <v>240</v>
      </c>
      <c r="Y34" t="s">
        <v>220</v>
      </c>
      <c r="AA34" t="s">
        <v>45</v>
      </c>
      <c r="AB34" t="s">
        <v>241</v>
      </c>
      <c r="AC34" t="s">
        <v>242</v>
      </c>
      <c r="AD34" t="s">
        <v>245</v>
      </c>
      <c r="AE34" t="s">
        <v>49</v>
      </c>
      <c r="AF34" s="1">
        <v>1</v>
      </c>
      <c r="AG34">
        <f t="shared" si="0"/>
        <v>2558.1999999999998</v>
      </c>
      <c r="AH34" t="str">
        <f t="shared" si="1"/>
        <v/>
      </c>
      <c r="AI34">
        <f t="shared" si="46"/>
        <v>51</v>
      </c>
      <c r="AJ34">
        <f t="shared" si="4"/>
        <v>2013</v>
      </c>
      <c r="AK34">
        <f t="shared" ref="AK34:AL34" si="49">AJ34+40</f>
        <v>2053</v>
      </c>
      <c r="AL34">
        <f t="shared" si="49"/>
        <v>2093</v>
      </c>
      <c r="AM34">
        <f t="shared" si="31"/>
        <v>745.2</v>
      </c>
      <c r="AN34">
        <f t="shared" si="42"/>
        <v>745.2</v>
      </c>
      <c r="AO34">
        <f t="shared" si="42"/>
        <v>745.2</v>
      </c>
      <c r="AP34">
        <f t="shared" si="42"/>
        <v>745.2</v>
      </c>
      <c r="AQ34">
        <f t="shared" si="42"/>
        <v>745.2</v>
      </c>
      <c r="AR34">
        <f t="shared" si="42"/>
        <v>745.2</v>
      </c>
      <c r="AS34">
        <f t="shared" si="42"/>
        <v>745.2</v>
      </c>
      <c r="AT34">
        <f t="shared" si="42"/>
        <v>745.2</v>
      </c>
      <c r="AU34">
        <f t="shared" si="42"/>
        <v>745.2</v>
      </c>
      <c r="AV34">
        <f t="shared" si="42"/>
        <v>745.2</v>
      </c>
      <c r="AW34">
        <f t="shared" si="42"/>
        <v>745.2</v>
      </c>
      <c r="AX34">
        <f t="shared" si="42"/>
        <v>745.2</v>
      </c>
      <c r="AY34">
        <f t="shared" si="42"/>
        <v>745.2</v>
      </c>
      <c r="AZ34">
        <f t="shared" si="42"/>
        <v>745.2</v>
      </c>
      <c r="BA34">
        <f t="shared" si="42"/>
        <v>745.2</v>
      </c>
      <c r="BB34">
        <f t="shared" si="42"/>
        <v>745.2</v>
      </c>
      <c r="BC34">
        <f t="shared" si="42"/>
        <v>745.2</v>
      </c>
      <c r="BD34">
        <f t="shared" si="42"/>
        <v>745.2</v>
      </c>
      <c r="BE34">
        <f t="shared" si="42"/>
        <v>745.2</v>
      </c>
      <c r="BF34">
        <f t="shared" si="42"/>
        <v>745.2</v>
      </c>
      <c r="BG34">
        <f t="shared" si="42"/>
        <v>745.2</v>
      </c>
      <c r="BH34">
        <f t="shared" si="42"/>
        <v>745.2</v>
      </c>
      <c r="BI34">
        <f t="shared" si="42"/>
        <v>745.2</v>
      </c>
      <c r="BJ34">
        <f t="shared" si="42"/>
        <v>745.2</v>
      </c>
      <c r="BK34">
        <f t="shared" si="42"/>
        <v>745.2</v>
      </c>
      <c r="BL34">
        <f t="shared" si="42"/>
        <v>745.2</v>
      </c>
      <c r="BM34">
        <f t="shared" si="42"/>
        <v>745.2</v>
      </c>
      <c r="BN34">
        <f t="shared" si="42"/>
        <v>745.2</v>
      </c>
      <c r="BO34">
        <f t="shared" si="42"/>
        <v>745.2</v>
      </c>
      <c r="BP34">
        <f t="shared" si="42"/>
        <v>745.2</v>
      </c>
      <c r="BQ34">
        <f t="shared" si="42"/>
        <v>745.2</v>
      </c>
    </row>
    <row r="35" spans="1:69">
      <c r="A35" t="s">
        <v>31</v>
      </c>
      <c r="B35" t="s">
        <v>32</v>
      </c>
      <c r="C35" t="s">
        <v>33</v>
      </c>
      <c r="D35" t="s">
        <v>34</v>
      </c>
      <c r="E35" t="s">
        <v>239</v>
      </c>
      <c r="F35" t="s">
        <v>64</v>
      </c>
      <c r="I35">
        <v>745.2</v>
      </c>
      <c r="J35" t="s">
        <v>72</v>
      </c>
      <c r="K35">
        <v>1980</v>
      </c>
      <c r="L35">
        <v>2029</v>
      </c>
      <c r="M35" t="s">
        <v>38</v>
      </c>
      <c r="N35" t="s">
        <v>39</v>
      </c>
      <c r="S35" t="s">
        <v>40</v>
      </c>
      <c r="T35" t="s">
        <v>41</v>
      </c>
      <c r="U35">
        <v>36.484085999999998</v>
      </c>
      <c r="V35">
        <v>-79.072225000000003</v>
      </c>
      <c r="W35" t="s">
        <v>42</v>
      </c>
      <c r="X35" t="s">
        <v>240</v>
      </c>
      <c r="Y35" t="s">
        <v>220</v>
      </c>
      <c r="AA35" t="s">
        <v>45</v>
      </c>
      <c r="AB35" t="s">
        <v>241</v>
      </c>
      <c r="AC35" t="s">
        <v>242</v>
      </c>
      <c r="AD35" t="s">
        <v>246</v>
      </c>
      <c r="AE35" t="s">
        <v>49</v>
      </c>
      <c r="AF35" s="1">
        <v>1</v>
      </c>
      <c r="AG35">
        <f t="shared" si="0"/>
        <v>2558.1999999999998</v>
      </c>
      <c r="AH35">
        <f>IF(AG35=AG172,"",AG35)</f>
        <v>2558.1999999999998</v>
      </c>
      <c r="AI35">
        <f t="shared" si="46"/>
        <v>44</v>
      </c>
      <c r="AJ35">
        <f t="shared" si="4"/>
        <v>2020</v>
      </c>
      <c r="AK35">
        <f t="shared" ref="AK35:AL35" si="50">AJ35+40</f>
        <v>2060</v>
      </c>
      <c r="AL35">
        <f t="shared" si="50"/>
        <v>2100</v>
      </c>
      <c r="AM35">
        <f t="shared" si="31"/>
        <v>745.2</v>
      </c>
      <c r="AN35">
        <f t="shared" si="42"/>
        <v>745.2</v>
      </c>
      <c r="AO35">
        <f t="shared" si="42"/>
        <v>745.2</v>
      </c>
      <c r="AP35">
        <f t="shared" si="42"/>
        <v>745.2</v>
      </c>
      <c r="AQ35">
        <f t="shared" si="42"/>
        <v>745.2</v>
      </c>
      <c r="AR35">
        <f t="shared" si="42"/>
        <v>745.2</v>
      </c>
      <c r="AS35">
        <f t="shared" si="42"/>
        <v>745.2</v>
      </c>
      <c r="AT35">
        <f t="shared" si="42"/>
        <v>745.2</v>
      </c>
      <c r="AU35">
        <f t="shared" si="42"/>
        <v>745.2</v>
      </c>
      <c r="AV35">
        <f t="shared" si="42"/>
        <v>745.2</v>
      </c>
      <c r="AW35">
        <f t="shared" si="42"/>
        <v>745.2</v>
      </c>
      <c r="AX35">
        <f t="shared" si="42"/>
        <v>745.2</v>
      </c>
      <c r="AY35">
        <f t="shared" si="42"/>
        <v>745.2</v>
      </c>
      <c r="AZ35">
        <f t="shared" si="42"/>
        <v>745.2</v>
      </c>
      <c r="BA35">
        <f t="shared" si="42"/>
        <v>745.2</v>
      </c>
      <c r="BB35">
        <f t="shared" si="42"/>
        <v>745.2</v>
      </c>
      <c r="BC35">
        <f t="shared" si="42"/>
        <v>745.2</v>
      </c>
      <c r="BD35">
        <f t="shared" si="42"/>
        <v>745.2</v>
      </c>
      <c r="BE35">
        <f t="shared" si="42"/>
        <v>745.2</v>
      </c>
      <c r="BF35">
        <f t="shared" si="42"/>
        <v>745.2</v>
      </c>
      <c r="BG35">
        <f t="shared" si="42"/>
        <v>745.2</v>
      </c>
      <c r="BH35">
        <f t="shared" si="42"/>
        <v>745.2</v>
      </c>
      <c r="BI35">
        <f t="shared" si="42"/>
        <v>745.2</v>
      </c>
      <c r="BJ35">
        <f t="shared" si="42"/>
        <v>745.2</v>
      </c>
      <c r="BK35">
        <f t="shared" si="42"/>
        <v>745.2</v>
      </c>
      <c r="BL35">
        <f t="shared" si="42"/>
        <v>745.2</v>
      </c>
      <c r="BM35">
        <f t="shared" si="42"/>
        <v>745.2</v>
      </c>
      <c r="BN35">
        <f t="shared" si="42"/>
        <v>745.2</v>
      </c>
      <c r="BO35">
        <f t="shared" si="42"/>
        <v>745.2</v>
      </c>
      <c r="BP35">
        <f t="shared" si="42"/>
        <v>745.2</v>
      </c>
      <c r="BQ35">
        <f t="shared" si="42"/>
        <v>745.2</v>
      </c>
    </row>
    <row r="36" spans="1:69">
      <c r="A36" t="s">
        <v>285</v>
      </c>
      <c r="B36" t="s">
        <v>32</v>
      </c>
      <c r="C36" t="s">
        <v>33</v>
      </c>
      <c r="D36" t="s">
        <v>34</v>
      </c>
      <c r="E36" t="s">
        <v>286</v>
      </c>
      <c r="F36" t="s">
        <v>287</v>
      </c>
      <c r="I36">
        <v>556</v>
      </c>
      <c r="J36" t="s">
        <v>72</v>
      </c>
      <c r="K36">
        <v>1974</v>
      </c>
      <c r="M36" t="s">
        <v>288</v>
      </c>
      <c r="N36" t="s">
        <v>289</v>
      </c>
      <c r="S36" t="s">
        <v>290</v>
      </c>
      <c r="T36" t="s">
        <v>41</v>
      </c>
      <c r="U36">
        <v>28.184443999999999</v>
      </c>
      <c r="V36">
        <v>-82.788610000000006</v>
      </c>
      <c r="W36" t="s">
        <v>42</v>
      </c>
      <c r="X36" t="s">
        <v>291</v>
      </c>
      <c r="Y36" t="s">
        <v>292</v>
      </c>
      <c r="AA36" t="s">
        <v>110</v>
      </c>
      <c r="AB36" t="s">
        <v>293</v>
      </c>
      <c r="AC36" t="s">
        <v>294</v>
      </c>
      <c r="AD36" t="s">
        <v>295</v>
      </c>
      <c r="AE36" t="s">
        <v>49</v>
      </c>
      <c r="AF36" s="1">
        <v>1</v>
      </c>
      <c r="AG36">
        <f t="shared" si="0"/>
        <v>1112</v>
      </c>
      <c r="AH36" t="str">
        <f t="shared" ref="AH36:AH52" si="51">IF(AG36=AG37,"",AG36)</f>
        <v/>
      </c>
      <c r="AI36">
        <f t="shared" ref="AI36:AI50" si="52">IF(K36="",-99,2024-K36)</f>
        <v>50</v>
      </c>
      <c r="AJ36">
        <f t="shared" si="4"/>
        <v>2014</v>
      </c>
      <c r="AK36">
        <f t="shared" ref="AK36:AL36" si="53">AJ36+40</f>
        <v>2054</v>
      </c>
      <c r="AL36">
        <f t="shared" si="53"/>
        <v>2094</v>
      </c>
      <c r="AM36">
        <f t="shared" ref="AM36:AV45" si="54">IF(AM$1&lt;$K36,0,$I36)*$AF36</f>
        <v>556</v>
      </c>
      <c r="AN36">
        <f t="shared" si="54"/>
        <v>556</v>
      </c>
      <c r="AO36">
        <f t="shared" si="54"/>
        <v>556</v>
      </c>
      <c r="AP36">
        <f t="shared" si="54"/>
        <v>556</v>
      </c>
      <c r="AQ36">
        <f t="shared" si="54"/>
        <v>556</v>
      </c>
      <c r="AR36">
        <f t="shared" si="54"/>
        <v>556</v>
      </c>
      <c r="AS36">
        <f t="shared" si="54"/>
        <v>556</v>
      </c>
      <c r="AT36">
        <f t="shared" si="54"/>
        <v>556</v>
      </c>
      <c r="AU36">
        <f t="shared" si="54"/>
        <v>556</v>
      </c>
      <c r="AV36">
        <f t="shared" si="54"/>
        <v>556</v>
      </c>
      <c r="AW36">
        <f t="shared" ref="AW36:BF45" si="55">IF(AW$1&lt;$K36,0,$I36)*$AF36</f>
        <v>556</v>
      </c>
      <c r="AX36">
        <f t="shared" si="55"/>
        <v>556</v>
      </c>
      <c r="AY36">
        <f t="shared" si="55"/>
        <v>556</v>
      </c>
      <c r="AZ36">
        <f t="shared" si="55"/>
        <v>556</v>
      </c>
      <c r="BA36">
        <f t="shared" si="55"/>
        <v>556</v>
      </c>
      <c r="BB36">
        <f t="shared" si="55"/>
        <v>556</v>
      </c>
      <c r="BC36">
        <f t="shared" si="55"/>
        <v>556</v>
      </c>
      <c r="BD36">
        <f t="shared" si="55"/>
        <v>556</v>
      </c>
      <c r="BE36">
        <f t="shared" si="55"/>
        <v>556</v>
      </c>
      <c r="BF36">
        <f t="shared" si="55"/>
        <v>556</v>
      </c>
      <c r="BG36">
        <f t="shared" ref="BG36:BQ45" si="56">IF(BG$1&lt;$K36,0,$I36)*$AF36</f>
        <v>556</v>
      </c>
      <c r="BH36">
        <f t="shared" si="56"/>
        <v>556</v>
      </c>
      <c r="BI36">
        <f t="shared" si="56"/>
        <v>556</v>
      </c>
      <c r="BJ36">
        <f t="shared" si="56"/>
        <v>556</v>
      </c>
      <c r="BK36">
        <f t="shared" si="56"/>
        <v>556</v>
      </c>
      <c r="BL36">
        <f t="shared" si="56"/>
        <v>556</v>
      </c>
      <c r="BM36">
        <f t="shared" si="56"/>
        <v>556</v>
      </c>
      <c r="BN36">
        <f t="shared" si="56"/>
        <v>556</v>
      </c>
      <c r="BO36">
        <f t="shared" si="56"/>
        <v>556</v>
      </c>
      <c r="BP36">
        <f t="shared" si="56"/>
        <v>556</v>
      </c>
      <c r="BQ36">
        <f t="shared" si="56"/>
        <v>556</v>
      </c>
    </row>
    <row r="37" spans="1:69">
      <c r="A37" t="s">
        <v>285</v>
      </c>
      <c r="B37" t="s">
        <v>32</v>
      </c>
      <c r="C37" t="s">
        <v>33</v>
      </c>
      <c r="D37" t="s">
        <v>34</v>
      </c>
      <c r="E37" t="s">
        <v>286</v>
      </c>
      <c r="F37" t="s">
        <v>296</v>
      </c>
      <c r="I37">
        <v>556</v>
      </c>
      <c r="J37" t="s">
        <v>72</v>
      </c>
      <c r="K37">
        <v>1978</v>
      </c>
      <c r="M37" t="s">
        <v>288</v>
      </c>
      <c r="N37" t="s">
        <v>289</v>
      </c>
      <c r="S37" t="s">
        <v>290</v>
      </c>
      <c r="T37" t="s">
        <v>41</v>
      </c>
      <c r="U37">
        <v>28.184443999999999</v>
      </c>
      <c r="V37">
        <v>-82.788610000000006</v>
      </c>
      <c r="W37" t="s">
        <v>42</v>
      </c>
      <c r="X37" t="s">
        <v>291</v>
      </c>
      <c r="Y37" t="s">
        <v>292</v>
      </c>
      <c r="AA37" t="s">
        <v>110</v>
      </c>
      <c r="AB37" t="s">
        <v>293</v>
      </c>
      <c r="AC37" t="s">
        <v>294</v>
      </c>
      <c r="AD37" t="s">
        <v>297</v>
      </c>
      <c r="AE37" t="s">
        <v>49</v>
      </c>
      <c r="AF37" s="1">
        <v>1</v>
      </c>
      <c r="AG37">
        <f t="shared" si="0"/>
        <v>1112</v>
      </c>
      <c r="AH37">
        <f t="shared" si="51"/>
        <v>1112</v>
      </c>
      <c r="AI37">
        <f t="shared" si="52"/>
        <v>46</v>
      </c>
      <c r="AJ37">
        <f t="shared" si="4"/>
        <v>2018</v>
      </c>
      <c r="AK37">
        <f t="shared" ref="AK37:AL37" si="57">AJ37+40</f>
        <v>2058</v>
      </c>
      <c r="AL37">
        <f t="shared" si="57"/>
        <v>2098</v>
      </c>
      <c r="AM37">
        <f t="shared" si="54"/>
        <v>556</v>
      </c>
      <c r="AN37">
        <f t="shared" si="54"/>
        <v>556</v>
      </c>
      <c r="AO37">
        <f t="shared" si="54"/>
        <v>556</v>
      </c>
      <c r="AP37">
        <f t="shared" si="54"/>
        <v>556</v>
      </c>
      <c r="AQ37">
        <f t="shared" si="54"/>
        <v>556</v>
      </c>
      <c r="AR37">
        <f t="shared" si="54"/>
        <v>556</v>
      </c>
      <c r="AS37">
        <f t="shared" si="54"/>
        <v>556</v>
      </c>
      <c r="AT37">
        <f t="shared" si="54"/>
        <v>556</v>
      </c>
      <c r="AU37">
        <f t="shared" si="54"/>
        <v>556</v>
      </c>
      <c r="AV37">
        <f t="shared" si="54"/>
        <v>556</v>
      </c>
      <c r="AW37">
        <f t="shared" si="55"/>
        <v>556</v>
      </c>
      <c r="AX37">
        <f t="shared" si="55"/>
        <v>556</v>
      </c>
      <c r="AY37">
        <f t="shared" si="55"/>
        <v>556</v>
      </c>
      <c r="AZ37">
        <f t="shared" si="55"/>
        <v>556</v>
      </c>
      <c r="BA37">
        <f t="shared" si="55"/>
        <v>556</v>
      </c>
      <c r="BB37">
        <f t="shared" si="55"/>
        <v>556</v>
      </c>
      <c r="BC37">
        <f t="shared" si="55"/>
        <v>556</v>
      </c>
      <c r="BD37">
        <f t="shared" si="55"/>
        <v>556</v>
      </c>
      <c r="BE37">
        <f t="shared" si="55"/>
        <v>556</v>
      </c>
      <c r="BF37">
        <f t="shared" si="55"/>
        <v>556</v>
      </c>
      <c r="BG37">
        <f t="shared" si="56"/>
        <v>556</v>
      </c>
      <c r="BH37">
        <f t="shared" si="56"/>
        <v>556</v>
      </c>
      <c r="BI37">
        <f t="shared" si="56"/>
        <v>556</v>
      </c>
      <c r="BJ37">
        <f t="shared" si="56"/>
        <v>556</v>
      </c>
      <c r="BK37">
        <f t="shared" si="56"/>
        <v>556</v>
      </c>
      <c r="BL37">
        <f t="shared" si="56"/>
        <v>556</v>
      </c>
      <c r="BM37">
        <f t="shared" si="56"/>
        <v>556</v>
      </c>
      <c r="BN37">
        <f t="shared" si="56"/>
        <v>556</v>
      </c>
      <c r="BO37">
        <f t="shared" si="56"/>
        <v>556</v>
      </c>
      <c r="BP37">
        <f t="shared" si="56"/>
        <v>556</v>
      </c>
      <c r="BQ37">
        <f t="shared" si="56"/>
        <v>556</v>
      </c>
    </row>
    <row r="38" spans="1:69">
      <c r="A38" t="s">
        <v>285</v>
      </c>
      <c r="B38" t="s">
        <v>32</v>
      </c>
      <c r="C38" t="s">
        <v>33</v>
      </c>
      <c r="D38" t="s">
        <v>34</v>
      </c>
      <c r="E38" t="s">
        <v>35</v>
      </c>
      <c r="F38" t="s">
        <v>305</v>
      </c>
      <c r="I38">
        <v>212</v>
      </c>
      <c r="J38" t="s">
        <v>72</v>
      </c>
      <c r="K38">
        <v>1999</v>
      </c>
      <c r="M38" t="s">
        <v>306</v>
      </c>
      <c r="N38" t="s">
        <v>289</v>
      </c>
      <c r="S38" t="s">
        <v>300</v>
      </c>
      <c r="T38" t="s">
        <v>41</v>
      </c>
      <c r="U38">
        <v>35.473100000000002</v>
      </c>
      <c r="V38">
        <v>-82.541700000000006</v>
      </c>
      <c r="W38" t="s">
        <v>42</v>
      </c>
      <c r="X38" t="s">
        <v>301</v>
      </c>
      <c r="Y38" t="s">
        <v>44</v>
      </c>
      <c r="AA38" t="s">
        <v>45</v>
      </c>
      <c r="AB38" t="s">
        <v>46</v>
      </c>
      <c r="AC38" t="s">
        <v>47</v>
      </c>
      <c r="AD38" t="s">
        <v>307</v>
      </c>
      <c r="AE38" t="s">
        <v>49</v>
      </c>
      <c r="AF38" s="1">
        <v>1</v>
      </c>
      <c r="AG38">
        <f t="shared" si="0"/>
        <v>1012</v>
      </c>
      <c r="AH38" t="str">
        <f t="shared" si="51"/>
        <v/>
      </c>
      <c r="AI38">
        <f t="shared" si="52"/>
        <v>25</v>
      </c>
      <c r="AJ38">
        <f t="shared" si="4"/>
        <v>2039</v>
      </c>
      <c r="AK38">
        <f t="shared" ref="AK38:AL38" si="58">AJ38+40</f>
        <v>2079</v>
      </c>
      <c r="AL38">
        <f t="shared" si="58"/>
        <v>2119</v>
      </c>
      <c r="AM38">
        <f t="shared" si="54"/>
        <v>212</v>
      </c>
      <c r="AN38">
        <f t="shared" si="54"/>
        <v>212</v>
      </c>
      <c r="AO38">
        <f t="shared" si="54"/>
        <v>212</v>
      </c>
      <c r="AP38">
        <f t="shared" si="54"/>
        <v>212</v>
      </c>
      <c r="AQ38">
        <f t="shared" si="54"/>
        <v>212</v>
      </c>
      <c r="AR38">
        <f t="shared" si="54"/>
        <v>212</v>
      </c>
      <c r="AS38">
        <f t="shared" si="54"/>
        <v>212</v>
      </c>
      <c r="AT38">
        <f t="shared" si="54"/>
        <v>212</v>
      </c>
      <c r="AU38">
        <f t="shared" si="54"/>
        <v>212</v>
      </c>
      <c r="AV38">
        <f t="shared" si="54"/>
        <v>212</v>
      </c>
      <c r="AW38">
        <f t="shared" si="55"/>
        <v>212</v>
      </c>
      <c r="AX38">
        <f t="shared" si="55"/>
        <v>212</v>
      </c>
      <c r="AY38">
        <f t="shared" si="55"/>
        <v>212</v>
      </c>
      <c r="AZ38">
        <f t="shared" si="55"/>
        <v>212</v>
      </c>
      <c r="BA38">
        <f t="shared" si="55"/>
        <v>212</v>
      </c>
      <c r="BB38">
        <f t="shared" si="55"/>
        <v>212</v>
      </c>
      <c r="BC38">
        <f t="shared" si="55"/>
        <v>212</v>
      </c>
      <c r="BD38">
        <f t="shared" si="55"/>
        <v>212</v>
      </c>
      <c r="BE38">
        <f t="shared" si="55"/>
        <v>212</v>
      </c>
      <c r="BF38">
        <f t="shared" si="55"/>
        <v>212</v>
      </c>
      <c r="BG38">
        <f t="shared" si="56"/>
        <v>212</v>
      </c>
      <c r="BH38">
        <f t="shared" si="56"/>
        <v>212</v>
      </c>
      <c r="BI38">
        <f t="shared" si="56"/>
        <v>212</v>
      </c>
      <c r="BJ38">
        <f t="shared" si="56"/>
        <v>212</v>
      </c>
      <c r="BK38">
        <f t="shared" si="56"/>
        <v>212</v>
      </c>
      <c r="BL38">
        <f t="shared" si="56"/>
        <v>212</v>
      </c>
      <c r="BM38">
        <f t="shared" si="56"/>
        <v>212</v>
      </c>
      <c r="BN38">
        <f t="shared" si="56"/>
        <v>212</v>
      </c>
      <c r="BO38">
        <f t="shared" si="56"/>
        <v>212</v>
      </c>
      <c r="BP38">
        <f t="shared" si="56"/>
        <v>212</v>
      </c>
      <c r="BQ38">
        <f t="shared" si="56"/>
        <v>212</v>
      </c>
    </row>
    <row r="39" spans="1:69">
      <c r="A39" t="s">
        <v>285</v>
      </c>
      <c r="B39" t="s">
        <v>32</v>
      </c>
      <c r="C39" t="s">
        <v>33</v>
      </c>
      <c r="D39" t="s">
        <v>34</v>
      </c>
      <c r="E39" t="s">
        <v>35</v>
      </c>
      <c r="F39" t="s">
        <v>308</v>
      </c>
      <c r="I39">
        <v>212</v>
      </c>
      <c r="J39" t="s">
        <v>72</v>
      </c>
      <c r="K39">
        <v>2000</v>
      </c>
      <c r="M39" t="s">
        <v>306</v>
      </c>
      <c r="N39" t="s">
        <v>289</v>
      </c>
      <c r="S39" t="s">
        <v>300</v>
      </c>
      <c r="T39" t="s">
        <v>41</v>
      </c>
      <c r="U39">
        <v>35.473100000000002</v>
      </c>
      <c r="V39">
        <v>-82.541700000000006</v>
      </c>
      <c r="W39" t="s">
        <v>42</v>
      </c>
      <c r="X39" t="s">
        <v>301</v>
      </c>
      <c r="Y39" t="s">
        <v>44</v>
      </c>
      <c r="AA39" t="s">
        <v>45</v>
      </c>
      <c r="AB39" t="s">
        <v>46</v>
      </c>
      <c r="AC39" t="s">
        <v>47</v>
      </c>
      <c r="AD39" t="s">
        <v>309</v>
      </c>
      <c r="AE39" t="s">
        <v>49</v>
      </c>
      <c r="AF39" s="1">
        <v>1</v>
      </c>
      <c r="AG39">
        <f t="shared" si="0"/>
        <v>1012</v>
      </c>
      <c r="AH39" t="str">
        <f t="shared" si="51"/>
        <v/>
      </c>
      <c r="AI39">
        <f t="shared" si="52"/>
        <v>24</v>
      </c>
      <c r="AJ39">
        <f t="shared" si="4"/>
        <v>2040</v>
      </c>
      <c r="AK39">
        <f t="shared" ref="AK39:AL39" si="59">AJ39+40</f>
        <v>2080</v>
      </c>
      <c r="AL39">
        <f t="shared" si="59"/>
        <v>2120</v>
      </c>
      <c r="AM39">
        <f t="shared" si="54"/>
        <v>212</v>
      </c>
      <c r="AN39">
        <f t="shared" si="54"/>
        <v>212</v>
      </c>
      <c r="AO39">
        <f t="shared" si="54"/>
        <v>212</v>
      </c>
      <c r="AP39">
        <f t="shared" si="54"/>
        <v>212</v>
      </c>
      <c r="AQ39">
        <f t="shared" si="54"/>
        <v>212</v>
      </c>
      <c r="AR39">
        <f t="shared" si="54"/>
        <v>212</v>
      </c>
      <c r="AS39">
        <f t="shared" si="54"/>
        <v>212</v>
      </c>
      <c r="AT39">
        <f t="shared" si="54"/>
        <v>212</v>
      </c>
      <c r="AU39">
        <f t="shared" si="54"/>
        <v>212</v>
      </c>
      <c r="AV39">
        <f t="shared" si="54"/>
        <v>212</v>
      </c>
      <c r="AW39">
        <f t="shared" si="55"/>
        <v>212</v>
      </c>
      <c r="AX39">
        <f t="shared" si="55"/>
        <v>212</v>
      </c>
      <c r="AY39">
        <f t="shared" si="55"/>
        <v>212</v>
      </c>
      <c r="AZ39">
        <f t="shared" si="55"/>
        <v>212</v>
      </c>
      <c r="BA39">
        <f t="shared" si="55"/>
        <v>212</v>
      </c>
      <c r="BB39">
        <f t="shared" si="55"/>
        <v>212</v>
      </c>
      <c r="BC39">
        <f t="shared" si="55"/>
        <v>212</v>
      </c>
      <c r="BD39">
        <f t="shared" si="55"/>
        <v>212</v>
      </c>
      <c r="BE39">
        <f t="shared" si="55"/>
        <v>212</v>
      </c>
      <c r="BF39">
        <f t="shared" si="55"/>
        <v>212</v>
      </c>
      <c r="BG39">
        <f t="shared" si="56"/>
        <v>212</v>
      </c>
      <c r="BH39">
        <f t="shared" si="56"/>
        <v>212</v>
      </c>
      <c r="BI39">
        <f t="shared" si="56"/>
        <v>212</v>
      </c>
      <c r="BJ39">
        <f t="shared" si="56"/>
        <v>212</v>
      </c>
      <c r="BK39">
        <f t="shared" si="56"/>
        <v>212</v>
      </c>
      <c r="BL39">
        <f t="shared" si="56"/>
        <v>212</v>
      </c>
      <c r="BM39">
        <f t="shared" si="56"/>
        <v>212</v>
      </c>
      <c r="BN39">
        <f t="shared" si="56"/>
        <v>212</v>
      </c>
      <c r="BO39">
        <f t="shared" si="56"/>
        <v>212</v>
      </c>
      <c r="BP39">
        <f t="shared" si="56"/>
        <v>212</v>
      </c>
      <c r="BQ39">
        <f t="shared" si="56"/>
        <v>212</v>
      </c>
    </row>
    <row r="40" spans="1:69">
      <c r="A40" t="s">
        <v>285</v>
      </c>
      <c r="B40" t="s">
        <v>32</v>
      </c>
      <c r="C40" t="s">
        <v>33</v>
      </c>
      <c r="D40" t="s">
        <v>34</v>
      </c>
      <c r="E40" t="s">
        <v>35</v>
      </c>
      <c r="F40" t="s">
        <v>298</v>
      </c>
      <c r="I40">
        <v>294</v>
      </c>
      <c r="J40" t="s">
        <v>72</v>
      </c>
      <c r="K40">
        <v>2019</v>
      </c>
      <c r="M40" t="s">
        <v>299</v>
      </c>
      <c r="N40" t="s">
        <v>289</v>
      </c>
      <c r="S40" t="s">
        <v>300</v>
      </c>
      <c r="T40" t="s">
        <v>41</v>
      </c>
      <c r="U40">
        <v>35.473100000000002</v>
      </c>
      <c r="V40">
        <v>-82.541700000000006</v>
      </c>
      <c r="W40" t="s">
        <v>42</v>
      </c>
      <c r="X40" t="s">
        <v>301</v>
      </c>
      <c r="Y40" t="s">
        <v>44</v>
      </c>
      <c r="AA40" t="s">
        <v>45</v>
      </c>
      <c r="AB40" t="s">
        <v>46</v>
      </c>
      <c r="AC40" t="s">
        <v>47</v>
      </c>
      <c r="AD40" t="s">
        <v>302</v>
      </c>
      <c r="AE40" t="s">
        <v>49</v>
      </c>
      <c r="AF40" s="1">
        <v>1</v>
      </c>
      <c r="AG40">
        <f t="shared" si="0"/>
        <v>1012</v>
      </c>
      <c r="AH40" t="str">
        <f t="shared" si="51"/>
        <v/>
      </c>
      <c r="AI40">
        <f t="shared" si="52"/>
        <v>5</v>
      </c>
      <c r="AJ40">
        <f t="shared" si="4"/>
        <v>2059</v>
      </c>
      <c r="AK40">
        <f t="shared" ref="AK40:AL40" si="60">AJ40+40</f>
        <v>2099</v>
      </c>
      <c r="AL40">
        <f t="shared" si="60"/>
        <v>2139</v>
      </c>
      <c r="AM40">
        <f t="shared" si="54"/>
        <v>294</v>
      </c>
      <c r="AN40">
        <f t="shared" si="54"/>
        <v>294</v>
      </c>
      <c r="AO40">
        <f t="shared" si="54"/>
        <v>294</v>
      </c>
      <c r="AP40">
        <f t="shared" si="54"/>
        <v>294</v>
      </c>
      <c r="AQ40">
        <f t="shared" si="54"/>
        <v>294</v>
      </c>
      <c r="AR40">
        <f t="shared" si="54"/>
        <v>294</v>
      </c>
      <c r="AS40">
        <f t="shared" si="54"/>
        <v>294</v>
      </c>
      <c r="AT40">
        <f t="shared" si="54"/>
        <v>294</v>
      </c>
      <c r="AU40">
        <f t="shared" si="54"/>
        <v>294</v>
      </c>
      <c r="AV40">
        <f t="shared" si="54"/>
        <v>294</v>
      </c>
      <c r="AW40">
        <f t="shared" si="55"/>
        <v>294</v>
      </c>
      <c r="AX40">
        <f t="shared" si="55"/>
        <v>294</v>
      </c>
      <c r="AY40">
        <f t="shared" si="55"/>
        <v>294</v>
      </c>
      <c r="AZ40">
        <f t="shared" si="55"/>
        <v>294</v>
      </c>
      <c r="BA40">
        <f t="shared" si="55"/>
        <v>294</v>
      </c>
      <c r="BB40">
        <f t="shared" si="55"/>
        <v>294</v>
      </c>
      <c r="BC40">
        <f t="shared" si="55"/>
        <v>294</v>
      </c>
      <c r="BD40">
        <f t="shared" si="55"/>
        <v>294</v>
      </c>
      <c r="BE40">
        <f t="shared" si="55"/>
        <v>294</v>
      </c>
      <c r="BF40">
        <f t="shared" si="55"/>
        <v>294</v>
      </c>
      <c r="BG40">
        <f t="shared" si="56"/>
        <v>294</v>
      </c>
      <c r="BH40">
        <f t="shared" si="56"/>
        <v>294</v>
      </c>
      <c r="BI40">
        <f t="shared" si="56"/>
        <v>294</v>
      </c>
      <c r="BJ40">
        <f t="shared" si="56"/>
        <v>294</v>
      </c>
      <c r="BK40">
        <f t="shared" si="56"/>
        <v>294</v>
      </c>
      <c r="BL40">
        <f t="shared" si="56"/>
        <v>294</v>
      </c>
      <c r="BM40">
        <f t="shared" si="56"/>
        <v>294</v>
      </c>
      <c r="BN40">
        <f t="shared" si="56"/>
        <v>294</v>
      </c>
      <c r="BO40">
        <f t="shared" si="56"/>
        <v>294</v>
      </c>
      <c r="BP40">
        <f t="shared" si="56"/>
        <v>294</v>
      </c>
      <c r="BQ40">
        <f t="shared" si="56"/>
        <v>294</v>
      </c>
    </row>
    <row r="41" spans="1:69">
      <c r="A41" t="s">
        <v>285</v>
      </c>
      <c r="B41" t="s">
        <v>32</v>
      </c>
      <c r="C41" t="s">
        <v>33</v>
      </c>
      <c r="D41" t="s">
        <v>34</v>
      </c>
      <c r="E41" t="s">
        <v>35</v>
      </c>
      <c r="F41" t="s">
        <v>303</v>
      </c>
      <c r="I41">
        <v>294</v>
      </c>
      <c r="J41" t="s">
        <v>72</v>
      </c>
      <c r="K41">
        <v>2020</v>
      </c>
      <c r="M41" t="s">
        <v>299</v>
      </c>
      <c r="N41" t="s">
        <v>289</v>
      </c>
      <c r="S41" t="s">
        <v>300</v>
      </c>
      <c r="T41" t="s">
        <v>41</v>
      </c>
      <c r="U41">
        <v>35.473100000000002</v>
      </c>
      <c r="V41">
        <v>-82.541700000000006</v>
      </c>
      <c r="W41" t="s">
        <v>42</v>
      </c>
      <c r="X41" t="s">
        <v>301</v>
      </c>
      <c r="Y41" t="s">
        <v>44</v>
      </c>
      <c r="AA41" t="s">
        <v>45</v>
      </c>
      <c r="AB41" t="s">
        <v>46</v>
      </c>
      <c r="AC41" t="s">
        <v>47</v>
      </c>
      <c r="AD41" t="s">
        <v>304</v>
      </c>
      <c r="AE41" t="s">
        <v>49</v>
      </c>
      <c r="AF41" s="1">
        <v>1</v>
      </c>
      <c r="AG41">
        <f t="shared" si="0"/>
        <v>1012</v>
      </c>
      <c r="AH41">
        <f t="shared" si="51"/>
        <v>1012</v>
      </c>
      <c r="AI41">
        <f t="shared" si="52"/>
        <v>4</v>
      </c>
      <c r="AJ41">
        <f t="shared" si="4"/>
        <v>2060</v>
      </c>
      <c r="AK41">
        <f t="shared" ref="AK41:AL41" si="61">AJ41+40</f>
        <v>2100</v>
      </c>
      <c r="AL41">
        <f t="shared" si="61"/>
        <v>2140</v>
      </c>
      <c r="AM41">
        <f t="shared" si="54"/>
        <v>294</v>
      </c>
      <c r="AN41">
        <f t="shared" si="54"/>
        <v>294</v>
      </c>
      <c r="AO41">
        <f t="shared" si="54"/>
        <v>294</v>
      </c>
      <c r="AP41">
        <f t="shared" si="54"/>
        <v>294</v>
      </c>
      <c r="AQ41">
        <f t="shared" si="54"/>
        <v>294</v>
      </c>
      <c r="AR41">
        <f t="shared" si="54"/>
        <v>294</v>
      </c>
      <c r="AS41">
        <f t="shared" si="54"/>
        <v>294</v>
      </c>
      <c r="AT41">
        <f t="shared" si="54"/>
        <v>294</v>
      </c>
      <c r="AU41">
        <f t="shared" si="54"/>
        <v>294</v>
      </c>
      <c r="AV41">
        <f t="shared" si="54"/>
        <v>294</v>
      </c>
      <c r="AW41">
        <f t="shared" si="55"/>
        <v>294</v>
      </c>
      <c r="AX41">
        <f t="shared" si="55"/>
        <v>294</v>
      </c>
      <c r="AY41">
        <f t="shared" si="55"/>
        <v>294</v>
      </c>
      <c r="AZ41">
        <f t="shared" si="55"/>
        <v>294</v>
      </c>
      <c r="BA41">
        <f t="shared" si="55"/>
        <v>294</v>
      </c>
      <c r="BB41">
        <f t="shared" si="55"/>
        <v>294</v>
      </c>
      <c r="BC41">
        <f t="shared" si="55"/>
        <v>294</v>
      </c>
      <c r="BD41">
        <f t="shared" si="55"/>
        <v>294</v>
      </c>
      <c r="BE41">
        <f t="shared" si="55"/>
        <v>294</v>
      </c>
      <c r="BF41">
        <f t="shared" si="55"/>
        <v>294</v>
      </c>
      <c r="BG41">
        <f t="shared" si="56"/>
        <v>294</v>
      </c>
      <c r="BH41">
        <f t="shared" si="56"/>
        <v>294</v>
      </c>
      <c r="BI41">
        <f t="shared" si="56"/>
        <v>294</v>
      </c>
      <c r="BJ41">
        <f t="shared" si="56"/>
        <v>294</v>
      </c>
      <c r="BK41">
        <f t="shared" si="56"/>
        <v>294</v>
      </c>
      <c r="BL41">
        <f t="shared" si="56"/>
        <v>294</v>
      </c>
      <c r="BM41">
        <f t="shared" si="56"/>
        <v>294</v>
      </c>
      <c r="BN41">
        <f t="shared" si="56"/>
        <v>294</v>
      </c>
      <c r="BO41">
        <f t="shared" si="56"/>
        <v>294</v>
      </c>
      <c r="BP41">
        <f t="shared" si="56"/>
        <v>294</v>
      </c>
      <c r="BQ41">
        <f t="shared" si="56"/>
        <v>294</v>
      </c>
    </row>
    <row r="42" spans="1:69">
      <c r="A42" t="s">
        <v>285</v>
      </c>
      <c r="B42" t="s">
        <v>32</v>
      </c>
      <c r="C42" t="s">
        <v>33</v>
      </c>
      <c r="D42" t="s">
        <v>34</v>
      </c>
      <c r="E42" t="s">
        <v>310</v>
      </c>
      <c r="F42" t="s">
        <v>311</v>
      </c>
      <c r="I42">
        <v>56.7</v>
      </c>
      <c r="J42" t="s">
        <v>72</v>
      </c>
      <c r="K42">
        <v>1973</v>
      </c>
      <c r="M42" t="s">
        <v>306</v>
      </c>
      <c r="N42" t="s">
        <v>312</v>
      </c>
      <c r="S42" t="s">
        <v>290</v>
      </c>
      <c r="T42" t="s">
        <v>41</v>
      </c>
      <c r="U42">
        <v>27.758056</v>
      </c>
      <c r="V42">
        <v>-82.635278</v>
      </c>
      <c r="W42" t="s">
        <v>42</v>
      </c>
      <c r="X42" t="s">
        <v>313</v>
      </c>
      <c r="Y42" t="s">
        <v>314</v>
      </c>
      <c r="AA42" t="s">
        <v>110</v>
      </c>
      <c r="AB42" t="s">
        <v>315</v>
      </c>
      <c r="AC42" t="s">
        <v>316</v>
      </c>
      <c r="AD42" t="s">
        <v>317</v>
      </c>
      <c r="AE42" t="s">
        <v>49</v>
      </c>
      <c r="AF42" s="1">
        <v>1</v>
      </c>
      <c r="AG42">
        <f t="shared" si="0"/>
        <v>226.8</v>
      </c>
      <c r="AH42" t="str">
        <f t="shared" si="51"/>
        <v/>
      </c>
      <c r="AI42">
        <f t="shared" si="52"/>
        <v>51</v>
      </c>
      <c r="AJ42">
        <f t="shared" si="4"/>
        <v>2013</v>
      </c>
      <c r="AK42">
        <f t="shared" ref="AK42:AL42" si="62">AJ42+40</f>
        <v>2053</v>
      </c>
      <c r="AL42">
        <f t="shared" si="62"/>
        <v>2093</v>
      </c>
      <c r="AM42">
        <f t="shared" si="54"/>
        <v>56.7</v>
      </c>
      <c r="AN42">
        <f t="shared" si="54"/>
        <v>56.7</v>
      </c>
      <c r="AO42">
        <f t="shared" si="54"/>
        <v>56.7</v>
      </c>
      <c r="AP42">
        <f t="shared" si="54"/>
        <v>56.7</v>
      </c>
      <c r="AQ42">
        <f t="shared" si="54"/>
        <v>56.7</v>
      </c>
      <c r="AR42">
        <f t="shared" si="54"/>
        <v>56.7</v>
      </c>
      <c r="AS42">
        <f t="shared" si="54"/>
        <v>56.7</v>
      </c>
      <c r="AT42">
        <f t="shared" si="54"/>
        <v>56.7</v>
      </c>
      <c r="AU42">
        <f t="shared" si="54"/>
        <v>56.7</v>
      </c>
      <c r="AV42">
        <f t="shared" si="54"/>
        <v>56.7</v>
      </c>
      <c r="AW42">
        <f t="shared" si="55"/>
        <v>56.7</v>
      </c>
      <c r="AX42">
        <f t="shared" si="55"/>
        <v>56.7</v>
      </c>
      <c r="AY42">
        <f t="shared" si="55"/>
        <v>56.7</v>
      </c>
      <c r="AZ42">
        <f t="shared" si="55"/>
        <v>56.7</v>
      </c>
      <c r="BA42">
        <f t="shared" si="55"/>
        <v>56.7</v>
      </c>
      <c r="BB42">
        <f t="shared" si="55"/>
        <v>56.7</v>
      </c>
      <c r="BC42">
        <f t="shared" si="55"/>
        <v>56.7</v>
      </c>
      <c r="BD42">
        <f t="shared" si="55"/>
        <v>56.7</v>
      </c>
      <c r="BE42">
        <f t="shared" si="55"/>
        <v>56.7</v>
      </c>
      <c r="BF42">
        <f t="shared" si="55"/>
        <v>56.7</v>
      </c>
      <c r="BG42">
        <f t="shared" si="56"/>
        <v>56.7</v>
      </c>
      <c r="BH42">
        <f t="shared" si="56"/>
        <v>56.7</v>
      </c>
      <c r="BI42">
        <f t="shared" si="56"/>
        <v>56.7</v>
      </c>
      <c r="BJ42">
        <f t="shared" si="56"/>
        <v>56.7</v>
      </c>
      <c r="BK42">
        <f t="shared" si="56"/>
        <v>56.7</v>
      </c>
      <c r="BL42">
        <f t="shared" si="56"/>
        <v>56.7</v>
      </c>
      <c r="BM42">
        <f t="shared" si="56"/>
        <v>56.7</v>
      </c>
      <c r="BN42">
        <f t="shared" si="56"/>
        <v>56.7</v>
      </c>
      <c r="BO42">
        <f t="shared" si="56"/>
        <v>56.7</v>
      </c>
      <c r="BP42">
        <f t="shared" si="56"/>
        <v>56.7</v>
      </c>
      <c r="BQ42">
        <f t="shared" si="56"/>
        <v>56.7</v>
      </c>
    </row>
    <row r="43" spans="1:69">
      <c r="A43" t="s">
        <v>285</v>
      </c>
      <c r="B43" t="s">
        <v>32</v>
      </c>
      <c r="C43" t="s">
        <v>33</v>
      </c>
      <c r="D43" t="s">
        <v>34</v>
      </c>
      <c r="E43" t="s">
        <v>310</v>
      </c>
      <c r="F43" t="s">
        <v>318</v>
      </c>
      <c r="I43">
        <v>56.7</v>
      </c>
      <c r="J43" t="s">
        <v>72</v>
      </c>
      <c r="K43">
        <v>1973</v>
      </c>
      <c r="M43" t="s">
        <v>306</v>
      </c>
      <c r="N43" t="s">
        <v>312</v>
      </c>
      <c r="S43" t="s">
        <v>290</v>
      </c>
      <c r="T43" t="s">
        <v>41</v>
      </c>
      <c r="U43">
        <v>27.758056</v>
      </c>
      <c r="V43">
        <v>-82.635278</v>
      </c>
      <c r="W43" t="s">
        <v>42</v>
      </c>
      <c r="X43" t="s">
        <v>313</v>
      </c>
      <c r="Y43" t="s">
        <v>314</v>
      </c>
      <c r="AA43" t="s">
        <v>110</v>
      </c>
      <c r="AB43" t="s">
        <v>315</v>
      </c>
      <c r="AC43" t="s">
        <v>316</v>
      </c>
      <c r="AD43" t="s">
        <v>319</v>
      </c>
      <c r="AE43" t="s">
        <v>49</v>
      </c>
      <c r="AF43" s="1">
        <v>1</v>
      </c>
      <c r="AG43">
        <f t="shared" si="0"/>
        <v>226.8</v>
      </c>
      <c r="AH43" t="str">
        <f t="shared" si="51"/>
        <v/>
      </c>
      <c r="AI43">
        <f t="shared" si="52"/>
        <v>51</v>
      </c>
      <c r="AJ43">
        <f t="shared" si="4"/>
        <v>2013</v>
      </c>
      <c r="AK43">
        <f t="shared" ref="AK43:AL43" si="63">AJ43+40</f>
        <v>2053</v>
      </c>
      <c r="AL43">
        <f t="shared" si="63"/>
        <v>2093</v>
      </c>
      <c r="AM43">
        <f t="shared" si="54"/>
        <v>56.7</v>
      </c>
      <c r="AN43">
        <f t="shared" si="54"/>
        <v>56.7</v>
      </c>
      <c r="AO43">
        <f t="shared" si="54"/>
        <v>56.7</v>
      </c>
      <c r="AP43">
        <f t="shared" si="54"/>
        <v>56.7</v>
      </c>
      <c r="AQ43">
        <f t="shared" si="54"/>
        <v>56.7</v>
      </c>
      <c r="AR43">
        <f t="shared" si="54"/>
        <v>56.7</v>
      </c>
      <c r="AS43">
        <f t="shared" si="54"/>
        <v>56.7</v>
      </c>
      <c r="AT43">
        <f t="shared" si="54"/>
        <v>56.7</v>
      </c>
      <c r="AU43">
        <f t="shared" si="54"/>
        <v>56.7</v>
      </c>
      <c r="AV43">
        <f t="shared" si="54"/>
        <v>56.7</v>
      </c>
      <c r="AW43">
        <f t="shared" si="55"/>
        <v>56.7</v>
      </c>
      <c r="AX43">
        <f t="shared" si="55"/>
        <v>56.7</v>
      </c>
      <c r="AY43">
        <f t="shared" si="55"/>
        <v>56.7</v>
      </c>
      <c r="AZ43">
        <f t="shared" si="55"/>
        <v>56.7</v>
      </c>
      <c r="BA43">
        <f t="shared" si="55"/>
        <v>56.7</v>
      </c>
      <c r="BB43">
        <f t="shared" si="55"/>
        <v>56.7</v>
      </c>
      <c r="BC43">
        <f t="shared" si="55"/>
        <v>56.7</v>
      </c>
      <c r="BD43">
        <f t="shared" si="55"/>
        <v>56.7</v>
      </c>
      <c r="BE43">
        <f t="shared" si="55"/>
        <v>56.7</v>
      </c>
      <c r="BF43">
        <f t="shared" si="55"/>
        <v>56.7</v>
      </c>
      <c r="BG43">
        <f t="shared" si="56"/>
        <v>56.7</v>
      </c>
      <c r="BH43">
        <f t="shared" si="56"/>
        <v>56.7</v>
      </c>
      <c r="BI43">
        <f t="shared" si="56"/>
        <v>56.7</v>
      </c>
      <c r="BJ43">
        <f t="shared" si="56"/>
        <v>56.7</v>
      </c>
      <c r="BK43">
        <f t="shared" si="56"/>
        <v>56.7</v>
      </c>
      <c r="BL43">
        <f t="shared" si="56"/>
        <v>56.7</v>
      </c>
      <c r="BM43">
        <f t="shared" si="56"/>
        <v>56.7</v>
      </c>
      <c r="BN43">
        <f t="shared" si="56"/>
        <v>56.7</v>
      </c>
      <c r="BO43">
        <f t="shared" si="56"/>
        <v>56.7</v>
      </c>
      <c r="BP43">
        <f t="shared" si="56"/>
        <v>56.7</v>
      </c>
      <c r="BQ43">
        <f t="shared" si="56"/>
        <v>56.7</v>
      </c>
    </row>
    <row r="44" spans="1:69">
      <c r="A44" t="s">
        <v>285</v>
      </c>
      <c r="B44" t="s">
        <v>32</v>
      </c>
      <c r="C44" t="s">
        <v>33</v>
      </c>
      <c r="D44" t="s">
        <v>34</v>
      </c>
      <c r="E44" t="s">
        <v>310</v>
      </c>
      <c r="F44" t="s">
        <v>320</v>
      </c>
      <c r="I44">
        <v>56.7</v>
      </c>
      <c r="J44" t="s">
        <v>72</v>
      </c>
      <c r="K44">
        <v>1973</v>
      </c>
      <c r="M44" t="s">
        <v>306</v>
      </c>
      <c r="N44" t="s">
        <v>312</v>
      </c>
      <c r="S44" t="s">
        <v>290</v>
      </c>
      <c r="T44" t="s">
        <v>41</v>
      </c>
      <c r="U44">
        <v>27.758056</v>
      </c>
      <c r="V44">
        <v>-82.635278</v>
      </c>
      <c r="W44" t="s">
        <v>42</v>
      </c>
      <c r="X44" t="s">
        <v>313</v>
      </c>
      <c r="Y44" t="s">
        <v>314</v>
      </c>
      <c r="AA44" t="s">
        <v>110</v>
      </c>
      <c r="AB44" t="s">
        <v>315</v>
      </c>
      <c r="AC44" t="s">
        <v>316</v>
      </c>
      <c r="AD44" t="s">
        <v>321</v>
      </c>
      <c r="AE44" t="s">
        <v>49</v>
      </c>
      <c r="AF44" s="1">
        <v>1</v>
      </c>
      <c r="AG44">
        <f t="shared" si="0"/>
        <v>226.8</v>
      </c>
      <c r="AH44" t="str">
        <f t="shared" si="51"/>
        <v/>
      </c>
      <c r="AI44">
        <f t="shared" si="52"/>
        <v>51</v>
      </c>
      <c r="AJ44">
        <f t="shared" si="4"/>
        <v>2013</v>
      </c>
      <c r="AK44">
        <f t="shared" ref="AK44:AL44" si="64">AJ44+40</f>
        <v>2053</v>
      </c>
      <c r="AL44">
        <f t="shared" si="64"/>
        <v>2093</v>
      </c>
      <c r="AM44">
        <f t="shared" si="54"/>
        <v>56.7</v>
      </c>
      <c r="AN44">
        <f t="shared" si="54"/>
        <v>56.7</v>
      </c>
      <c r="AO44">
        <f t="shared" si="54"/>
        <v>56.7</v>
      </c>
      <c r="AP44">
        <f t="shared" si="54"/>
        <v>56.7</v>
      </c>
      <c r="AQ44">
        <f t="shared" si="54"/>
        <v>56.7</v>
      </c>
      <c r="AR44">
        <f t="shared" si="54"/>
        <v>56.7</v>
      </c>
      <c r="AS44">
        <f t="shared" si="54"/>
        <v>56.7</v>
      </c>
      <c r="AT44">
        <f t="shared" si="54"/>
        <v>56.7</v>
      </c>
      <c r="AU44">
        <f t="shared" si="54"/>
        <v>56.7</v>
      </c>
      <c r="AV44">
        <f t="shared" si="54"/>
        <v>56.7</v>
      </c>
      <c r="AW44">
        <f t="shared" si="55"/>
        <v>56.7</v>
      </c>
      <c r="AX44">
        <f t="shared" si="55"/>
        <v>56.7</v>
      </c>
      <c r="AY44">
        <f t="shared" si="55"/>
        <v>56.7</v>
      </c>
      <c r="AZ44">
        <f t="shared" si="55"/>
        <v>56.7</v>
      </c>
      <c r="BA44">
        <f t="shared" si="55"/>
        <v>56.7</v>
      </c>
      <c r="BB44">
        <f t="shared" si="55"/>
        <v>56.7</v>
      </c>
      <c r="BC44">
        <f t="shared" si="55"/>
        <v>56.7</v>
      </c>
      <c r="BD44">
        <f t="shared" si="55"/>
        <v>56.7</v>
      </c>
      <c r="BE44">
        <f t="shared" si="55"/>
        <v>56.7</v>
      </c>
      <c r="BF44">
        <f t="shared" si="55"/>
        <v>56.7</v>
      </c>
      <c r="BG44">
        <f t="shared" si="56"/>
        <v>56.7</v>
      </c>
      <c r="BH44">
        <f t="shared" si="56"/>
        <v>56.7</v>
      </c>
      <c r="BI44">
        <f t="shared" si="56"/>
        <v>56.7</v>
      </c>
      <c r="BJ44">
        <f t="shared" si="56"/>
        <v>56.7</v>
      </c>
      <c r="BK44">
        <f t="shared" si="56"/>
        <v>56.7</v>
      </c>
      <c r="BL44">
        <f t="shared" si="56"/>
        <v>56.7</v>
      </c>
      <c r="BM44">
        <f t="shared" si="56"/>
        <v>56.7</v>
      </c>
      <c r="BN44">
        <f t="shared" si="56"/>
        <v>56.7</v>
      </c>
      <c r="BO44">
        <f t="shared" si="56"/>
        <v>56.7</v>
      </c>
      <c r="BP44">
        <f t="shared" si="56"/>
        <v>56.7</v>
      </c>
      <c r="BQ44">
        <f t="shared" si="56"/>
        <v>56.7</v>
      </c>
    </row>
    <row r="45" spans="1:69">
      <c r="A45" t="s">
        <v>285</v>
      </c>
      <c r="B45" t="s">
        <v>32</v>
      </c>
      <c r="C45" t="s">
        <v>33</v>
      </c>
      <c r="D45" t="s">
        <v>34</v>
      </c>
      <c r="E45" t="s">
        <v>310</v>
      </c>
      <c r="F45" t="s">
        <v>322</v>
      </c>
      <c r="I45">
        <v>56.7</v>
      </c>
      <c r="J45" t="s">
        <v>72</v>
      </c>
      <c r="K45">
        <v>1973</v>
      </c>
      <c r="M45" t="s">
        <v>306</v>
      </c>
      <c r="N45" t="s">
        <v>312</v>
      </c>
      <c r="S45" t="s">
        <v>290</v>
      </c>
      <c r="T45" t="s">
        <v>41</v>
      </c>
      <c r="U45">
        <v>27.758056</v>
      </c>
      <c r="V45">
        <v>-82.635278</v>
      </c>
      <c r="W45" t="s">
        <v>42</v>
      </c>
      <c r="X45" t="s">
        <v>313</v>
      </c>
      <c r="Y45" t="s">
        <v>314</v>
      </c>
      <c r="AA45" t="s">
        <v>110</v>
      </c>
      <c r="AB45" t="s">
        <v>315</v>
      </c>
      <c r="AC45" t="s">
        <v>316</v>
      </c>
      <c r="AD45" t="s">
        <v>323</v>
      </c>
      <c r="AE45" t="s">
        <v>49</v>
      </c>
      <c r="AF45" s="1">
        <v>1</v>
      </c>
      <c r="AG45">
        <f t="shared" si="0"/>
        <v>226.8</v>
      </c>
      <c r="AH45">
        <f t="shared" si="51"/>
        <v>226.8</v>
      </c>
      <c r="AI45">
        <f t="shared" si="52"/>
        <v>51</v>
      </c>
      <c r="AJ45">
        <f t="shared" si="4"/>
        <v>2013</v>
      </c>
      <c r="AK45">
        <f t="shared" ref="AK45:AL45" si="65">AJ45+40</f>
        <v>2053</v>
      </c>
      <c r="AL45">
        <f t="shared" si="65"/>
        <v>2093</v>
      </c>
      <c r="AM45">
        <f t="shared" si="54"/>
        <v>56.7</v>
      </c>
      <c r="AN45">
        <f t="shared" si="54"/>
        <v>56.7</v>
      </c>
      <c r="AO45">
        <f t="shared" si="54"/>
        <v>56.7</v>
      </c>
      <c r="AP45">
        <f t="shared" si="54"/>
        <v>56.7</v>
      </c>
      <c r="AQ45">
        <f t="shared" si="54"/>
        <v>56.7</v>
      </c>
      <c r="AR45">
        <f t="shared" si="54"/>
        <v>56.7</v>
      </c>
      <c r="AS45">
        <f t="shared" si="54"/>
        <v>56.7</v>
      </c>
      <c r="AT45">
        <f t="shared" si="54"/>
        <v>56.7</v>
      </c>
      <c r="AU45">
        <f t="shared" si="54"/>
        <v>56.7</v>
      </c>
      <c r="AV45">
        <f t="shared" si="54"/>
        <v>56.7</v>
      </c>
      <c r="AW45">
        <f t="shared" si="55"/>
        <v>56.7</v>
      </c>
      <c r="AX45">
        <f t="shared" si="55"/>
        <v>56.7</v>
      </c>
      <c r="AY45">
        <f t="shared" si="55"/>
        <v>56.7</v>
      </c>
      <c r="AZ45">
        <f t="shared" si="55"/>
        <v>56.7</v>
      </c>
      <c r="BA45">
        <f t="shared" si="55"/>
        <v>56.7</v>
      </c>
      <c r="BB45">
        <f t="shared" si="55"/>
        <v>56.7</v>
      </c>
      <c r="BC45">
        <f t="shared" si="55"/>
        <v>56.7</v>
      </c>
      <c r="BD45">
        <f t="shared" si="55"/>
        <v>56.7</v>
      </c>
      <c r="BE45">
        <f t="shared" si="55"/>
        <v>56.7</v>
      </c>
      <c r="BF45">
        <f t="shared" si="55"/>
        <v>56.7</v>
      </c>
      <c r="BG45">
        <f t="shared" si="56"/>
        <v>56.7</v>
      </c>
      <c r="BH45">
        <f t="shared" si="56"/>
        <v>56.7</v>
      </c>
      <c r="BI45">
        <f t="shared" si="56"/>
        <v>56.7</v>
      </c>
      <c r="BJ45">
        <f t="shared" si="56"/>
        <v>56.7</v>
      </c>
      <c r="BK45">
        <f t="shared" si="56"/>
        <v>56.7</v>
      </c>
      <c r="BL45">
        <f t="shared" si="56"/>
        <v>56.7</v>
      </c>
      <c r="BM45">
        <f t="shared" si="56"/>
        <v>56.7</v>
      </c>
      <c r="BN45">
        <f t="shared" si="56"/>
        <v>56.7</v>
      </c>
      <c r="BO45">
        <f t="shared" si="56"/>
        <v>56.7</v>
      </c>
      <c r="BP45">
        <f t="shared" si="56"/>
        <v>56.7</v>
      </c>
      <c r="BQ45">
        <f t="shared" si="56"/>
        <v>56.7</v>
      </c>
    </row>
    <row r="46" spans="1:69">
      <c r="A46" t="s">
        <v>285</v>
      </c>
      <c r="B46" t="s">
        <v>32</v>
      </c>
      <c r="C46" t="s">
        <v>33</v>
      </c>
      <c r="D46" t="s">
        <v>34</v>
      </c>
      <c r="E46" t="s">
        <v>81</v>
      </c>
      <c r="F46" t="s">
        <v>298</v>
      </c>
      <c r="I46">
        <v>698</v>
      </c>
      <c r="J46" t="s">
        <v>72</v>
      </c>
      <c r="K46">
        <v>2011</v>
      </c>
      <c r="M46" t="s">
        <v>299</v>
      </c>
      <c r="N46" t="s">
        <v>289</v>
      </c>
      <c r="S46" t="s">
        <v>324</v>
      </c>
      <c r="T46" t="s">
        <v>41</v>
      </c>
      <c r="U46">
        <v>35.713299999999997</v>
      </c>
      <c r="V46">
        <v>-80.3767</v>
      </c>
      <c r="W46" t="s">
        <v>42</v>
      </c>
      <c r="X46" t="s">
        <v>325</v>
      </c>
      <c r="Y46" t="s">
        <v>83</v>
      </c>
      <c r="AA46" t="s">
        <v>45</v>
      </c>
      <c r="AB46" t="s">
        <v>84</v>
      </c>
      <c r="AC46" t="s">
        <v>85</v>
      </c>
      <c r="AD46" t="s">
        <v>326</v>
      </c>
      <c r="AE46" t="s">
        <v>49</v>
      </c>
      <c r="AF46" s="1">
        <v>1</v>
      </c>
      <c r="AG46">
        <f t="shared" si="0"/>
        <v>698</v>
      </c>
      <c r="AH46">
        <f t="shared" si="51"/>
        <v>698</v>
      </c>
      <c r="AI46">
        <f t="shared" si="52"/>
        <v>13</v>
      </c>
      <c r="AJ46">
        <f t="shared" si="4"/>
        <v>2051</v>
      </c>
      <c r="AK46">
        <f t="shared" ref="AK46:AL46" si="66">AJ46+40</f>
        <v>2091</v>
      </c>
      <c r="AL46">
        <f t="shared" si="66"/>
        <v>2131</v>
      </c>
      <c r="AM46">
        <f t="shared" ref="AM46:AV55" si="67">IF(AM$1&lt;$K46,0,$I46)*$AF46</f>
        <v>698</v>
      </c>
      <c r="AN46">
        <f t="shared" si="67"/>
        <v>698</v>
      </c>
      <c r="AO46">
        <f t="shared" si="67"/>
        <v>698</v>
      </c>
      <c r="AP46">
        <f t="shared" si="67"/>
        <v>698</v>
      </c>
      <c r="AQ46">
        <f t="shared" si="67"/>
        <v>698</v>
      </c>
      <c r="AR46">
        <f t="shared" si="67"/>
        <v>698</v>
      </c>
      <c r="AS46">
        <f t="shared" si="67"/>
        <v>698</v>
      </c>
      <c r="AT46">
        <f t="shared" si="67"/>
        <v>698</v>
      </c>
      <c r="AU46">
        <f t="shared" si="67"/>
        <v>698</v>
      </c>
      <c r="AV46">
        <f t="shared" si="67"/>
        <v>698</v>
      </c>
      <c r="AW46">
        <f t="shared" ref="AW46:BF55" si="68">IF(AW$1&lt;$K46,0,$I46)*$AF46</f>
        <v>698</v>
      </c>
      <c r="AX46">
        <f t="shared" si="68"/>
        <v>698</v>
      </c>
      <c r="AY46">
        <f t="shared" si="68"/>
        <v>698</v>
      </c>
      <c r="AZ46">
        <f t="shared" si="68"/>
        <v>698</v>
      </c>
      <c r="BA46">
        <f t="shared" si="68"/>
        <v>698</v>
      </c>
      <c r="BB46">
        <f t="shared" si="68"/>
        <v>698</v>
      </c>
      <c r="BC46">
        <f t="shared" si="68"/>
        <v>698</v>
      </c>
      <c r="BD46">
        <f t="shared" si="68"/>
        <v>698</v>
      </c>
      <c r="BE46">
        <f t="shared" si="68"/>
        <v>698</v>
      </c>
      <c r="BF46">
        <f t="shared" si="68"/>
        <v>698</v>
      </c>
      <c r="BG46">
        <f t="shared" ref="BG46:BQ55" si="69">IF(BG$1&lt;$K46,0,$I46)*$AF46</f>
        <v>698</v>
      </c>
      <c r="BH46">
        <f t="shared" si="69"/>
        <v>698</v>
      </c>
      <c r="BI46">
        <f t="shared" si="69"/>
        <v>698</v>
      </c>
      <c r="BJ46">
        <f t="shared" si="69"/>
        <v>698</v>
      </c>
      <c r="BK46">
        <f t="shared" si="69"/>
        <v>698</v>
      </c>
      <c r="BL46">
        <f t="shared" si="69"/>
        <v>698</v>
      </c>
      <c r="BM46">
        <f t="shared" si="69"/>
        <v>698</v>
      </c>
      <c r="BN46">
        <f t="shared" si="69"/>
        <v>698</v>
      </c>
      <c r="BO46">
        <f t="shared" si="69"/>
        <v>698</v>
      </c>
      <c r="BP46">
        <f t="shared" si="69"/>
        <v>698</v>
      </c>
      <c r="BQ46">
        <f t="shared" si="69"/>
        <v>698</v>
      </c>
    </row>
    <row r="47" spans="1:69">
      <c r="A47" t="s">
        <v>285</v>
      </c>
      <c r="B47" t="s">
        <v>32</v>
      </c>
      <c r="C47" t="s">
        <v>33</v>
      </c>
      <c r="D47" t="s">
        <v>34</v>
      </c>
      <c r="E47" t="s">
        <v>97</v>
      </c>
      <c r="F47" t="s">
        <v>327</v>
      </c>
      <c r="I47">
        <v>113</v>
      </c>
      <c r="J47" t="s">
        <v>72</v>
      </c>
      <c r="K47">
        <v>1993</v>
      </c>
      <c r="M47" t="s">
        <v>306</v>
      </c>
      <c r="N47" t="s">
        <v>328</v>
      </c>
      <c r="S47" t="s">
        <v>329</v>
      </c>
      <c r="T47" t="s">
        <v>41</v>
      </c>
      <c r="U47">
        <v>39.924199999999999</v>
      </c>
      <c r="V47">
        <v>-87.424400000000006</v>
      </c>
      <c r="W47" t="s">
        <v>42</v>
      </c>
      <c r="X47" t="s">
        <v>99</v>
      </c>
      <c r="Y47" t="s">
        <v>100</v>
      </c>
      <c r="AA47" t="s">
        <v>101</v>
      </c>
      <c r="AB47" t="s">
        <v>102</v>
      </c>
      <c r="AC47" t="s">
        <v>103</v>
      </c>
      <c r="AD47" t="s">
        <v>330</v>
      </c>
      <c r="AE47" t="s">
        <v>49</v>
      </c>
      <c r="AF47" s="1">
        <v>1</v>
      </c>
      <c r="AG47">
        <f t="shared" si="0"/>
        <v>1175</v>
      </c>
      <c r="AH47">
        <f t="shared" si="51"/>
        <v>1175</v>
      </c>
      <c r="AI47">
        <f t="shared" si="52"/>
        <v>31</v>
      </c>
      <c r="AJ47">
        <f t="shared" si="4"/>
        <v>2033</v>
      </c>
      <c r="AK47">
        <f t="shared" ref="AK47:AL47" si="70">AJ47+40</f>
        <v>2073</v>
      </c>
      <c r="AL47">
        <f t="shared" si="70"/>
        <v>2113</v>
      </c>
      <c r="AM47">
        <f t="shared" si="67"/>
        <v>113</v>
      </c>
      <c r="AN47">
        <f t="shared" si="67"/>
        <v>113</v>
      </c>
      <c r="AO47">
        <f t="shared" si="67"/>
        <v>113</v>
      </c>
      <c r="AP47">
        <f t="shared" si="67"/>
        <v>113</v>
      </c>
      <c r="AQ47">
        <f t="shared" si="67"/>
        <v>113</v>
      </c>
      <c r="AR47">
        <f t="shared" si="67"/>
        <v>113</v>
      </c>
      <c r="AS47">
        <f t="shared" si="67"/>
        <v>113</v>
      </c>
      <c r="AT47">
        <f t="shared" si="67"/>
        <v>113</v>
      </c>
      <c r="AU47">
        <f t="shared" si="67"/>
        <v>113</v>
      </c>
      <c r="AV47">
        <f t="shared" si="67"/>
        <v>113</v>
      </c>
      <c r="AW47">
        <f t="shared" si="68"/>
        <v>113</v>
      </c>
      <c r="AX47">
        <f t="shared" si="68"/>
        <v>113</v>
      </c>
      <c r="AY47">
        <f t="shared" si="68"/>
        <v>113</v>
      </c>
      <c r="AZ47">
        <f t="shared" si="68"/>
        <v>113</v>
      </c>
      <c r="BA47">
        <f t="shared" si="68"/>
        <v>113</v>
      </c>
      <c r="BB47">
        <f t="shared" si="68"/>
        <v>113</v>
      </c>
      <c r="BC47">
        <f t="shared" si="68"/>
        <v>113</v>
      </c>
      <c r="BD47">
        <f t="shared" si="68"/>
        <v>113</v>
      </c>
      <c r="BE47">
        <f t="shared" si="68"/>
        <v>113</v>
      </c>
      <c r="BF47">
        <f t="shared" si="68"/>
        <v>113</v>
      </c>
      <c r="BG47">
        <f t="shared" si="69"/>
        <v>113</v>
      </c>
      <c r="BH47">
        <f t="shared" si="69"/>
        <v>113</v>
      </c>
      <c r="BI47">
        <f t="shared" si="69"/>
        <v>113</v>
      </c>
      <c r="BJ47">
        <f t="shared" si="69"/>
        <v>113</v>
      </c>
      <c r="BK47">
        <f t="shared" si="69"/>
        <v>113</v>
      </c>
      <c r="BL47">
        <f t="shared" si="69"/>
        <v>113</v>
      </c>
      <c r="BM47">
        <f t="shared" si="69"/>
        <v>113</v>
      </c>
      <c r="BN47">
        <f t="shared" si="69"/>
        <v>113</v>
      </c>
      <c r="BO47">
        <f t="shared" si="69"/>
        <v>113</v>
      </c>
      <c r="BP47">
        <f t="shared" si="69"/>
        <v>113</v>
      </c>
      <c r="BQ47">
        <f t="shared" si="69"/>
        <v>113</v>
      </c>
    </row>
    <row r="48" spans="1:69">
      <c r="A48" t="s">
        <v>285</v>
      </c>
      <c r="B48" t="s">
        <v>32</v>
      </c>
      <c r="C48" t="s">
        <v>33</v>
      </c>
      <c r="D48" t="s">
        <v>34</v>
      </c>
      <c r="E48" t="s">
        <v>106</v>
      </c>
      <c r="F48" t="s">
        <v>298</v>
      </c>
      <c r="H48" t="s">
        <v>331</v>
      </c>
      <c r="I48">
        <v>985</v>
      </c>
      <c r="J48" t="s">
        <v>72</v>
      </c>
      <c r="K48">
        <v>2018</v>
      </c>
      <c r="M48" t="s">
        <v>299</v>
      </c>
      <c r="N48" t="s">
        <v>332</v>
      </c>
      <c r="S48" t="s">
        <v>290</v>
      </c>
      <c r="T48" t="s">
        <v>41</v>
      </c>
      <c r="U48">
        <v>28.965599999999998</v>
      </c>
      <c r="V48">
        <v>-82.697699999999998</v>
      </c>
      <c r="W48" t="s">
        <v>42</v>
      </c>
      <c r="X48" t="s">
        <v>108</v>
      </c>
      <c r="Y48" t="s">
        <v>109</v>
      </c>
      <c r="AA48" t="s">
        <v>110</v>
      </c>
      <c r="AB48" t="s">
        <v>111</v>
      </c>
      <c r="AC48" t="s">
        <v>112</v>
      </c>
      <c r="AD48" t="s">
        <v>333</v>
      </c>
      <c r="AE48" t="s">
        <v>49</v>
      </c>
      <c r="AF48" s="1">
        <v>1</v>
      </c>
      <c r="AG48">
        <f t="shared" si="0"/>
        <v>3448.4</v>
      </c>
      <c r="AH48" t="str">
        <f t="shared" si="51"/>
        <v/>
      </c>
      <c r="AI48">
        <f t="shared" si="52"/>
        <v>6</v>
      </c>
      <c r="AJ48">
        <f t="shared" si="4"/>
        <v>2058</v>
      </c>
      <c r="AK48">
        <f t="shared" ref="AK48:AL48" si="71">AJ48+40</f>
        <v>2098</v>
      </c>
      <c r="AL48">
        <f t="shared" si="71"/>
        <v>2138</v>
      </c>
      <c r="AM48">
        <f t="shared" si="67"/>
        <v>985</v>
      </c>
      <c r="AN48">
        <f t="shared" si="67"/>
        <v>985</v>
      </c>
      <c r="AO48">
        <f t="shared" si="67"/>
        <v>985</v>
      </c>
      <c r="AP48">
        <f t="shared" si="67"/>
        <v>985</v>
      </c>
      <c r="AQ48">
        <f t="shared" si="67"/>
        <v>985</v>
      </c>
      <c r="AR48">
        <f t="shared" si="67"/>
        <v>985</v>
      </c>
      <c r="AS48">
        <f t="shared" si="67"/>
        <v>985</v>
      </c>
      <c r="AT48">
        <f t="shared" si="67"/>
        <v>985</v>
      </c>
      <c r="AU48">
        <f t="shared" si="67"/>
        <v>985</v>
      </c>
      <c r="AV48">
        <f t="shared" si="67"/>
        <v>985</v>
      </c>
      <c r="AW48">
        <f t="shared" si="68"/>
        <v>985</v>
      </c>
      <c r="AX48">
        <f t="shared" si="68"/>
        <v>985</v>
      </c>
      <c r="AY48">
        <f t="shared" si="68"/>
        <v>985</v>
      </c>
      <c r="AZ48">
        <f t="shared" si="68"/>
        <v>985</v>
      </c>
      <c r="BA48">
        <f t="shared" si="68"/>
        <v>985</v>
      </c>
      <c r="BB48">
        <f t="shared" si="68"/>
        <v>985</v>
      </c>
      <c r="BC48">
        <f t="shared" si="68"/>
        <v>985</v>
      </c>
      <c r="BD48">
        <f t="shared" si="68"/>
        <v>985</v>
      </c>
      <c r="BE48">
        <f t="shared" si="68"/>
        <v>985</v>
      </c>
      <c r="BF48">
        <f t="shared" si="68"/>
        <v>985</v>
      </c>
      <c r="BG48">
        <f t="shared" si="69"/>
        <v>985</v>
      </c>
      <c r="BH48">
        <f t="shared" si="69"/>
        <v>985</v>
      </c>
      <c r="BI48">
        <f t="shared" si="69"/>
        <v>985</v>
      </c>
      <c r="BJ48">
        <f t="shared" si="69"/>
        <v>985</v>
      </c>
      <c r="BK48">
        <f t="shared" si="69"/>
        <v>985</v>
      </c>
      <c r="BL48">
        <f t="shared" si="69"/>
        <v>985</v>
      </c>
      <c r="BM48">
        <f t="shared" si="69"/>
        <v>985</v>
      </c>
      <c r="BN48">
        <f t="shared" si="69"/>
        <v>985</v>
      </c>
      <c r="BO48">
        <f t="shared" si="69"/>
        <v>985</v>
      </c>
      <c r="BP48">
        <f t="shared" si="69"/>
        <v>985</v>
      </c>
      <c r="BQ48">
        <f t="shared" si="69"/>
        <v>985</v>
      </c>
    </row>
    <row r="49" spans="1:69">
      <c r="A49" t="s">
        <v>285</v>
      </c>
      <c r="B49" t="s">
        <v>32</v>
      </c>
      <c r="C49" t="s">
        <v>33</v>
      </c>
      <c r="D49" t="s">
        <v>34</v>
      </c>
      <c r="E49" t="s">
        <v>106</v>
      </c>
      <c r="F49" t="s">
        <v>303</v>
      </c>
      <c r="H49" t="s">
        <v>331</v>
      </c>
      <c r="I49">
        <v>985</v>
      </c>
      <c r="J49" t="s">
        <v>72</v>
      </c>
      <c r="K49">
        <v>2018</v>
      </c>
      <c r="M49" t="s">
        <v>299</v>
      </c>
      <c r="N49" t="s">
        <v>332</v>
      </c>
      <c r="S49" t="s">
        <v>290</v>
      </c>
      <c r="T49" t="s">
        <v>41</v>
      </c>
      <c r="U49">
        <v>28.965599999999998</v>
      </c>
      <c r="V49">
        <v>-82.697699999999998</v>
      </c>
      <c r="W49" t="s">
        <v>42</v>
      </c>
      <c r="X49" t="s">
        <v>108</v>
      </c>
      <c r="Y49" t="s">
        <v>109</v>
      </c>
      <c r="AA49" t="s">
        <v>110</v>
      </c>
      <c r="AB49" t="s">
        <v>111</v>
      </c>
      <c r="AC49" t="s">
        <v>112</v>
      </c>
      <c r="AD49" t="s">
        <v>334</v>
      </c>
      <c r="AE49" t="s">
        <v>49</v>
      </c>
      <c r="AF49" s="1">
        <v>1</v>
      </c>
      <c r="AG49">
        <f t="shared" si="0"/>
        <v>3448.4</v>
      </c>
      <c r="AH49">
        <f t="shared" si="51"/>
        <v>3448.4</v>
      </c>
      <c r="AI49">
        <f t="shared" si="52"/>
        <v>6</v>
      </c>
      <c r="AJ49">
        <f t="shared" si="4"/>
        <v>2058</v>
      </c>
      <c r="AK49">
        <f t="shared" ref="AK49:AL49" si="72">AJ49+40</f>
        <v>2098</v>
      </c>
      <c r="AL49">
        <f t="shared" si="72"/>
        <v>2138</v>
      </c>
      <c r="AM49">
        <f t="shared" si="67"/>
        <v>985</v>
      </c>
      <c r="AN49">
        <f t="shared" si="67"/>
        <v>985</v>
      </c>
      <c r="AO49">
        <f t="shared" si="67"/>
        <v>985</v>
      </c>
      <c r="AP49">
        <f t="shared" si="67"/>
        <v>985</v>
      </c>
      <c r="AQ49">
        <f t="shared" si="67"/>
        <v>985</v>
      </c>
      <c r="AR49">
        <f t="shared" si="67"/>
        <v>985</v>
      </c>
      <c r="AS49">
        <f t="shared" si="67"/>
        <v>985</v>
      </c>
      <c r="AT49">
        <f t="shared" si="67"/>
        <v>985</v>
      </c>
      <c r="AU49">
        <f t="shared" si="67"/>
        <v>985</v>
      </c>
      <c r="AV49">
        <f t="shared" si="67"/>
        <v>985</v>
      </c>
      <c r="AW49">
        <f t="shared" si="68"/>
        <v>985</v>
      </c>
      <c r="AX49">
        <f t="shared" si="68"/>
        <v>985</v>
      </c>
      <c r="AY49">
        <f t="shared" si="68"/>
        <v>985</v>
      </c>
      <c r="AZ49">
        <f t="shared" si="68"/>
        <v>985</v>
      </c>
      <c r="BA49">
        <f t="shared" si="68"/>
        <v>985</v>
      </c>
      <c r="BB49">
        <f t="shared" si="68"/>
        <v>985</v>
      </c>
      <c r="BC49">
        <f t="shared" si="68"/>
        <v>985</v>
      </c>
      <c r="BD49">
        <f t="shared" si="68"/>
        <v>985</v>
      </c>
      <c r="BE49">
        <f t="shared" si="68"/>
        <v>985</v>
      </c>
      <c r="BF49">
        <f t="shared" si="68"/>
        <v>985</v>
      </c>
      <c r="BG49">
        <f t="shared" si="69"/>
        <v>985</v>
      </c>
      <c r="BH49">
        <f t="shared" si="69"/>
        <v>985</v>
      </c>
      <c r="BI49">
        <f t="shared" si="69"/>
        <v>985</v>
      </c>
      <c r="BJ49">
        <f t="shared" si="69"/>
        <v>985</v>
      </c>
      <c r="BK49">
        <f t="shared" si="69"/>
        <v>985</v>
      </c>
      <c r="BL49">
        <f t="shared" si="69"/>
        <v>985</v>
      </c>
      <c r="BM49">
        <f t="shared" si="69"/>
        <v>985</v>
      </c>
      <c r="BN49">
        <f t="shared" si="69"/>
        <v>985</v>
      </c>
      <c r="BO49">
        <f t="shared" si="69"/>
        <v>985</v>
      </c>
      <c r="BP49">
        <f t="shared" si="69"/>
        <v>985</v>
      </c>
      <c r="BQ49">
        <f t="shared" si="69"/>
        <v>985</v>
      </c>
    </row>
    <row r="50" spans="1:69">
      <c r="A50" t="s">
        <v>285</v>
      </c>
      <c r="B50" t="s">
        <v>32</v>
      </c>
      <c r="C50" t="s">
        <v>33</v>
      </c>
      <c r="D50" t="s">
        <v>34</v>
      </c>
      <c r="E50" t="s">
        <v>117</v>
      </c>
      <c r="F50" t="s">
        <v>298</v>
      </c>
      <c r="I50">
        <v>698</v>
      </c>
      <c r="J50" t="s">
        <v>72</v>
      </c>
      <c r="K50">
        <v>2012</v>
      </c>
      <c r="M50" t="s">
        <v>299</v>
      </c>
      <c r="N50" t="s">
        <v>332</v>
      </c>
      <c r="S50" t="s">
        <v>324</v>
      </c>
      <c r="T50" t="s">
        <v>41</v>
      </c>
      <c r="U50">
        <v>36.486199999999997</v>
      </c>
      <c r="V50">
        <v>-79.720799999999997</v>
      </c>
      <c r="W50" t="s">
        <v>42</v>
      </c>
      <c r="X50" t="s">
        <v>118</v>
      </c>
      <c r="Y50" t="s">
        <v>119</v>
      </c>
      <c r="AA50" t="s">
        <v>45</v>
      </c>
      <c r="AB50" t="s">
        <v>120</v>
      </c>
      <c r="AC50" t="s">
        <v>121</v>
      </c>
      <c r="AD50" t="s">
        <v>335</v>
      </c>
      <c r="AE50" t="s">
        <v>49</v>
      </c>
      <c r="AF50" s="1">
        <v>1</v>
      </c>
      <c r="AG50">
        <f t="shared" si="0"/>
        <v>698</v>
      </c>
      <c r="AH50">
        <f t="shared" si="51"/>
        <v>698</v>
      </c>
      <c r="AI50">
        <f t="shared" si="52"/>
        <v>12</v>
      </c>
      <c r="AJ50">
        <f t="shared" si="4"/>
        <v>2052</v>
      </c>
      <c r="AK50">
        <f t="shared" ref="AK50:AL50" si="73">AJ50+40</f>
        <v>2092</v>
      </c>
      <c r="AL50">
        <f t="shared" si="73"/>
        <v>2132</v>
      </c>
      <c r="AM50">
        <f t="shared" si="67"/>
        <v>698</v>
      </c>
      <c r="AN50">
        <f t="shared" si="67"/>
        <v>698</v>
      </c>
      <c r="AO50">
        <f t="shared" si="67"/>
        <v>698</v>
      </c>
      <c r="AP50">
        <f t="shared" si="67"/>
        <v>698</v>
      </c>
      <c r="AQ50">
        <f t="shared" si="67"/>
        <v>698</v>
      </c>
      <c r="AR50">
        <f t="shared" si="67"/>
        <v>698</v>
      </c>
      <c r="AS50">
        <f t="shared" si="67"/>
        <v>698</v>
      </c>
      <c r="AT50">
        <f t="shared" si="67"/>
        <v>698</v>
      </c>
      <c r="AU50">
        <f t="shared" si="67"/>
        <v>698</v>
      </c>
      <c r="AV50">
        <f t="shared" si="67"/>
        <v>698</v>
      </c>
      <c r="AW50">
        <f t="shared" si="68"/>
        <v>698</v>
      </c>
      <c r="AX50">
        <f t="shared" si="68"/>
        <v>698</v>
      </c>
      <c r="AY50">
        <f t="shared" si="68"/>
        <v>698</v>
      </c>
      <c r="AZ50">
        <f t="shared" si="68"/>
        <v>698</v>
      </c>
      <c r="BA50">
        <f t="shared" si="68"/>
        <v>698</v>
      </c>
      <c r="BB50">
        <f t="shared" si="68"/>
        <v>698</v>
      </c>
      <c r="BC50">
        <f t="shared" si="68"/>
        <v>698</v>
      </c>
      <c r="BD50">
        <f t="shared" si="68"/>
        <v>698</v>
      </c>
      <c r="BE50">
        <f t="shared" si="68"/>
        <v>698</v>
      </c>
      <c r="BF50">
        <f t="shared" si="68"/>
        <v>698</v>
      </c>
      <c r="BG50">
        <f t="shared" si="69"/>
        <v>698</v>
      </c>
      <c r="BH50">
        <f t="shared" si="69"/>
        <v>698</v>
      </c>
      <c r="BI50">
        <f t="shared" si="69"/>
        <v>698</v>
      </c>
      <c r="BJ50">
        <f t="shared" si="69"/>
        <v>698</v>
      </c>
      <c r="BK50">
        <f t="shared" si="69"/>
        <v>698</v>
      </c>
      <c r="BL50">
        <f t="shared" si="69"/>
        <v>698</v>
      </c>
      <c r="BM50">
        <f t="shared" si="69"/>
        <v>698</v>
      </c>
      <c r="BN50">
        <f t="shared" si="69"/>
        <v>698</v>
      </c>
      <c r="BO50">
        <f t="shared" si="69"/>
        <v>698</v>
      </c>
      <c r="BP50">
        <f t="shared" si="69"/>
        <v>698</v>
      </c>
      <c r="BQ50">
        <f t="shared" si="69"/>
        <v>698</v>
      </c>
    </row>
    <row r="51" spans="1:69">
      <c r="A51" t="s">
        <v>285</v>
      </c>
      <c r="B51" t="s">
        <v>32</v>
      </c>
      <c r="C51" t="s">
        <v>33</v>
      </c>
      <c r="D51" t="s">
        <v>34</v>
      </c>
      <c r="E51" t="s">
        <v>336</v>
      </c>
      <c r="F51" t="s">
        <v>354</v>
      </c>
      <c r="I51">
        <v>158</v>
      </c>
      <c r="J51" t="s">
        <v>72</v>
      </c>
      <c r="K51">
        <v>1997</v>
      </c>
      <c r="M51" t="s">
        <v>306</v>
      </c>
      <c r="N51" t="s">
        <v>289</v>
      </c>
      <c r="S51" t="s">
        <v>300</v>
      </c>
      <c r="T51" t="s">
        <v>41</v>
      </c>
      <c r="U51">
        <v>34.418500000000002</v>
      </c>
      <c r="V51">
        <v>-80.165700000000001</v>
      </c>
      <c r="W51" t="s">
        <v>42</v>
      </c>
      <c r="X51" t="s">
        <v>183</v>
      </c>
      <c r="Y51" t="s">
        <v>184</v>
      </c>
      <c r="AA51" t="s">
        <v>185</v>
      </c>
      <c r="AB51" t="s">
        <v>337</v>
      </c>
      <c r="AC51" t="s">
        <v>338</v>
      </c>
      <c r="AD51" t="s">
        <v>355</v>
      </c>
      <c r="AE51" t="s">
        <v>49</v>
      </c>
      <c r="AF51" s="1">
        <v>1</v>
      </c>
      <c r="AG51">
        <f t="shared" si="0"/>
        <v>316</v>
      </c>
      <c r="AH51" t="str">
        <f t="shared" si="51"/>
        <v/>
      </c>
      <c r="AI51">
        <f t="shared" ref="AI51:AI113" si="74">IF(K51="",-99,2024-K51)</f>
        <v>27</v>
      </c>
      <c r="AJ51">
        <f t="shared" si="4"/>
        <v>2037</v>
      </c>
      <c r="AK51">
        <f t="shared" ref="AK51:AL51" si="75">AJ51+40</f>
        <v>2077</v>
      </c>
      <c r="AL51">
        <f t="shared" si="75"/>
        <v>2117</v>
      </c>
      <c r="AM51">
        <f t="shared" si="67"/>
        <v>158</v>
      </c>
      <c r="AN51">
        <f t="shared" si="67"/>
        <v>158</v>
      </c>
      <c r="AO51">
        <f t="shared" si="67"/>
        <v>158</v>
      </c>
      <c r="AP51">
        <f t="shared" si="67"/>
        <v>158</v>
      </c>
      <c r="AQ51">
        <f t="shared" si="67"/>
        <v>158</v>
      </c>
      <c r="AR51">
        <f t="shared" si="67"/>
        <v>158</v>
      </c>
      <c r="AS51">
        <f t="shared" si="67"/>
        <v>158</v>
      </c>
      <c r="AT51">
        <f t="shared" si="67"/>
        <v>158</v>
      </c>
      <c r="AU51">
        <f t="shared" si="67"/>
        <v>158</v>
      </c>
      <c r="AV51">
        <f t="shared" si="67"/>
        <v>158</v>
      </c>
      <c r="AW51">
        <f t="shared" si="68"/>
        <v>158</v>
      </c>
      <c r="AX51">
        <f t="shared" si="68"/>
        <v>158</v>
      </c>
      <c r="AY51">
        <f t="shared" si="68"/>
        <v>158</v>
      </c>
      <c r="AZ51">
        <f t="shared" si="68"/>
        <v>158</v>
      </c>
      <c r="BA51">
        <f t="shared" si="68"/>
        <v>158</v>
      </c>
      <c r="BB51">
        <f t="shared" si="68"/>
        <v>158</v>
      </c>
      <c r="BC51">
        <f t="shared" si="68"/>
        <v>158</v>
      </c>
      <c r="BD51">
        <f t="shared" si="68"/>
        <v>158</v>
      </c>
      <c r="BE51">
        <f t="shared" si="68"/>
        <v>158</v>
      </c>
      <c r="BF51">
        <f t="shared" si="68"/>
        <v>158</v>
      </c>
      <c r="BG51">
        <f t="shared" si="69"/>
        <v>158</v>
      </c>
      <c r="BH51">
        <f t="shared" si="69"/>
        <v>158</v>
      </c>
      <c r="BI51">
        <f t="shared" si="69"/>
        <v>158</v>
      </c>
      <c r="BJ51">
        <f t="shared" si="69"/>
        <v>158</v>
      </c>
      <c r="BK51">
        <f t="shared" si="69"/>
        <v>158</v>
      </c>
      <c r="BL51">
        <f t="shared" si="69"/>
        <v>158</v>
      </c>
      <c r="BM51">
        <f t="shared" si="69"/>
        <v>158</v>
      </c>
      <c r="BN51">
        <f t="shared" si="69"/>
        <v>158</v>
      </c>
      <c r="BO51">
        <f t="shared" si="69"/>
        <v>158</v>
      </c>
      <c r="BP51">
        <f t="shared" si="69"/>
        <v>158</v>
      </c>
      <c r="BQ51">
        <f t="shared" si="69"/>
        <v>158</v>
      </c>
    </row>
    <row r="52" spans="1:69">
      <c r="A52" t="s">
        <v>285</v>
      </c>
      <c r="B52" t="s">
        <v>32</v>
      </c>
      <c r="C52" t="s">
        <v>33</v>
      </c>
      <c r="D52" t="s">
        <v>34</v>
      </c>
      <c r="E52" t="s">
        <v>336</v>
      </c>
      <c r="F52" t="s">
        <v>356</v>
      </c>
      <c r="I52">
        <v>158</v>
      </c>
      <c r="J52" t="s">
        <v>72</v>
      </c>
      <c r="K52">
        <v>1997</v>
      </c>
      <c r="M52" t="s">
        <v>306</v>
      </c>
      <c r="N52" t="s">
        <v>289</v>
      </c>
      <c r="S52" t="s">
        <v>300</v>
      </c>
      <c r="T52" t="s">
        <v>41</v>
      </c>
      <c r="U52">
        <v>34.418500000000002</v>
      </c>
      <c r="V52">
        <v>-80.165700000000001</v>
      </c>
      <c r="W52" t="s">
        <v>42</v>
      </c>
      <c r="X52" t="s">
        <v>183</v>
      </c>
      <c r="Y52" t="s">
        <v>184</v>
      </c>
      <c r="AA52" t="s">
        <v>185</v>
      </c>
      <c r="AB52" t="s">
        <v>337</v>
      </c>
      <c r="AC52" t="s">
        <v>338</v>
      </c>
      <c r="AD52" t="s">
        <v>357</v>
      </c>
      <c r="AE52" t="s">
        <v>49</v>
      </c>
      <c r="AF52" s="1">
        <v>1</v>
      </c>
      <c r="AG52">
        <f t="shared" si="0"/>
        <v>316</v>
      </c>
      <c r="AH52">
        <f t="shared" si="51"/>
        <v>316</v>
      </c>
      <c r="AI52">
        <f t="shared" si="74"/>
        <v>27</v>
      </c>
      <c r="AJ52">
        <f t="shared" si="4"/>
        <v>2037</v>
      </c>
      <c r="AK52">
        <f t="shared" ref="AK52:AL52" si="76">AJ52+40</f>
        <v>2077</v>
      </c>
      <c r="AL52">
        <f t="shared" si="76"/>
        <v>2117</v>
      </c>
      <c r="AM52">
        <f t="shared" si="67"/>
        <v>158</v>
      </c>
      <c r="AN52">
        <f t="shared" si="67"/>
        <v>158</v>
      </c>
      <c r="AO52">
        <f t="shared" si="67"/>
        <v>158</v>
      </c>
      <c r="AP52">
        <f t="shared" si="67"/>
        <v>158</v>
      </c>
      <c r="AQ52">
        <f t="shared" si="67"/>
        <v>158</v>
      </c>
      <c r="AR52">
        <f t="shared" si="67"/>
        <v>158</v>
      </c>
      <c r="AS52">
        <f t="shared" si="67"/>
        <v>158</v>
      </c>
      <c r="AT52">
        <f t="shared" si="67"/>
        <v>158</v>
      </c>
      <c r="AU52">
        <f t="shared" si="67"/>
        <v>158</v>
      </c>
      <c r="AV52">
        <f t="shared" si="67"/>
        <v>158</v>
      </c>
      <c r="AW52">
        <f t="shared" si="68"/>
        <v>158</v>
      </c>
      <c r="AX52">
        <f t="shared" si="68"/>
        <v>158</v>
      </c>
      <c r="AY52">
        <f t="shared" si="68"/>
        <v>158</v>
      </c>
      <c r="AZ52">
        <f t="shared" si="68"/>
        <v>158</v>
      </c>
      <c r="BA52">
        <f t="shared" si="68"/>
        <v>158</v>
      </c>
      <c r="BB52">
        <f t="shared" si="68"/>
        <v>158</v>
      </c>
      <c r="BC52">
        <f t="shared" si="68"/>
        <v>158</v>
      </c>
      <c r="BD52">
        <f t="shared" si="68"/>
        <v>158</v>
      </c>
      <c r="BE52">
        <f t="shared" si="68"/>
        <v>158</v>
      </c>
      <c r="BF52">
        <f t="shared" si="68"/>
        <v>158</v>
      </c>
      <c r="BG52">
        <f t="shared" si="69"/>
        <v>158</v>
      </c>
      <c r="BH52">
        <f t="shared" si="69"/>
        <v>158</v>
      </c>
      <c r="BI52">
        <f t="shared" si="69"/>
        <v>158</v>
      </c>
      <c r="BJ52">
        <f t="shared" si="69"/>
        <v>158</v>
      </c>
      <c r="BK52">
        <f t="shared" si="69"/>
        <v>158</v>
      </c>
      <c r="BL52">
        <f t="shared" si="69"/>
        <v>158</v>
      </c>
      <c r="BM52">
        <f t="shared" si="69"/>
        <v>158</v>
      </c>
      <c r="BN52">
        <f t="shared" si="69"/>
        <v>158</v>
      </c>
      <c r="BO52">
        <f t="shared" si="69"/>
        <v>158</v>
      </c>
      <c r="BP52">
        <f t="shared" si="69"/>
        <v>158</v>
      </c>
      <c r="BQ52">
        <f t="shared" si="69"/>
        <v>158</v>
      </c>
    </row>
    <row r="53" spans="1:69">
      <c r="A53" t="s">
        <v>285</v>
      </c>
      <c r="B53" t="s">
        <v>32</v>
      </c>
      <c r="C53" t="s">
        <v>33</v>
      </c>
      <c r="D53" t="s">
        <v>34</v>
      </c>
      <c r="E53" t="s">
        <v>358</v>
      </c>
      <c r="F53" t="s">
        <v>343</v>
      </c>
      <c r="I53">
        <v>66.8</v>
      </c>
      <c r="J53" t="s">
        <v>72</v>
      </c>
      <c r="K53">
        <v>1975</v>
      </c>
      <c r="M53" t="s">
        <v>306</v>
      </c>
      <c r="N53" t="s">
        <v>312</v>
      </c>
      <c r="S53" t="s">
        <v>290</v>
      </c>
      <c r="T53" t="s">
        <v>41</v>
      </c>
      <c r="U53">
        <v>28.903863000000001</v>
      </c>
      <c r="V53">
        <v>-81.332329000000001</v>
      </c>
      <c r="W53" t="s">
        <v>42</v>
      </c>
      <c r="X53" t="s">
        <v>359</v>
      </c>
      <c r="Y53" t="s">
        <v>360</v>
      </c>
      <c r="AA53" t="s">
        <v>110</v>
      </c>
      <c r="AB53" t="s">
        <v>361</v>
      </c>
      <c r="AC53" t="s">
        <v>362</v>
      </c>
      <c r="AD53" t="s">
        <v>364</v>
      </c>
      <c r="AE53" t="s">
        <v>49</v>
      </c>
      <c r="AF53" s="1">
        <v>1</v>
      </c>
      <c r="AG53">
        <f t="shared" si="0"/>
        <v>749.5</v>
      </c>
      <c r="AH53" t="str">
        <f t="shared" ref="AH53:AH116" si="77">IF(AG53=AG54,"",AG53)</f>
        <v/>
      </c>
      <c r="AI53">
        <f t="shared" si="74"/>
        <v>49</v>
      </c>
      <c r="AJ53">
        <f t="shared" si="4"/>
        <v>2015</v>
      </c>
      <c r="AK53">
        <f t="shared" ref="AK53:AL53" si="78">AJ53+40</f>
        <v>2055</v>
      </c>
      <c r="AL53">
        <f t="shared" si="78"/>
        <v>2095</v>
      </c>
      <c r="AM53">
        <f t="shared" si="67"/>
        <v>66.8</v>
      </c>
      <c r="AN53">
        <f t="shared" si="67"/>
        <v>66.8</v>
      </c>
      <c r="AO53">
        <f t="shared" si="67"/>
        <v>66.8</v>
      </c>
      <c r="AP53">
        <f t="shared" si="67"/>
        <v>66.8</v>
      </c>
      <c r="AQ53">
        <f t="shared" si="67"/>
        <v>66.8</v>
      </c>
      <c r="AR53">
        <f t="shared" si="67"/>
        <v>66.8</v>
      </c>
      <c r="AS53">
        <f t="shared" si="67"/>
        <v>66.8</v>
      </c>
      <c r="AT53">
        <f t="shared" si="67"/>
        <v>66.8</v>
      </c>
      <c r="AU53">
        <f t="shared" si="67"/>
        <v>66.8</v>
      </c>
      <c r="AV53">
        <f t="shared" si="67"/>
        <v>66.8</v>
      </c>
      <c r="AW53">
        <f t="shared" si="68"/>
        <v>66.8</v>
      </c>
      <c r="AX53">
        <f t="shared" si="68"/>
        <v>66.8</v>
      </c>
      <c r="AY53">
        <f t="shared" si="68"/>
        <v>66.8</v>
      </c>
      <c r="AZ53">
        <f t="shared" si="68"/>
        <v>66.8</v>
      </c>
      <c r="BA53">
        <f t="shared" si="68"/>
        <v>66.8</v>
      </c>
      <c r="BB53">
        <f t="shared" si="68"/>
        <v>66.8</v>
      </c>
      <c r="BC53">
        <f t="shared" si="68"/>
        <v>66.8</v>
      </c>
      <c r="BD53">
        <f t="shared" si="68"/>
        <v>66.8</v>
      </c>
      <c r="BE53">
        <f t="shared" si="68"/>
        <v>66.8</v>
      </c>
      <c r="BF53">
        <f t="shared" si="68"/>
        <v>66.8</v>
      </c>
      <c r="BG53">
        <f t="shared" si="69"/>
        <v>66.8</v>
      </c>
      <c r="BH53">
        <f t="shared" si="69"/>
        <v>66.8</v>
      </c>
      <c r="BI53">
        <f t="shared" si="69"/>
        <v>66.8</v>
      </c>
      <c r="BJ53">
        <f t="shared" si="69"/>
        <v>66.8</v>
      </c>
      <c r="BK53">
        <f t="shared" si="69"/>
        <v>66.8</v>
      </c>
      <c r="BL53">
        <f t="shared" si="69"/>
        <v>66.8</v>
      </c>
      <c r="BM53">
        <f t="shared" si="69"/>
        <v>66.8</v>
      </c>
      <c r="BN53">
        <f t="shared" si="69"/>
        <v>66.8</v>
      </c>
      <c r="BO53">
        <f t="shared" si="69"/>
        <v>66.8</v>
      </c>
      <c r="BP53">
        <f t="shared" si="69"/>
        <v>66.8</v>
      </c>
      <c r="BQ53">
        <f t="shared" si="69"/>
        <v>66.8</v>
      </c>
    </row>
    <row r="54" spans="1:69">
      <c r="A54" t="s">
        <v>285</v>
      </c>
      <c r="B54" t="s">
        <v>32</v>
      </c>
      <c r="C54" t="s">
        <v>33</v>
      </c>
      <c r="D54" t="s">
        <v>34</v>
      </c>
      <c r="E54" t="s">
        <v>358</v>
      </c>
      <c r="F54" t="s">
        <v>366</v>
      </c>
      <c r="I54">
        <v>66.8</v>
      </c>
      <c r="J54" t="s">
        <v>72</v>
      </c>
      <c r="K54">
        <v>1975</v>
      </c>
      <c r="M54" t="s">
        <v>306</v>
      </c>
      <c r="N54" t="s">
        <v>312</v>
      </c>
      <c r="S54" t="s">
        <v>290</v>
      </c>
      <c r="T54" t="s">
        <v>41</v>
      </c>
      <c r="U54">
        <v>28.903863000000001</v>
      </c>
      <c r="V54">
        <v>-81.332329000000001</v>
      </c>
      <c r="W54" t="s">
        <v>42</v>
      </c>
      <c r="X54" t="s">
        <v>359</v>
      </c>
      <c r="Y54" t="s">
        <v>360</v>
      </c>
      <c r="AA54" t="s">
        <v>110</v>
      </c>
      <c r="AB54" t="s">
        <v>361</v>
      </c>
      <c r="AC54" t="s">
        <v>362</v>
      </c>
      <c r="AD54" t="s">
        <v>367</v>
      </c>
      <c r="AE54" t="s">
        <v>49</v>
      </c>
      <c r="AF54" s="1">
        <v>1</v>
      </c>
      <c r="AG54">
        <f t="shared" si="0"/>
        <v>749.5</v>
      </c>
      <c r="AH54" t="str">
        <f t="shared" si="77"/>
        <v/>
      </c>
      <c r="AI54">
        <f t="shared" si="74"/>
        <v>49</v>
      </c>
      <c r="AJ54">
        <f t="shared" si="4"/>
        <v>2015</v>
      </c>
      <c r="AK54">
        <f t="shared" ref="AK54:AL54" si="79">AJ54+40</f>
        <v>2055</v>
      </c>
      <c r="AL54">
        <f t="shared" si="79"/>
        <v>2095</v>
      </c>
      <c r="AM54">
        <f t="shared" si="67"/>
        <v>66.8</v>
      </c>
      <c r="AN54">
        <f t="shared" si="67"/>
        <v>66.8</v>
      </c>
      <c r="AO54">
        <f t="shared" si="67"/>
        <v>66.8</v>
      </c>
      <c r="AP54">
        <f t="shared" si="67"/>
        <v>66.8</v>
      </c>
      <c r="AQ54">
        <f t="shared" si="67"/>
        <v>66.8</v>
      </c>
      <c r="AR54">
        <f t="shared" si="67"/>
        <v>66.8</v>
      </c>
      <c r="AS54">
        <f t="shared" si="67"/>
        <v>66.8</v>
      </c>
      <c r="AT54">
        <f t="shared" si="67"/>
        <v>66.8</v>
      </c>
      <c r="AU54">
        <f t="shared" si="67"/>
        <v>66.8</v>
      </c>
      <c r="AV54">
        <f t="shared" si="67"/>
        <v>66.8</v>
      </c>
      <c r="AW54">
        <f t="shared" si="68"/>
        <v>66.8</v>
      </c>
      <c r="AX54">
        <f t="shared" si="68"/>
        <v>66.8</v>
      </c>
      <c r="AY54">
        <f t="shared" si="68"/>
        <v>66.8</v>
      </c>
      <c r="AZ54">
        <f t="shared" si="68"/>
        <v>66.8</v>
      </c>
      <c r="BA54">
        <f t="shared" si="68"/>
        <v>66.8</v>
      </c>
      <c r="BB54">
        <f t="shared" si="68"/>
        <v>66.8</v>
      </c>
      <c r="BC54">
        <f t="shared" si="68"/>
        <v>66.8</v>
      </c>
      <c r="BD54">
        <f t="shared" si="68"/>
        <v>66.8</v>
      </c>
      <c r="BE54">
        <f t="shared" si="68"/>
        <v>66.8</v>
      </c>
      <c r="BF54">
        <f t="shared" si="68"/>
        <v>66.8</v>
      </c>
      <c r="BG54">
        <f t="shared" si="69"/>
        <v>66.8</v>
      </c>
      <c r="BH54">
        <f t="shared" si="69"/>
        <v>66.8</v>
      </c>
      <c r="BI54">
        <f t="shared" si="69"/>
        <v>66.8</v>
      </c>
      <c r="BJ54">
        <f t="shared" si="69"/>
        <v>66.8</v>
      </c>
      <c r="BK54">
        <f t="shared" si="69"/>
        <v>66.8</v>
      </c>
      <c r="BL54">
        <f t="shared" si="69"/>
        <v>66.8</v>
      </c>
      <c r="BM54">
        <f t="shared" si="69"/>
        <v>66.8</v>
      </c>
      <c r="BN54">
        <f t="shared" si="69"/>
        <v>66.8</v>
      </c>
      <c r="BO54">
        <f t="shared" si="69"/>
        <v>66.8</v>
      </c>
      <c r="BP54">
        <f t="shared" si="69"/>
        <v>66.8</v>
      </c>
      <c r="BQ54">
        <f t="shared" si="69"/>
        <v>66.8</v>
      </c>
    </row>
    <row r="55" spans="1:69">
      <c r="A55" t="s">
        <v>285</v>
      </c>
      <c r="B55" t="s">
        <v>32</v>
      </c>
      <c r="C55" t="s">
        <v>33</v>
      </c>
      <c r="D55" t="s">
        <v>34</v>
      </c>
      <c r="E55" t="s">
        <v>358</v>
      </c>
      <c r="F55" t="s">
        <v>296</v>
      </c>
      <c r="I55">
        <v>66.8</v>
      </c>
      <c r="J55" t="s">
        <v>72</v>
      </c>
      <c r="K55">
        <v>1976</v>
      </c>
      <c r="M55" t="s">
        <v>306</v>
      </c>
      <c r="N55" t="s">
        <v>312</v>
      </c>
      <c r="S55" t="s">
        <v>290</v>
      </c>
      <c r="T55" t="s">
        <v>41</v>
      </c>
      <c r="U55">
        <v>28.903863000000001</v>
      </c>
      <c r="V55">
        <v>-81.332329000000001</v>
      </c>
      <c r="W55" t="s">
        <v>42</v>
      </c>
      <c r="X55" t="s">
        <v>359</v>
      </c>
      <c r="Y55" t="s">
        <v>360</v>
      </c>
      <c r="AA55" t="s">
        <v>110</v>
      </c>
      <c r="AB55" t="s">
        <v>361</v>
      </c>
      <c r="AC55" t="s">
        <v>362</v>
      </c>
      <c r="AD55" t="s">
        <v>363</v>
      </c>
      <c r="AE55" t="s">
        <v>49</v>
      </c>
      <c r="AF55" s="1">
        <v>1</v>
      </c>
      <c r="AG55">
        <f t="shared" si="0"/>
        <v>749.5</v>
      </c>
      <c r="AH55" t="str">
        <f t="shared" si="77"/>
        <v/>
      </c>
      <c r="AI55">
        <f t="shared" si="74"/>
        <v>48</v>
      </c>
      <c r="AJ55">
        <f t="shared" si="4"/>
        <v>2016</v>
      </c>
      <c r="AK55">
        <f t="shared" ref="AK55:AL55" si="80">AJ55+40</f>
        <v>2056</v>
      </c>
      <c r="AL55">
        <f t="shared" si="80"/>
        <v>2096</v>
      </c>
      <c r="AM55">
        <f t="shared" si="67"/>
        <v>66.8</v>
      </c>
      <c r="AN55">
        <f t="shared" si="67"/>
        <v>66.8</v>
      </c>
      <c r="AO55">
        <f t="shared" si="67"/>
        <v>66.8</v>
      </c>
      <c r="AP55">
        <f t="shared" si="67"/>
        <v>66.8</v>
      </c>
      <c r="AQ55">
        <f t="shared" si="67"/>
        <v>66.8</v>
      </c>
      <c r="AR55">
        <f t="shared" si="67"/>
        <v>66.8</v>
      </c>
      <c r="AS55">
        <f t="shared" si="67"/>
        <v>66.8</v>
      </c>
      <c r="AT55">
        <f t="shared" si="67"/>
        <v>66.8</v>
      </c>
      <c r="AU55">
        <f t="shared" si="67"/>
        <v>66.8</v>
      </c>
      <c r="AV55">
        <f t="shared" si="67"/>
        <v>66.8</v>
      </c>
      <c r="AW55">
        <f t="shared" si="68"/>
        <v>66.8</v>
      </c>
      <c r="AX55">
        <f t="shared" si="68"/>
        <v>66.8</v>
      </c>
      <c r="AY55">
        <f t="shared" si="68"/>
        <v>66.8</v>
      </c>
      <c r="AZ55">
        <f t="shared" si="68"/>
        <v>66.8</v>
      </c>
      <c r="BA55">
        <f t="shared" si="68"/>
        <v>66.8</v>
      </c>
      <c r="BB55">
        <f t="shared" si="68"/>
        <v>66.8</v>
      </c>
      <c r="BC55">
        <f t="shared" si="68"/>
        <v>66.8</v>
      </c>
      <c r="BD55">
        <f t="shared" si="68"/>
        <v>66.8</v>
      </c>
      <c r="BE55">
        <f t="shared" si="68"/>
        <v>66.8</v>
      </c>
      <c r="BF55">
        <f t="shared" si="68"/>
        <v>66.8</v>
      </c>
      <c r="BG55">
        <f t="shared" si="69"/>
        <v>66.8</v>
      </c>
      <c r="BH55">
        <f t="shared" si="69"/>
        <v>66.8</v>
      </c>
      <c r="BI55">
        <f t="shared" si="69"/>
        <v>66.8</v>
      </c>
      <c r="BJ55">
        <f t="shared" si="69"/>
        <v>66.8</v>
      </c>
      <c r="BK55">
        <f t="shared" si="69"/>
        <v>66.8</v>
      </c>
      <c r="BL55">
        <f t="shared" si="69"/>
        <v>66.8</v>
      </c>
      <c r="BM55">
        <f t="shared" si="69"/>
        <v>66.8</v>
      </c>
      <c r="BN55">
        <f t="shared" si="69"/>
        <v>66.8</v>
      </c>
      <c r="BO55">
        <f t="shared" si="69"/>
        <v>66.8</v>
      </c>
      <c r="BP55">
        <f t="shared" si="69"/>
        <v>66.8</v>
      </c>
      <c r="BQ55">
        <f t="shared" si="69"/>
        <v>66.8</v>
      </c>
    </row>
    <row r="56" spans="1:69">
      <c r="A56" t="s">
        <v>285</v>
      </c>
      <c r="B56" t="s">
        <v>32</v>
      </c>
      <c r="C56" t="s">
        <v>33</v>
      </c>
      <c r="D56" t="s">
        <v>34</v>
      </c>
      <c r="E56" t="s">
        <v>358</v>
      </c>
      <c r="F56" t="s">
        <v>327</v>
      </c>
      <c r="I56">
        <v>66.8</v>
      </c>
      <c r="J56" t="s">
        <v>72</v>
      </c>
      <c r="K56">
        <v>1976</v>
      </c>
      <c r="M56" t="s">
        <v>306</v>
      </c>
      <c r="N56" t="s">
        <v>312</v>
      </c>
      <c r="S56" t="s">
        <v>290</v>
      </c>
      <c r="T56" t="s">
        <v>41</v>
      </c>
      <c r="U56">
        <v>28.903863000000001</v>
      </c>
      <c r="V56">
        <v>-81.332329000000001</v>
      </c>
      <c r="W56" t="s">
        <v>42</v>
      </c>
      <c r="X56" t="s">
        <v>359</v>
      </c>
      <c r="Y56" t="s">
        <v>360</v>
      </c>
      <c r="AA56" t="s">
        <v>110</v>
      </c>
      <c r="AB56" t="s">
        <v>361</v>
      </c>
      <c r="AC56" t="s">
        <v>362</v>
      </c>
      <c r="AD56" t="s">
        <v>365</v>
      </c>
      <c r="AE56" t="s">
        <v>49</v>
      </c>
      <c r="AF56" s="1">
        <v>1</v>
      </c>
      <c r="AG56">
        <f t="shared" si="0"/>
        <v>749.5</v>
      </c>
      <c r="AH56" t="str">
        <f t="shared" si="77"/>
        <v/>
      </c>
      <c r="AI56">
        <f t="shared" si="74"/>
        <v>48</v>
      </c>
      <c r="AJ56">
        <f t="shared" si="4"/>
        <v>2016</v>
      </c>
      <c r="AK56">
        <f t="shared" ref="AK56:AL56" si="81">AJ56+40</f>
        <v>2056</v>
      </c>
      <c r="AL56">
        <f t="shared" si="81"/>
        <v>2096</v>
      </c>
      <c r="AM56">
        <f t="shared" ref="AM56:AV65" si="82">IF(AM$1&lt;$K56,0,$I56)*$AF56</f>
        <v>66.8</v>
      </c>
      <c r="AN56">
        <f t="shared" si="82"/>
        <v>66.8</v>
      </c>
      <c r="AO56">
        <f t="shared" si="82"/>
        <v>66.8</v>
      </c>
      <c r="AP56">
        <f t="shared" si="82"/>
        <v>66.8</v>
      </c>
      <c r="AQ56">
        <f t="shared" si="82"/>
        <v>66.8</v>
      </c>
      <c r="AR56">
        <f t="shared" si="82"/>
        <v>66.8</v>
      </c>
      <c r="AS56">
        <f t="shared" si="82"/>
        <v>66.8</v>
      </c>
      <c r="AT56">
        <f t="shared" si="82"/>
        <v>66.8</v>
      </c>
      <c r="AU56">
        <f t="shared" si="82"/>
        <v>66.8</v>
      </c>
      <c r="AV56">
        <f t="shared" si="82"/>
        <v>66.8</v>
      </c>
      <c r="AW56">
        <f t="shared" ref="AW56:BF65" si="83">IF(AW$1&lt;$K56,0,$I56)*$AF56</f>
        <v>66.8</v>
      </c>
      <c r="AX56">
        <f t="shared" si="83"/>
        <v>66.8</v>
      </c>
      <c r="AY56">
        <f t="shared" si="83"/>
        <v>66.8</v>
      </c>
      <c r="AZ56">
        <f t="shared" si="83"/>
        <v>66.8</v>
      </c>
      <c r="BA56">
        <f t="shared" si="83"/>
        <v>66.8</v>
      </c>
      <c r="BB56">
        <f t="shared" si="83"/>
        <v>66.8</v>
      </c>
      <c r="BC56">
        <f t="shared" si="83"/>
        <v>66.8</v>
      </c>
      <c r="BD56">
        <f t="shared" si="83"/>
        <v>66.8</v>
      </c>
      <c r="BE56">
        <f t="shared" si="83"/>
        <v>66.8</v>
      </c>
      <c r="BF56">
        <f t="shared" si="83"/>
        <v>66.8</v>
      </c>
      <c r="BG56">
        <f t="shared" ref="BG56:BQ65" si="84">IF(BG$1&lt;$K56,0,$I56)*$AF56</f>
        <v>66.8</v>
      </c>
      <c r="BH56">
        <f t="shared" si="84"/>
        <v>66.8</v>
      </c>
      <c r="BI56">
        <f t="shared" si="84"/>
        <v>66.8</v>
      </c>
      <c r="BJ56">
        <f t="shared" si="84"/>
        <v>66.8</v>
      </c>
      <c r="BK56">
        <f t="shared" si="84"/>
        <v>66.8</v>
      </c>
      <c r="BL56">
        <f t="shared" si="84"/>
        <v>66.8</v>
      </c>
      <c r="BM56">
        <f t="shared" si="84"/>
        <v>66.8</v>
      </c>
      <c r="BN56">
        <f t="shared" si="84"/>
        <v>66.8</v>
      </c>
      <c r="BO56">
        <f t="shared" si="84"/>
        <v>66.8</v>
      </c>
      <c r="BP56">
        <f t="shared" si="84"/>
        <v>66.8</v>
      </c>
      <c r="BQ56">
        <f t="shared" si="84"/>
        <v>66.8</v>
      </c>
    </row>
    <row r="57" spans="1:69">
      <c r="A57" t="s">
        <v>285</v>
      </c>
      <c r="B57" t="s">
        <v>32</v>
      </c>
      <c r="C57" t="s">
        <v>33</v>
      </c>
      <c r="D57" t="s">
        <v>34</v>
      </c>
      <c r="E57" t="s">
        <v>358</v>
      </c>
      <c r="F57" t="s">
        <v>346</v>
      </c>
      <c r="I57">
        <v>66.8</v>
      </c>
      <c r="J57" t="s">
        <v>72</v>
      </c>
      <c r="K57">
        <v>1976</v>
      </c>
      <c r="M57" t="s">
        <v>306</v>
      </c>
      <c r="N57" t="s">
        <v>312</v>
      </c>
      <c r="S57" t="s">
        <v>290</v>
      </c>
      <c r="T57" t="s">
        <v>41</v>
      </c>
      <c r="U57">
        <v>28.903863000000001</v>
      </c>
      <c r="V57">
        <v>-81.332329000000001</v>
      </c>
      <c r="W57" t="s">
        <v>42</v>
      </c>
      <c r="X57" t="s">
        <v>359</v>
      </c>
      <c r="Y57" t="s">
        <v>360</v>
      </c>
      <c r="AA57" t="s">
        <v>110</v>
      </c>
      <c r="AB57" t="s">
        <v>361</v>
      </c>
      <c r="AC57" t="s">
        <v>362</v>
      </c>
      <c r="AD57" t="s">
        <v>368</v>
      </c>
      <c r="AE57" t="s">
        <v>49</v>
      </c>
      <c r="AF57" s="1">
        <v>1</v>
      </c>
      <c r="AG57">
        <f t="shared" si="0"/>
        <v>749.5</v>
      </c>
      <c r="AH57" t="str">
        <f t="shared" si="77"/>
        <v/>
      </c>
      <c r="AI57">
        <f t="shared" si="74"/>
        <v>48</v>
      </c>
      <c r="AJ57">
        <f t="shared" si="4"/>
        <v>2016</v>
      </c>
      <c r="AK57">
        <f t="shared" ref="AK57:AL57" si="85">AJ57+40</f>
        <v>2056</v>
      </c>
      <c r="AL57">
        <f t="shared" si="85"/>
        <v>2096</v>
      </c>
      <c r="AM57">
        <f t="shared" si="82"/>
        <v>66.8</v>
      </c>
      <c r="AN57">
        <f t="shared" si="82"/>
        <v>66.8</v>
      </c>
      <c r="AO57">
        <f t="shared" si="82"/>
        <v>66.8</v>
      </c>
      <c r="AP57">
        <f t="shared" si="82"/>
        <v>66.8</v>
      </c>
      <c r="AQ57">
        <f t="shared" si="82"/>
        <v>66.8</v>
      </c>
      <c r="AR57">
        <f t="shared" si="82"/>
        <v>66.8</v>
      </c>
      <c r="AS57">
        <f t="shared" si="82"/>
        <v>66.8</v>
      </c>
      <c r="AT57">
        <f t="shared" si="82"/>
        <v>66.8</v>
      </c>
      <c r="AU57">
        <f t="shared" si="82"/>
        <v>66.8</v>
      </c>
      <c r="AV57">
        <f t="shared" si="82"/>
        <v>66.8</v>
      </c>
      <c r="AW57">
        <f t="shared" si="83"/>
        <v>66.8</v>
      </c>
      <c r="AX57">
        <f t="shared" si="83"/>
        <v>66.8</v>
      </c>
      <c r="AY57">
        <f t="shared" si="83"/>
        <v>66.8</v>
      </c>
      <c r="AZ57">
        <f t="shared" si="83"/>
        <v>66.8</v>
      </c>
      <c r="BA57">
        <f t="shared" si="83"/>
        <v>66.8</v>
      </c>
      <c r="BB57">
        <f t="shared" si="83"/>
        <v>66.8</v>
      </c>
      <c r="BC57">
        <f t="shared" si="83"/>
        <v>66.8</v>
      </c>
      <c r="BD57">
        <f t="shared" si="83"/>
        <v>66.8</v>
      </c>
      <c r="BE57">
        <f t="shared" si="83"/>
        <v>66.8</v>
      </c>
      <c r="BF57">
        <f t="shared" si="83"/>
        <v>66.8</v>
      </c>
      <c r="BG57">
        <f t="shared" si="84"/>
        <v>66.8</v>
      </c>
      <c r="BH57">
        <f t="shared" si="84"/>
        <v>66.8</v>
      </c>
      <c r="BI57">
        <f t="shared" si="84"/>
        <v>66.8</v>
      </c>
      <c r="BJ57">
        <f t="shared" si="84"/>
        <v>66.8</v>
      </c>
      <c r="BK57">
        <f t="shared" si="84"/>
        <v>66.8</v>
      </c>
      <c r="BL57">
        <f t="shared" si="84"/>
        <v>66.8</v>
      </c>
      <c r="BM57">
        <f t="shared" si="84"/>
        <v>66.8</v>
      </c>
      <c r="BN57">
        <f t="shared" si="84"/>
        <v>66.8</v>
      </c>
      <c r="BO57">
        <f t="shared" si="84"/>
        <v>66.8</v>
      </c>
      <c r="BP57">
        <f t="shared" si="84"/>
        <v>66.8</v>
      </c>
      <c r="BQ57">
        <f t="shared" si="84"/>
        <v>66.8</v>
      </c>
    </row>
    <row r="58" spans="1:69">
      <c r="A58" t="s">
        <v>285</v>
      </c>
      <c r="B58" t="s">
        <v>32</v>
      </c>
      <c r="C58" t="s">
        <v>33</v>
      </c>
      <c r="D58" t="s">
        <v>34</v>
      </c>
      <c r="E58" t="s">
        <v>358</v>
      </c>
      <c r="F58" t="s">
        <v>348</v>
      </c>
      <c r="I58">
        <v>104</v>
      </c>
      <c r="J58" t="s">
        <v>72</v>
      </c>
      <c r="K58">
        <v>1992</v>
      </c>
      <c r="M58" t="s">
        <v>306</v>
      </c>
      <c r="N58" t="s">
        <v>289</v>
      </c>
      <c r="S58" t="s">
        <v>290</v>
      </c>
      <c r="T58" t="s">
        <v>41</v>
      </c>
      <c r="U58">
        <v>28.903863000000001</v>
      </c>
      <c r="V58">
        <v>-81.332329999999999</v>
      </c>
      <c r="W58" t="s">
        <v>42</v>
      </c>
      <c r="X58" t="s">
        <v>359</v>
      </c>
      <c r="Y58" t="s">
        <v>360</v>
      </c>
      <c r="AA58" t="s">
        <v>110</v>
      </c>
      <c r="AB58" t="s">
        <v>361</v>
      </c>
      <c r="AC58" t="s">
        <v>362</v>
      </c>
      <c r="AD58" t="s">
        <v>369</v>
      </c>
      <c r="AE58" t="s">
        <v>49</v>
      </c>
      <c r="AF58" s="1">
        <v>1</v>
      </c>
      <c r="AG58">
        <f t="shared" si="0"/>
        <v>749.5</v>
      </c>
      <c r="AH58" t="str">
        <f t="shared" si="77"/>
        <v/>
      </c>
      <c r="AI58">
        <f t="shared" si="74"/>
        <v>32</v>
      </c>
      <c r="AJ58">
        <f t="shared" si="4"/>
        <v>2032</v>
      </c>
      <c r="AK58">
        <f t="shared" ref="AK58:AL58" si="86">AJ58+40</f>
        <v>2072</v>
      </c>
      <c r="AL58">
        <f t="shared" si="86"/>
        <v>2112</v>
      </c>
      <c r="AM58">
        <f t="shared" si="82"/>
        <v>104</v>
      </c>
      <c r="AN58">
        <f t="shared" si="82"/>
        <v>104</v>
      </c>
      <c r="AO58">
        <f t="shared" si="82"/>
        <v>104</v>
      </c>
      <c r="AP58">
        <f t="shared" si="82"/>
        <v>104</v>
      </c>
      <c r="AQ58">
        <f t="shared" si="82"/>
        <v>104</v>
      </c>
      <c r="AR58">
        <f t="shared" si="82"/>
        <v>104</v>
      </c>
      <c r="AS58">
        <f t="shared" si="82"/>
        <v>104</v>
      </c>
      <c r="AT58">
        <f t="shared" si="82"/>
        <v>104</v>
      </c>
      <c r="AU58">
        <f t="shared" si="82"/>
        <v>104</v>
      </c>
      <c r="AV58">
        <f t="shared" si="82"/>
        <v>104</v>
      </c>
      <c r="AW58">
        <f t="shared" si="83"/>
        <v>104</v>
      </c>
      <c r="AX58">
        <f t="shared" si="83"/>
        <v>104</v>
      </c>
      <c r="AY58">
        <f t="shared" si="83"/>
        <v>104</v>
      </c>
      <c r="AZ58">
        <f t="shared" si="83"/>
        <v>104</v>
      </c>
      <c r="BA58">
        <f t="shared" si="83"/>
        <v>104</v>
      </c>
      <c r="BB58">
        <f t="shared" si="83"/>
        <v>104</v>
      </c>
      <c r="BC58">
        <f t="shared" si="83"/>
        <v>104</v>
      </c>
      <c r="BD58">
        <f t="shared" si="83"/>
        <v>104</v>
      </c>
      <c r="BE58">
        <f t="shared" si="83"/>
        <v>104</v>
      </c>
      <c r="BF58">
        <f t="shared" si="83"/>
        <v>104</v>
      </c>
      <c r="BG58">
        <f t="shared" si="84"/>
        <v>104</v>
      </c>
      <c r="BH58">
        <f t="shared" si="84"/>
        <v>104</v>
      </c>
      <c r="BI58">
        <f t="shared" si="84"/>
        <v>104</v>
      </c>
      <c r="BJ58">
        <f t="shared" si="84"/>
        <v>104</v>
      </c>
      <c r="BK58">
        <f t="shared" si="84"/>
        <v>104</v>
      </c>
      <c r="BL58">
        <f t="shared" si="84"/>
        <v>104</v>
      </c>
      <c r="BM58">
        <f t="shared" si="84"/>
        <v>104</v>
      </c>
      <c r="BN58">
        <f t="shared" si="84"/>
        <v>104</v>
      </c>
      <c r="BO58">
        <f t="shared" si="84"/>
        <v>104</v>
      </c>
      <c r="BP58">
        <f t="shared" si="84"/>
        <v>104</v>
      </c>
      <c r="BQ58">
        <f t="shared" si="84"/>
        <v>104</v>
      </c>
    </row>
    <row r="59" spans="1:69">
      <c r="A59" t="s">
        <v>285</v>
      </c>
      <c r="B59" t="s">
        <v>32</v>
      </c>
      <c r="C59" t="s">
        <v>33</v>
      </c>
      <c r="D59" t="s">
        <v>34</v>
      </c>
      <c r="E59" t="s">
        <v>358</v>
      </c>
      <c r="F59" t="s">
        <v>350</v>
      </c>
      <c r="I59">
        <v>104</v>
      </c>
      <c r="J59" t="s">
        <v>72</v>
      </c>
      <c r="K59">
        <v>1992</v>
      </c>
      <c r="M59" t="s">
        <v>306</v>
      </c>
      <c r="N59" t="s">
        <v>289</v>
      </c>
      <c r="S59" t="s">
        <v>290</v>
      </c>
      <c r="T59" t="s">
        <v>41</v>
      </c>
      <c r="U59">
        <v>28.903863000000001</v>
      </c>
      <c r="V59">
        <v>-81.332329999999999</v>
      </c>
      <c r="W59" t="s">
        <v>42</v>
      </c>
      <c r="X59" t="s">
        <v>359</v>
      </c>
      <c r="Y59" t="s">
        <v>360</v>
      </c>
      <c r="AA59" t="s">
        <v>110</v>
      </c>
      <c r="AB59" t="s">
        <v>361</v>
      </c>
      <c r="AC59" t="s">
        <v>362</v>
      </c>
      <c r="AD59" t="s">
        <v>370</v>
      </c>
      <c r="AE59" t="s">
        <v>49</v>
      </c>
      <c r="AF59" s="1">
        <v>1</v>
      </c>
      <c r="AG59">
        <f t="shared" si="0"/>
        <v>749.5</v>
      </c>
      <c r="AH59" t="str">
        <f t="shared" si="77"/>
        <v/>
      </c>
      <c r="AI59">
        <f t="shared" si="74"/>
        <v>32</v>
      </c>
      <c r="AJ59">
        <f t="shared" si="4"/>
        <v>2032</v>
      </c>
      <c r="AK59">
        <f t="shared" ref="AK59:AL59" si="87">AJ59+40</f>
        <v>2072</v>
      </c>
      <c r="AL59">
        <f t="shared" si="87"/>
        <v>2112</v>
      </c>
      <c r="AM59">
        <f t="shared" si="82"/>
        <v>104</v>
      </c>
      <c r="AN59">
        <f t="shared" si="82"/>
        <v>104</v>
      </c>
      <c r="AO59">
        <f t="shared" si="82"/>
        <v>104</v>
      </c>
      <c r="AP59">
        <f t="shared" si="82"/>
        <v>104</v>
      </c>
      <c r="AQ59">
        <f t="shared" si="82"/>
        <v>104</v>
      </c>
      <c r="AR59">
        <f t="shared" si="82"/>
        <v>104</v>
      </c>
      <c r="AS59">
        <f t="shared" si="82"/>
        <v>104</v>
      </c>
      <c r="AT59">
        <f t="shared" si="82"/>
        <v>104</v>
      </c>
      <c r="AU59">
        <f t="shared" si="82"/>
        <v>104</v>
      </c>
      <c r="AV59">
        <f t="shared" si="82"/>
        <v>104</v>
      </c>
      <c r="AW59">
        <f t="shared" si="83"/>
        <v>104</v>
      </c>
      <c r="AX59">
        <f t="shared" si="83"/>
        <v>104</v>
      </c>
      <c r="AY59">
        <f t="shared" si="83"/>
        <v>104</v>
      </c>
      <c r="AZ59">
        <f t="shared" si="83"/>
        <v>104</v>
      </c>
      <c r="BA59">
        <f t="shared" si="83"/>
        <v>104</v>
      </c>
      <c r="BB59">
        <f t="shared" si="83"/>
        <v>104</v>
      </c>
      <c r="BC59">
        <f t="shared" si="83"/>
        <v>104</v>
      </c>
      <c r="BD59">
        <f t="shared" si="83"/>
        <v>104</v>
      </c>
      <c r="BE59">
        <f t="shared" si="83"/>
        <v>104</v>
      </c>
      <c r="BF59">
        <f t="shared" si="83"/>
        <v>104</v>
      </c>
      <c r="BG59">
        <f t="shared" si="84"/>
        <v>104</v>
      </c>
      <c r="BH59">
        <f t="shared" si="84"/>
        <v>104</v>
      </c>
      <c r="BI59">
        <f t="shared" si="84"/>
        <v>104</v>
      </c>
      <c r="BJ59">
        <f t="shared" si="84"/>
        <v>104</v>
      </c>
      <c r="BK59">
        <f t="shared" si="84"/>
        <v>104</v>
      </c>
      <c r="BL59">
        <f t="shared" si="84"/>
        <v>104</v>
      </c>
      <c r="BM59">
        <f t="shared" si="84"/>
        <v>104</v>
      </c>
      <c r="BN59">
        <f t="shared" si="84"/>
        <v>104</v>
      </c>
      <c r="BO59">
        <f t="shared" si="84"/>
        <v>104</v>
      </c>
      <c r="BP59">
        <f t="shared" si="84"/>
        <v>104</v>
      </c>
      <c r="BQ59">
        <f t="shared" si="84"/>
        <v>104</v>
      </c>
    </row>
    <row r="60" spans="1:69">
      <c r="A60" t="s">
        <v>285</v>
      </c>
      <c r="B60" t="s">
        <v>32</v>
      </c>
      <c r="C60" t="s">
        <v>33</v>
      </c>
      <c r="D60" t="s">
        <v>34</v>
      </c>
      <c r="E60" t="s">
        <v>358</v>
      </c>
      <c r="F60" t="s">
        <v>371</v>
      </c>
      <c r="I60">
        <v>104</v>
      </c>
      <c r="J60" t="s">
        <v>72</v>
      </c>
      <c r="K60">
        <v>1992</v>
      </c>
      <c r="M60" t="s">
        <v>306</v>
      </c>
      <c r="N60" t="s">
        <v>289</v>
      </c>
      <c r="S60" t="s">
        <v>290</v>
      </c>
      <c r="T60" t="s">
        <v>41</v>
      </c>
      <c r="U60">
        <v>28.903863000000001</v>
      </c>
      <c r="V60">
        <v>-81.332329999999999</v>
      </c>
      <c r="W60" t="s">
        <v>42</v>
      </c>
      <c r="X60" t="s">
        <v>359</v>
      </c>
      <c r="Y60" t="s">
        <v>360</v>
      </c>
      <c r="AA60" t="s">
        <v>110</v>
      </c>
      <c r="AB60" t="s">
        <v>361</v>
      </c>
      <c r="AC60" t="s">
        <v>362</v>
      </c>
      <c r="AD60" t="s">
        <v>372</v>
      </c>
      <c r="AE60" t="s">
        <v>49</v>
      </c>
      <c r="AF60" s="1">
        <v>1</v>
      </c>
      <c r="AG60">
        <f t="shared" si="0"/>
        <v>749.5</v>
      </c>
      <c r="AH60" t="str">
        <f t="shared" si="77"/>
        <v/>
      </c>
      <c r="AI60">
        <f t="shared" si="74"/>
        <v>32</v>
      </c>
      <c r="AJ60">
        <f t="shared" si="4"/>
        <v>2032</v>
      </c>
      <c r="AK60">
        <f t="shared" ref="AK60:AL60" si="88">AJ60+40</f>
        <v>2072</v>
      </c>
      <c r="AL60">
        <f t="shared" si="88"/>
        <v>2112</v>
      </c>
      <c r="AM60">
        <f t="shared" si="82"/>
        <v>104</v>
      </c>
      <c r="AN60">
        <f t="shared" si="82"/>
        <v>104</v>
      </c>
      <c r="AO60">
        <f t="shared" si="82"/>
        <v>104</v>
      </c>
      <c r="AP60">
        <f t="shared" si="82"/>
        <v>104</v>
      </c>
      <c r="AQ60">
        <f t="shared" si="82"/>
        <v>104</v>
      </c>
      <c r="AR60">
        <f t="shared" si="82"/>
        <v>104</v>
      </c>
      <c r="AS60">
        <f t="shared" si="82"/>
        <v>104</v>
      </c>
      <c r="AT60">
        <f t="shared" si="82"/>
        <v>104</v>
      </c>
      <c r="AU60">
        <f t="shared" si="82"/>
        <v>104</v>
      </c>
      <c r="AV60">
        <f t="shared" si="82"/>
        <v>104</v>
      </c>
      <c r="AW60">
        <f t="shared" si="83"/>
        <v>104</v>
      </c>
      <c r="AX60">
        <f t="shared" si="83"/>
        <v>104</v>
      </c>
      <c r="AY60">
        <f t="shared" si="83"/>
        <v>104</v>
      </c>
      <c r="AZ60">
        <f t="shared" si="83"/>
        <v>104</v>
      </c>
      <c r="BA60">
        <f t="shared" si="83"/>
        <v>104</v>
      </c>
      <c r="BB60">
        <f t="shared" si="83"/>
        <v>104</v>
      </c>
      <c r="BC60">
        <f t="shared" si="83"/>
        <v>104</v>
      </c>
      <c r="BD60">
        <f t="shared" si="83"/>
        <v>104</v>
      </c>
      <c r="BE60">
        <f t="shared" si="83"/>
        <v>104</v>
      </c>
      <c r="BF60">
        <f t="shared" si="83"/>
        <v>104</v>
      </c>
      <c r="BG60">
        <f t="shared" si="84"/>
        <v>104</v>
      </c>
      <c r="BH60">
        <f t="shared" si="84"/>
        <v>104</v>
      </c>
      <c r="BI60">
        <f t="shared" si="84"/>
        <v>104</v>
      </c>
      <c r="BJ60">
        <f t="shared" si="84"/>
        <v>104</v>
      </c>
      <c r="BK60">
        <f t="shared" si="84"/>
        <v>104</v>
      </c>
      <c r="BL60">
        <f t="shared" si="84"/>
        <v>104</v>
      </c>
      <c r="BM60">
        <f t="shared" si="84"/>
        <v>104</v>
      </c>
      <c r="BN60">
        <f t="shared" si="84"/>
        <v>104</v>
      </c>
      <c r="BO60">
        <f t="shared" si="84"/>
        <v>104</v>
      </c>
      <c r="BP60">
        <f t="shared" si="84"/>
        <v>104</v>
      </c>
      <c r="BQ60">
        <f t="shared" si="84"/>
        <v>104</v>
      </c>
    </row>
    <row r="61" spans="1:69">
      <c r="A61" t="s">
        <v>285</v>
      </c>
      <c r="B61" t="s">
        <v>32</v>
      </c>
      <c r="C61" t="s">
        <v>33</v>
      </c>
      <c r="D61" t="s">
        <v>34</v>
      </c>
      <c r="E61" t="s">
        <v>358</v>
      </c>
      <c r="F61" t="s">
        <v>352</v>
      </c>
      <c r="I61">
        <v>103.5</v>
      </c>
      <c r="J61" t="s">
        <v>72</v>
      </c>
      <c r="K61">
        <v>1992</v>
      </c>
      <c r="M61" t="s">
        <v>306</v>
      </c>
      <c r="N61" t="s">
        <v>312</v>
      </c>
      <c r="S61" t="s">
        <v>290</v>
      </c>
      <c r="T61" t="s">
        <v>41</v>
      </c>
      <c r="U61">
        <v>28.903863000000001</v>
      </c>
      <c r="V61">
        <v>-81.332329000000001</v>
      </c>
      <c r="W61" t="s">
        <v>42</v>
      </c>
      <c r="X61" t="s">
        <v>359</v>
      </c>
      <c r="Y61" t="s">
        <v>360</v>
      </c>
      <c r="AA61" t="s">
        <v>110</v>
      </c>
      <c r="AB61" t="s">
        <v>361</v>
      </c>
      <c r="AC61" t="s">
        <v>362</v>
      </c>
      <c r="AD61" t="s">
        <v>373</v>
      </c>
      <c r="AE61" t="s">
        <v>49</v>
      </c>
      <c r="AF61" s="1">
        <v>1</v>
      </c>
      <c r="AG61">
        <f t="shared" si="0"/>
        <v>749.5</v>
      </c>
      <c r="AH61">
        <f t="shared" si="77"/>
        <v>749.5</v>
      </c>
      <c r="AI61">
        <f t="shared" si="74"/>
        <v>32</v>
      </c>
      <c r="AJ61">
        <f t="shared" si="4"/>
        <v>2032</v>
      </c>
      <c r="AK61">
        <f t="shared" ref="AK61:AL61" si="89">AJ61+40</f>
        <v>2072</v>
      </c>
      <c r="AL61">
        <f t="shared" si="89"/>
        <v>2112</v>
      </c>
      <c r="AM61">
        <f t="shared" si="82"/>
        <v>103.5</v>
      </c>
      <c r="AN61">
        <f t="shared" si="82"/>
        <v>103.5</v>
      </c>
      <c r="AO61">
        <f t="shared" si="82"/>
        <v>103.5</v>
      </c>
      <c r="AP61">
        <f t="shared" si="82"/>
        <v>103.5</v>
      </c>
      <c r="AQ61">
        <f t="shared" si="82"/>
        <v>103.5</v>
      </c>
      <c r="AR61">
        <f t="shared" si="82"/>
        <v>103.5</v>
      </c>
      <c r="AS61">
        <f t="shared" si="82"/>
        <v>103.5</v>
      </c>
      <c r="AT61">
        <f t="shared" si="82"/>
        <v>103.5</v>
      </c>
      <c r="AU61">
        <f t="shared" si="82"/>
        <v>103.5</v>
      </c>
      <c r="AV61">
        <f t="shared" si="82"/>
        <v>103.5</v>
      </c>
      <c r="AW61">
        <f t="shared" si="83"/>
        <v>103.5</v>
      </c>
      <c r="AX61">
        <f t="shared" si="83"/>
        <v>103.5</v>
      </c>
      <c r="AY61">
        <f t="shared" si="83"/>
        <v>103.5</v>
      </c>
      <c r="AZ61">
        <f t="shared" si="83"/>
        <v>103.5</v>
      </c>
      <c r="BA61">
        <f t="shared" si="83"/>
        <v>103.5</v>
      </c>
      <c r="BB61">
        <f t="shared" si="83"/>
        <v>103.5</v>
      </c>
      <c r="BC61">
        <f t="shared" si="83"/>
        <v>103.5</v>
      </c>
      <c r="BD61">
        <f t="shared" si="83"/>
        <v>103.5</v>
      </c>
      <c r="BE61">
        <f t="shared" si="83"/>
        <v>103.5</v>
      </c>
      <c r="BF61">
        <f t="shared" si="83"/>
        <v>103.5</v>
      </c>
      <c r="BG61">
        <f t="shared" si="84"/>
        <v>103.5</v>
      </c>
      <c r="BH61">
        <f t="shared" si="84"/>
        <v>103.5</v>
      </c>
      <c r="BI61">
        <f t="shared" si="84"/>
        <v>103.5</v>
      </c>
      <c r="BJ61">
        <f t="shared" si="84"/>
        <v>103.5</v>
      </c>
      <c r="BK61">
        <f t="shared" si="84"/>
        <v>103.5</v>
      </c>
      <c r="BL61">
        <f t="shared" si="84"/>
        <v>103.5</v>
      </c>
      <c r="BM61">
        <f t="shared" si="84"/>
        <v>103.5</v>
      </c>
      <c r="BN61">
        <f t="shared" si="84"/>
        <v>103.5</v>
      </c>
      <c r="BO61">
        <f t="shared" si="84"/>
        <v>103.5</v>
      </c>
      <c r="BP61">
        <f t="shared" si="84"/>
        <v>103.5</v>
      </c>
      <c r="BQ61">
        <f t="shared" si="84"/>
        <v>103.5</v>
      </c>
    </row>
    <row r="62" spans="1:69">
      <c r="A62" t="s">
        <v>285</v>
      </c>
      <c r="B62" t="s">
        <v>32</v>
      </c>
      <c r="C62" t="s">
        <v>33</v>
      </c>
      <c r="D62" t="s">
        <v>34</v>
      </c>
      <c r="E62" t="s">
        <v>374</v>
      </c>
      <c r="F62" t="s">
        <v>287</v>
      </c>
      <c r="I62">
        <v>61</v>
      </c>
      <c r="J62" t="s">
        <v>72</v>
      </c>
      <c r="K62">
        <v>2001</v>
      </c>
      <c r="M62" t="s">
        <v>306</v>
      </c>
      <c r="N62" t="s">
        <v>332</v>
      </c>
      <c r="S62" t="s">
        <v>329</v>
      </c>
      <c r="T62" t="s">
        <v>41</v>
      </c>
      <c r="U62">
        <v>39.952800000000003</v>
      </c>
      <c r="V62">
        <v>-85.503900000000002</v>
      </c>
      <c r="W62" t="s">
        <v>42</v>
      </c>
      <c r="X62" t="s">
        <v>375</v>
      </c>
      <c r="Y62" t="s">
        <v>376</v>
      </c>
      <c r="AA62" t="s">
        <v>101</v>
      </c>
      <c r="AB62" t="s">
        <v>377</v>
      </c>
      <c r="AC62" t="s">
        <v>378</v>
      </c>
      <c r="AD62" t="s">
        <v>379</v>
      </c>
      <c r="AE62" t="s">
        <v>49</v>
      </c>
      <c r="AF62" s="1">
        <v>1</v>
      </c>
      <c r="AG62">
        <f t="shared" si="0"/>
        <v>183</v>
      </c>
      <c r="AH62" t="str">
        <f t="shared" si="77"/>
        <v/>
      </c>
      <c r="AI62">
        <f t="shared" si="74"/>
        <v>23</v>
      </c>
      <c r="AJ62">
        <f t="shared" si="4"/>
        <v>2041</v>
      </c>
      <c r="AK62">
        <f t="shared" ref="AK62:AL62" si="90">AJ62+40</f>
        <v>2081</v>
      </c>
      <c r="AL62">
        <f t="shared" si="90"/>
        <v>2121</v>
      </c>
      <c r="AM62">
        <f t="shared" si="82"/>
        <v>61</v>
      </c>
      <c r="AN62">
        <f t="shared" si="82"/>
        <v>61</v>
      </c>
      <c r="AO62">
        <f t="shared" si="82"/>
        <v>61</v>
      </c>
      <c r="AP62">
        <f t="shared" si="82"/>
        <v>61</v>
      </c>
      <c r="AQ62">
        <f t="shared" si="82"/>
        <v>61</v>
      </c>
      <c r="AR62">
        <f t="shared" si="82"/>
        <v>61</v>
      </c>
      <c r="AS62">
        <f t="shared" si="82"/>
        <v>61</v>
      </c>
      <c r="AT62">
        <f t="shared" si="82"/>
        <v>61</v>
      </c>
      <c r="AU62">
        <f t="shared" si="82"/>
        <v>61</v>
      </c>
      <c r="AV62">
        <f t="shared" si="82"/>
        <v>61</v>
      </c>
      <c r="AW62">
        <f t="shared" si="83"/>
        <v>61</v>
      </c>
      <c r="AX62">
        <f t="shared" si="83"/>
        <v>61</v>
      </c>
      <c r="AY62">
        <f t="shared" si="83"/>
        <v>61</v>
      </c>
      <c r="AZ62">
        <f t="shared" si="83"/>
        <v>61</v>
      </c>
      <c r="BA62">
        <f t="shared" si="83"/>
        <v>61</v>
      </c>
      <c r="BB62">
        <f t="shared" si="83"/>
        <v>61</v>
      </c>
      <c r="BC62">
        <f t="shared" si="83"/>
        <v>61</v>
      </c>
      <c r="BD62">
        <f t="shared" si="83"/>
        <v>61</v>
      </c>
      <c r="BE62">
        <f t="shared" si="83"/>
        <v>61</v>
      </c>
      <c r="BF62">
        <f t="shared" si="83"/>
        <v>61</v>
      </c>
      <c r="BG62">
        <f t="shared" si="84"/>
        <v>61</v>
      </c>
      <c r="BH62">
        <f t="shared" si="84"/>
        <v>61</v>
      </c>
      <c r="BI62">
        <f t="shared" si="84"/>
        <v>61</v>
      </c>
      <c r="BJ62">
        <f t="shared" si="84"/>
        <v>61</v>
      </c>
      <c r="BK62">
        <f t="shared" si="84"/>
        <v>61</v>
      </c>
      <c r="BL62">
        <f t="shared" si="84"/>
        <v>61</v>
      </c>
      <c r="BM62">
        <f t="shared" si="84"/>
        <v>61</v>
      </c>
      <c r="BN62">
        <f t="shared" si="84"/>
        <v>61</v>
      </c>
      <c r="BO62">
        <f t="shared" si="84"/>
        <v>61</v>
      </c>
      <c r="BP62">
        <f t="shared" si="84"/>
        <v>61</v>
      </c>
      <c r="BQ62">
        <f t="shared" si="84"/>
        <v>61</v>
      </c>
    </row>
    <row r="63" spans="1:69">
      <c r="A63" t="s">
        <v>285</v>
      </c>
      <c r="B63" t="s">
        <v>32</v>
      </c>
      <c r="C63" t="s">
        <v>33</v>
      </c>
      <c r="D63" t="s">
        <v>34</v>
      </c>
      <c r="E63" t="s">
        <v>374</v>
      </c>
      <c r="F63" t="s">
        <v>296</v>
      </c>
      <c r="I63">
        <v>61</v>
      </c>
      <c r="J63" t="s">
        <v>72</v>
      </c>
      <c r="K63">
        <v>2001</v>
      </c>
      <c r="M63" t="s">
        <v>306</v>
      </c>
      <c r="N63" t="s">
        <v>332</v>
      </c>
      <c r="S63" t="s">
        <v>329</v>
      </c>
      <c r="T63" t="s">
        <v>41</v>
      </c>
      <c r="U63">
        <v>39.952800000000003</v>
      </c>
      <c r="V63">
        <v>-85.503900000000002</v>
      </c>
      <c r="W63" t="s">
        <v>42</v>
      </c>
      <c r="X63" t="s">
        <v>375</v>
      </c>
      <c r="Y63" t="s">
        <v>376</v>
      </c>
      <c r="AA63" t="s">
        <v>101</v>
      </c>
      <c r="AB63" t="s">
        <v>377</v>
      </c>
      <c r="AC63" t="s">
        <v>378</v>
      </c>
      <c r="AD63" t="s">
        <v>380</v>
      </c>
      <c r="AE63" t="s">
        <v>49</v>
      </c>
      <c r="AF63" s="1">
        <v>1</v>
      </c>
      <c r="AG63">
        <f t="shared" si="0"/>
        <v>183</v>
      </c>
      <c r="AH63" t="str">
        <f t="shared" si="77"/>
        <v/>
      </c>
      <c r="AI63">
        <f t="shared" si="74"/>
        <v>23</v>
      </c>
      <c r="AJ63">
        <f t="shared" si="4"/>
        <v>2041</v>
      </c>
      <c r="AK63">
        <f t="shared" ref="AK63:AL63" si="91">AJ63+40</f>
        <v>2081</v>
      </c>
      <c r="AL63">
        <f t="shared" si="91"/>
        <v>2121</v>
      </c>
      <c r="AM63">
        <f t="shared" si="82"/>
        <v>61</v>
      </c>
      <c r="AN63">
        <f t="shared" si="82"/>
        <v>61</v>
      </c>
      <c r="AO63">
        <f t="shared" si="82"/>
        <v>61</v>
      </c>
      <c r="AP63">
        <f t="shared" si="82"/>
        <v>61</v>
      </c>
      <c r="AQ63">
        <f t="shared" si="82"/>
        <v>61</v>
      </c>
      <c r="AR63">
        <f t="shared" si="82"/>
        <v>61</v>
      </c>
      <c r="AS63">
        <f t="shared" si="82"/>
        <v>61</v>
      </c>
      <c r="AT63">
        <f t="shared" si="82"/>
        <v>61</v>
      </c>
      <c r="AU63">
        <f t="shared" si="82"/>
        <v>61</v>
      </c>
      <c r="AV63">
        <f t="shared" si="82"/>
        <v>61</v>
      </c>
      <c r="AW63">
        <f t="shared" si="83"/>
        <v>61</v>
      </c>
      <c r="AX63">
        <f t="shared" si="83"/>
        <v>61</v>
      </c>
      <c r="AY63">
        <f t="shared" si="83"/>
        <v>61</v>
      </c>
      <c r="AZ63">
        <f t="shared" si="83"/>
        <v>61</v>
      </c>
      <c r="BA63">
        <f t="shared" si="83"/>
        <v>61</v>
      </c>
      <c r="BB63">
        <f t="shared" si="83"/>
        <v>61</v>
      </c>
      <c r="BC63">
        <f t="shared" si="83"/>
        <v>61</v>
      </c>
      <c r="BD63">
        <f t="shared" si="83"/>
        <v>61</v>
      </c>
      <c r="BE63">
        <f t="shared" si="83"/>
        <v>61</v>
      </c>
      <c r="BF63">
        <f t="shared" si="83"/>
        <v>61</v>
      </c>
      <c r="BG63">
        <f t="shared" si="84"/>
        <v>61</v>
      </c>
      <c r="BH63">
        <f t="shared" si="84"/>
        <v>61</v>
      </c>
      <c r="BI63">
        <f t="shared" si="84"/>
        <v>61</v>
      </c>
      <c r="BJ63">
        <f t="shared" si="84"/>
        <v>61</v>
      </c>
      <c r="BK63">
        <f t="shared" si="84"/>
        <v>61</v>
      </c>
      <c r="BL63">
        <f t="shared" si="84"/>
        <v>61</v>
      </c>
      <c r="BM63">
        <f t="shared" si="84"/>
        <v>61</v>
      </c>
      <c r="BN63">
        <f t="shared" si="84"/>
        <v>61</v>
      </c>
      <c r="BO63">
        <f t="shared" si="84"/>
        <v>61</v>
      </c>
      <c r="BP63">
        <f t="shared" si="84"/>
        <v>61</v>
      </c>
      <c r="BQ63">
        <f t="shared" si="84"/>
        <v>61</v>
      </c>
    </row>
    <row r="64" spans="1:69">
      <c r="A64" t="s">
        <v>285</v>
      </c>
      <c r="B64" t="s">
        <v>32</v>
      </c>
      <c r="C64" t="s">
        <v>33</v>
      </c>
      <c r="D64" t="s">
        <v>34</v>
      </c>
      <c r="E64" t="s">
        <v>374</v>
      </c>
      <c r="F64" t="s">
        <v>343</v>
      </c>
      <c r="I64">
        <v>61</v>
      </c>
      <c r="J64" t="s">
        <v>72</v>
      </c>
      <c r="K64">
        <v>2001</v>
      </c>
      <c r="M64" t="s">
        <v>306</v>
      </c>
      <c r="N64" t="s">
        <v>332</v>
      </c>
      <c r="S64" t="s">
        <v>329</v>
      </c>
      <c r="T64" t="s">
        <v>41</v>
      </c>
      <c r="U64">
        <v>39.952800000000003</v>
      </c>
      <c r="V64">
        <v>-85.503900000000002</v>
      </c>
      <c r="W64" t="s">
        <v>42</v>
      </c>
      <c r="X64" t="s">
        <v>375</v>
      </c>
      <c r="Y64" t="s">
        <v>376</v>
      </c>
      <c r="AA64" t="s">
        <v>101</v>
      </c>
      <c r="AB64" t="s">
        <v>377</v>
      </c>
      <c r="AC64" t="s">
        <v>378</v>
      </c>
      <c r="AD64" t="s">
        <v>381</v>
      </c>
      <c r="AE64" t="s">
        <v>49</v>
      </c>
      <c r="AF64" s="1">
        <v>1</v>
      </c>
      <c r="AG64">
        <f t="shared" si="0"/>
        <v>183</v>
      </c>
      <c r="AH64">
        <f t="shared" si="77"/>
        <v>183</v>
      </c>
      <c r="AI64">
        <f t="shared" si="74"/>
        <v>23</v>
      </c>
      <c r="AJ64">
        <f t="shared" si="4"/>
        <v>2041</v>
      </c>
      <c r="AK64">
        <f t="shared" ref="AK64:AL64" si="92">AJ64+40</f>
        <v>2081</v>
      </c>
      <c r="AL64">
        <f t="shared" si="92"/>
        <v>2121</v>
      </c>
      <c r="AM64">
        <f t="shared" si="82"/>
        <v>61</v>
      </c>
      <c r="AN64">
        <f t="shared" si="82"/>
        <v>61</v>
      </c>
      <c r="AO64">
        <f t="shared" si="82"/>
        <v>61</v>
      </c>
      <c r="AP64">
        <f t="shared" si="82"/>
        <v>61</v>
      </c>
      <c r="AQ64">
        <f t="shared" si="82"/>
        <v>61</v>
      </c>
      <c r="AR64">
        <f t="shared" si="82"/>
        <v>61</v>
      </c>
      <c r="AS64">
        <f t="shared" si="82"/>
        <v>61</v>
      </c>
      <c r="AT64">
        <f t="shared" si="82"/>
        <v>61</v>
      </c>
      <c r="AU64">
        <f t="shared" si="82"/>
        <v>61</v>
      </c>
      <c r="AV64">
        <f t="shared" si="82"/>
        <v>61</v>
      </c>
      <c r="AW64">
        <f t="shared" si="83"/>
        <v>61</v>
      </c>
      <c r="AX64">
        <f t="shared" si="83"/>
        <v>61</v>
      </c>
      <c r="AY64">
        <f t="shared" si="83"/>
        <v>61</v>
      </c>
      <c r="AZ64">
        <f t="shared" si="83"/>
        <v>61</v>
      </c>
      <c r="BA64">
        <f t="shared" si="83"/>
        <v>61</v>
      </c>
      <c r="BB64">
        <f t="shared" si="83"/>
        <v>61</v>
      </c>
      <c r="BC64">
        <f t="shared" si="83"/>
        <v>61</v>
      </c>
      <c r="BD64">
        <f t="shared" si="83"/>
        <v>61</v>
      </c>
      <c r="BE64">
        <f t="shared" si="83"/>
        <v>61</v>
      </c>
      <c r="BF64">
        <f t="shared" si="83"/>
        <v>61</v>
      </c>
      <c r="BG64">
        <f t="shared" si="84"/>
        <v>61</v>
      </c>
      <c r="BH64">
        <f t="shared" si="84"/>
        <v>61</v>
      </c>
      <c r="BI64">
        <f t="shared" si="84"/>
        <v>61</v>
      </c>
      <c r="BJ64">
        <f t="shared" si="84"/>
        <v>61</v>
      </c>
      <c r="BK64">
        <f t="shared" si="84"/>
        <v>61</v>
      </c>
      <c r="BL64">
        <f t="shared" si="84"/>
        <v>61</v>
      </c>
      <c r="BM64">
        <f t="shared" si="84"/>
        <v>61</v>
      </c>
      <c r="BN64">
        <f t="shared" si="84"/>
        <v>61</v>
      </c>
      <c r="BO64">
        <f t="shared" si="84"/>
        <v>61</v>
      </c>
      <c r="BP64">
        <f t="shared" si="84"/>
        <v>61</v>
      </c>
      <c r="BQ64">
        <f t="shared" si="84"/>
        <v>61</v>
      </c>
    </row>
    <row r="65" spans="1:69">
      <c r="A65" t="s">
        <v>285</v>
      </c>
      <c r="B65" t="s">
        <v>32</v>
      </c>
      <c r="C65" t="s">
        <v>33</v>
      </c>
      <c r="D65" t="s">
        <v>34</v>
      </c>
      <c r="E65" t="s">
        <v>382</v>
      </c>
      <c r="F65" t="s">
        <v>383</v>
      </c>
      <c r="I65">
        <v>547</v>
      </c>
      <c r="J65" t="s">
        <v>72</v>
      </c>
      <c r="K65">
        <v>1999</v>
      </c>
      <c r="M65" t="s">
        <v>299</v>
      </c>
      <c r="N65" t="s">
        <v>289</v>
      </c>
      <c r="S65" t="s">
        <v>290</v>
      </c>
      <c r="T65" t="s">
        <v>41</v>
      </c>
      <c r="U65">
        <v>27.788215000000001</v>
      </c>
      <c r="V65">
        <v>-81.869979999999998</v>
      </c>
      <c r="W65" t="s">
        <v>42</v>
      </c>
      <c r="X65" t="s">
        <v>384</v>
      </c>
      <c r="Y65" t="s">
        <v>385</v>
      </c>
      <c r="AA65" t="s">
        <v>110</v>
      </c>
      <c r="AB65" t="s">
        <v>386</v>
      </c>
      <c r="AC65" t="s">
        <v>387</v>
      </c>
      <c r="AD65" t="s">
        <v>388</v>
      </c>
      <c r="AE65" t="s">
        <v>49</v>
      </c>
      <c r="AF65" s="1">
        <v>1</v>
      </c>
      <c r="AG65">
        <f t="shared" si="0"/>
        <v>2267</v>
      </c>
      <c r="AH65" t="str">
        <f t="shared" si="77"/>
        <v/>
      </c>
      <c r="AI65">
        <f t="shared" si="74"/>
        <v>25</v>
      </c>
      <c r="AJ65">
        <f t="shared" si="4"/>
        <v>2039</v>
      </c>
      <c r="AK65">
        <f t="shared" ref="AK65:AL65" si="93">AJ65+40</f>
        <v>2079</v>
      </c>
      <c r="AL65">
        <f t="shared" si="93"/>
        <v>2119</v>
      </c>
      <c r="AM65">
        <f t="shared" si="82"/>
        <v>547</v>
      </c>
      <c r="AN65">
        <f t="shared" si="82"/>
        <v>547</v>
      </c>
      <c r="AO65">
        <f t="shared" si="82"/>
        <v>547</v>
      </c>
      <c r="AP65">
        <f t="shared" si="82"/>
        <v>547</v>
      </c>
      <c r="AQ65">
        <f t="shared" si="82"/>
        <v>547</v>
      </c>
      <c r="AR65">
        <f t="shared" si="82"/>
        <v>547</v>
      </c>
      <c r="AS65">
        <f t="shared" si="82"/>
        <v>547</v>
      </c>
      <c r="AT65">
        <f t="shared" si="82"/>
        <v>547</v>
      </c>
      <c r="AU65">
        <f t="shared" si="82"/>
        <v>547</v>
      </c>
      <c r="AV65">
        <f t="shared" si="82"/>
        <v>547</v>
      </c>
      <c r="AW65">
        <f t="shared" si="83"/>
        <v>547</v>
      </c>
      <c r="AX65">
        <f t="shared" si="83"/>
        <v>547</v>
      </c>
      <c r="AY65">
        <f t="shared" si="83"/>
        <v>547</v>
      </c>
      <c r="AZ65">
        <f t="shared" si="83"/>
        <v>547</v>
      </c>
      <c r="BA65">
        <f t="shared" si="83"/>
        <v>547</v>
      </c>
      <c r="BB65">
        <f t="shared" si="83"/>
        <v>547</v>
      </c>
      <c r="BC65">
        <f t="shared" si="83"/>
        <v>547</v>
      </c>
      <c r="BD65">
        <f t="shared" si="83"/>
        <v>547</v>
      </c>
      <c r="BE65">
        <f t="shared" si="83"/>
        <v>547</v>
      </c>
      <c r="BF65">
        <f t="shared" si="83"/>
        <v>547</v>
      </c>
      <c r="BG65">
        <f t="shared" si="84"/>
        <v>547</v>
      </c>
      <c r="BH65">
        <f t="shared" si="84"/>
        <v>547</v>
      </c>
      <c r="BI65">
        <f t="shared" si="84"/>
        <v>547</v>
      </c>
      <c r="BJ65">
        <f t="shared" si="84"/>
        <v>547</v>
      </c>
      <c r="BK65">
        <f t="shared" si="84"/>
        <v>547</v>
      </c>
      <c r="BL65">
        <f t="shared" si="84"/>
        <v>547</v>
      </c>
      <c r="BM65">
        <f t="shared" si="84"/>
        <v>547</v>
      </c>
      <c r="BN65">
        <f t="shared" si="84"/>
        <v>547</v>
      </c>
      <c r="BO65">
        <f t="shared" si="84"/>
        <v>547</v>
      </c>
      <c r="BP65">
        <f t="shared" si="84"/>
        <v>547</v>
      </c>
      <c r="BQ65">
        <f t="shared" si="84"/>
        <v>547</v>
      </c>
    </row>
    <row r="66" spans="1:69">
      <c r="A66" t="s">
        <v>285</v>
      </c>
      <c r="B66" t="s">
        <v>32</v>
      </c>
      <c r="C66" t="s">
        <v>33</v>
      </c>
      <c r="D66" t="s">
        <v>34</v>
      </c>
      <c r="E66" t="s">
        <v>382</v>
      </c>
      <c r="F66" t="s">
        <v>389</v>
      </c>
      <c r="I66">
        <v>548</v>
      </c>
      <c r="J66" t="s">
        <v>72</v>
      </c>
      <c r="K66">
        <v>2003</v>
      </c>
      <c r="M66" t="s">
        <v>299</v>
      </c>
      <c r="N66" t="s">
        <v>289</v>
      </c>
      <c r="S66" t="s">
        <v>290</v>
      </c>
      <c r="T66" t="s">
        <v>41</v>
      </c>
      <c r="U66">
        <v>27.788215000000001</v>
      </c>
      <c r="V66">
        <v>-81.869979999999998</v>
      </c>
      <c r="W66" t="s">
        <v>42</v>
      </c>
      <c r="X66" t="s">
        <v>384</v>
      </c>
      <c r="Y66" t="s">
        <v>385</v>
      </c>
      <c r="AA66" t="s">
        <v>110</v>
      </c>
      <c r="AB66" t="s">
        <v>386</v>
      </c>
      <c r="AC66" t="s">
        <v>387</v>
      </c>
      <c r="AD66" t="s">
        <v>390</v>
      </c>
      <c r="AE66" t="s">
        <v>49</v>
      </c>
      <c r="AF66" s="1">
        <v>1</v>
      </c>
      <c r="AG66">
        <f t="shared" ref="AG66:AG129" si="94">SUMIF(E:E,E66,I:I)</f>
        <v>2267</v>
      </c>
      <c r="AH66" t="str">
        <f t="shared" si="77"/>
        <v/>
      </c>
      <c r="AI66">
        <f t="shared" si="74"/>
        <v>21</v>
      </c>
      <c r="AJ66">
        <f t="shared" si="4"/>
        <v>2043</v>
      </c>
      <c r="AK66">
        <f t="shared" ref="AK66:AL66" si="95">AJ66+40</f>
        <v>2083</v>
      </c>
      <c r="AL66">
        <f t="shared" si="95"/>
        <v>2123</v>
      </c>
      <c r="AM66">
        <f t="shared" ref="AM66:AV75" si="96">IF(AM$1&lt;$K66,0,$I66)*$AF66</f>
        <v>548</v>
      </c>
      <c r="AN66">
        <f t="shared" si="96"/>
        <v>548</v>
      </c>
      <c r="AO66">
        <f t="shared" si="96"/>
        <v>548</v>
      </c>
      <c r="AP66">
        <f t="shared" si="96"/>
        <v>548</v>
      </c>
      <c r="AQ66">
        <f t="shared" si="96"/>
        <v>548</v>
      </c>
      <c r="AR66">
        <f t="shared" si="96"/>
        <v>548</v>
      </c>
      <c r="AS66">
        <f t="shared" si="96"/>
        <v>548</v>
      </c>
      <c r="AT66">
        <f t="shared" si="96"/>
        <v>548</v>
      </c>
      <c r="AU66">
        <f t="shared" si="96"/>
        <v>548</v>
      </c>
      <c r="AV66">
        <f t="shared" si="96"/>
        <v>548</v>
      </c>
      <c r="AW66">
        <f t="shared" ref="AW66:BF75" si="97">IF(AW$1&lt;$K66,0,$I66)*$AF66</f>
        <v>548</v>
      </c>
      <c r="AX66">
        <f t="shared" si="97"/>
        <v>548</v>
      </c>
      <c r="AY66">
        <f t="shared" si="97"/>
        <v>548</v>
      </c>
      <c r="AZ66">
        <f t="shared" si="97"/>
        <v>548</v>
      </c>
      <c r="BA66">
        <f t="shared" si="97"/>
        <v>548</v>
      </c>
      <c r="BB66">
        <f t="shared" si="97"/>
        <v>548</v>
      </c>
      <c r="BC66">
        <f t="shared" si="97"/>
        <v>548</v>
      </c>
      <c r="BD66">
        <f t="shared" si="97"/>
        <v>548</v>
      </c>
      <c r="BE66">
        <f t="shared" si="97"/>
        <v>548</v>
      </c>
      <c r="BF66">
        <f t="shared" si="97"/>
        <v>548</v>
      </c>
      <c r="BG66">
        <f t="shared" ref="BG66:BQ75" si="98">IF(BG$1&lt;$K66,0,$I66)*$AF66</f>
        <v>548</v>
      </c>
      <c r="BH66">
        <f t="shared" si="98"/>
        <v>548</v>
      </c>
      <c r="BI66">
        <f t="shared" si="98"/>
        <v>548</v>
      </c>
      <c r="BJ66">
        <f t="shared" si="98"/>
        <v>548</v>
      </c>
      <c r="BK66">
        <f t="shared" si="98"/>
        <v>548</v>
      </c>
      <c r="BL66">
        <f t="shared" si="98"/>
        <v>548</v>
      </c>
      <c r="BM66">
        <f t="shared" si="98"/>
        <v>548</v>
      </c>
      <c r="BN66">
        <f t="shared" si="98"/>
        <v>548</v>
      </c>
      <c r="BO66">
        <f t="shared" si="98"/>
        <v>548</v>
      </c>
      <c r="BP66">
        <f t="shared" si="98"/>
        <v>548</v>
      </c>
      <c r="BQ66">
        <f t="shared" si="98"/>
        <v>548</v>
      </c>
    </row>
    <row r="67" spans="1:69">
      <c r="A67" t="s">
        <v>285</v>
      </c>
      <c r="B67" t="s">
        <v>32</v>
      </c>
      <c r="C67" t="s">
        <v>33</v>
      </c>
      <c r="D67" t="s">
        <v>34</v>
      </c>
      <c r="E67" t="s">
        <v>382</v>
      </c>
      <c r="F67" t="s">
        <v>391</v>
      </c>
      <c r="I67">
        <v>561</v>
      </c>
      <c r="J67" t="s">
        <v>72</v>
      </c>
      <c r="K67">
        <v>2005</v>
      </c>
      <c r="M67" t="s">
        <v>299</v>
      </c>
      <c r="N67" t="s">
        <v>289</v>
      </c>
      <c r="S67" t="s">
        <v>290</v>
      </c>
      <c r="T67" t="s">
        <v>41</v>
      </c>
      <c r="U67">
        <v>27.788215000000001</v>
      </c>
      <c r="V67">
        <v>-81.869979999999998</v>
      </c>
      <c r="W67" t="s">
        <v>42</v>
      </c>
      <c r="X67" t="s">
        <v>384</v>
      </c>
      <c r="Y67" t="s">
        <v>385</v>
      </c>
      <c r="AA67" t="s">
        <v>110</v>
      </c>
      <c r="AB67" t="s">
        <v>386</v>
      </c>
      <c r="AC67" t="s">
        <v>387</v>
      </c>
      <c r="AD67" t="s">
        <v>392</v>
      </c>
      <c r="AE67" t="s">
        <v>49</v>
      </c>
      <c r="AF67" s="1">
        <v>1</v>
      </c>
      <c r="AG67">
        <f t="shared" si="94"/>
        <v>2267</v>
      </c>
      <c r="AH67" t="str">
        <f t="shared" si="77"/>
        <v/>
      </c>
      <c r="AI67">
        <f t="shared" si="74"/>
        <v>19</v>
      </c>
      <c r="AJ67">
        <f t="shared" ref="AJ67:AJ130" si="99">K67+40</f>
        <v>2045</v>
      </c>
      <c r="AK67">
        <f t="shared" ref="AK67:AL67" si="100">AJ67+40</f>
        <v>2085</v>
      </c>
      <c r="AL67">
        <f t="shared" si="100"/>
        <v>2125</v>
      </c>
      <c r="AM67">
        <f t="shared" si="96"/>
        <v>561</v>
      </c>
      <c r="AN67">
        <f t="shared" si="96"/>
        <v>561</v>
      </c>
      <c r="AO67">
        <f t="shared" si="96"/>
        <v>561</v>
      </c>
      <c r="AP67">
        <f t="shared" si="96"/>
        <v>561</v>
      </c>
      <c r="AQ67">
        <f t="shared" si="96"/>
        <v>561</v>
      </c>
      <c r="AR67">
        <f t="shared" si="96"/>
        <v>561</v>
      </c>
      <c r="AS67">
        <f t="shared" si="96"/>
        <v>561</v>
      </c>
      <c r="AT67">
        <f t="shared" si="96"/>
        <v>561</v>
      </c>
      <c r="AU67">
        <f t="shared" si="96"/>
        <v>561</v>
      </c>
      <c r="AV67">
        <f t="shared" si="96"/>
        <v>561</v>
      </c>
      <c r="AW67">
        <f t="shared" si="97"/>
        <v>561</v>
      </c>
      <c r="AX67">
        <f t="shared" si="97"/>
        <v>561</v>
      </c>
      <c r="AY67">
        <f t="shared" si="97"/>
        <v>561</v>
      </c>
      <c r="AZ67">
        <f t="shared" si="97"/>
        <v>561</v>
      </c>
      <c r="BA67">
        <f t="shared" si="97"/>
        <v>561</v>
      </c>
      <c r="BB67">
        <f t="shared" si="97"/>
        <v>561</v>
      </c>
      <c r="BC67">
        <f t="shared" si="97"/>
        <v>561</v>
      </c>
      <c r="BD67">
        <f t="shared" si="97"/>
        <v>561</v>
      </c>
      <c r="BE67">
        <f t="shared" si="97"/>
        <v>561</v>
      </c>
      <c r="BF67">
        <f t="shared" si="97"/>
        <v>561</v>
      </c>
      <c r="BG67">
        <f t="shared" si="98"/>
        <v>561</v>
      </c>
      <c r="BH67">
        <f t="shared" si="98"/>
        <v>561</v>
      </c>
      <c r="BI67">
        <f t="shared" si="98"/>
        <v>561</v>
      </c>
      <c r="BJ67">
        <f t="shared" si="98"/>
        <v>561</v>
      </c>
      <c r="BK67">
        <f t="shared" si="98"/>
        <v>561</v>
      </c>
      <c r="BL67">
        <f t="shared" si="98"/>
        <v>561</v>
      </c>
      <c r="BM67">
        <f t="shared" si="98"/>
        <v>561</v>
      </c>
      <c r="BN67">
        <f t="shared" si="98"/>
        <v>561</v>
      </c>
      <c r="BO67">
        <f t="shared" si="98"/>
        <v>561</v>
      </c>
      <c r="BP67">
        <f t="shared" si="98"/>
        <v>561</v>
      </c>
      <c r="BQ67">
        <f t="shared" si="98"/>
        <v>561</v>
      </c>
    </row>
    <row r="68" spans="1:69">
      <c r="A68" t="s">
        <v>285</v>
      </c>
      <c r="B68" t="s">
        <v>32</v>
      </c>
      <c r="C68" t="s">
        <v>33</v>
      </c>
      <c r="D68" t="s">
        <v>34</v>
      </c>
      <c r="E68" t="s">
        <v>382</v>
      </c>
      <c r="F68" t="s">
        <v>393</v>
      </c>
      <c r="I68">
        <v>611</v>
      </c>
      <c r="J68" t="s">
        <v>72</v>
      </c>
      <c r="K68">
        <v>2007</v>
      </c>
      <c r="M68" t="s">
        <v>299</v>
      </c>
      <c r="N68" t="s">
        <v>289</v>
      </c>
      <c r="S68" t="s">
        <v>290</v>
      </c>
      <c r="T68" t="s">
        <v>41</v>
      </c>
      <c r="U68">
        <v>27.788215000000001</v>
      </c>
      <c r="V68">
        <v>-81.869979999999998</v>
      </c>
      <c r="W68" t="s">
        <v>42</v>
      </c>
      <c r="X68" t="s">
        <v>384</v>
      </c>
      <c r="Y68" t="s">
        <v>385</v>
      </c>
      <c r="AA68" t="s">
        <v>110</v>
      </c>
      <c r="AB68" t="s">
        <v>386</v>
      </c>
      <c r="AC68" t="s">
        <v>387</v>
      </c>
      <c r="AD68" t="s">
        <v>394</v>
      </c>
      <c r="AE68" t="s">
        <v>49</v>
      </c>
      <c r="AF68" s="1">
        <v>1</v>
      </c>
      <c r="AG68">
        <f t="shared" si="94"/>
        <v>2267</v>
      </c>
      <c r="AH68">
        <f t="shared" si="77"/>
        <v>2267</v>
      </c>
      <c r="AI68">
        <f t="shared" si="74"/>
        <v>17</v>
      </c>
      <c r="AJ68">
        <f t="shared" si="99"/>
        <v>2047</v>
      </c>
      <c r="AK68">
        <f t="shared" ref="AK68:AL68" si="101">AJ68+40</f>
        <v>2087</v>
      </c>
      <c r="AL68">
        <f t="shared" si="101"/>
        <v>2127</v>
      </c>
      <c r="AM68">
        <f t="shared" si="96"/>
        <v>611</v>
      </c>
      <c r="AN68">
        <f t="shared" si="96"/>
        <v>611</v>
      </c>
      <c r="AO68">
        <f t="shared" si="96"/>
        <v>611</v>
      </c>
      <c r="AP68">
        <f t="shared" si="96"/>
        <v>611</v>
      </c>
      <c r="AQ68">
        <f t="shared" si="96"/>
        <v>611</v>
      </c>
      <c r="AR68">
        <f t="shared" si="96"/>
        <v>611</v>
      </c>
      <c r="AS68">
        <f t="shared" si="96"/>
        <v>611</v>
      </c>
      <c r="AT68">
        <f t="shared" si="96"/>
        <v>611</v>
      </c>
      <c r="AU68">
        <f t="shared" si="96"/>
        <v>611</v>
      </c>
      <c r="AV68">
        <f t="shared" si="96"/>
        <v>611</v>
      </c>
      <c r="AW68">
        <f t="shared" si="97"/>
        <v>611</v>
      </c>
      <c r="AX68">
        <f t="shared" si="97"/>
        <v>611</v>
      </c>
      <c r="AY68">
        <f t="shared" si="97"/>
        <v>611</v>
      </c>
      <c r="AZ68">
        <f t="shared" si="97"/>
        <v>611</v>
      </c>
      <c r="BA68">
        <f t="shared" si="97"/>
        <v>611</v>
      </c>
      <c r="BB68">
        <f t="shared" si="97"/>
        <v>611</v>
      </c>
      <c r="BC68">
        <f t="shared" si="97"/>
        <v>611</v>
      </c>
      <c r="BD68">
        <f t="shared" si="97"/>
        <v>611</v>
      </c>
      <c r="BE68">
        <f t="shared" si="97"/>
        <v>611</v>
      </c>
      <c r="BF68">
        <f t="shared" si="97"/>
        <v>611</v>
      </c>
      <c r="BG68">
        <f t="shared" si="98"/>
        <v>611</v>
      </c>
      <c r="BH68">
        <f t="shared" si="98"/>
        <v>611</v>
      </c>
      <c r="BI68">
        <f t="shared" si="98"/>
        <v>611</v>
      </c>
      <c r="BJ68">
        <f t="shared" si="98"/>
        <v>611</v>
      </c>
      <c r="BK68">
        <f t="shared" si="98"/>
        <v>611</v>
      </c>
      <c r="BL68">
        <f t="shared" si="98"/>
        <v>611</v>
      </c>
      <c r="BM68">
        <f t="shared" si="98"/>
        <v>611</v>
      </c>
      <c r="BN68">
        <f t="shared" si="98"/>
        <v>611</v>
      </c>
      <c r="BO68">
        <f t="shared" si="98"/>
        <v>611</v>
      </c>
      <c r="BP68">
        <f t="shared" si="98"/>
        <v>611</v>
      </c>
      <c r="BQ68">
        <f t="shared" si="98"/>
        <v>611</v>
      </c>
    </row>
    <row r="69" spans="1:69">
      <c r="A69" t="s">
        <v>285</v>
      </c>
      <c r="B69" t="s">
        <v>32</v>
      </c>
      <c r="C69" t="s">
        <v>33</v>
      </c>
      <c r="D69" t="s">
        <v>34</v>
      </c>
      <c r="E69" t="s">
        <v>395</v>
      </c>
      <c r="F69" t="s">
        <v>311</v>
      </c>
      <c r="I69">
        <v>56.7</v>
      </c>
      <c r="J69" t="s">
        <v>72</v>
      </c>
      <c r="K69">
        <v>1974</v>
      </c>
      <c r="M69" t="s">
        <v>306</v>
      </c>
      <c r="N69" t="s">
        <v>312</v>
      </c>
      <c r="S69" t="s">
        <v>290</v>
      </c>
      <c r="T69" t="s">
        <v>41</v>
      </c>
      <c r="U69">
        <v>28.262778000000001</v>
      </c>
      <c r="V69">
        <v>-81.548610999999994</v>
      </c>
      <c r="W69" t="s">
        <v>42</v>
      </c>
      <c r="X69" t="s">
        <v>396</v>
      </c>
      <c r="Y69" t="s">
        <v>397</v>
      </c>
      <c r="AA69" t="s">
        <v>110</v>
      </c>
      <c r="AB69" t="s">
        <v>398</v>
      </c>
      <c r="AC69" t="s">
        <v>399</v>
      </c>
      <c r="AD69" t="s">
        <v>400</v>
      </c>
      <c r="AE69" t="s">
        <v>49</v>
      </c>
      <c r="AF69" s="1">
        <v>1</v>
      </c>
      <c r="AG69">
        <f t="shared" si="94"/>
        <v>1198.7</v>
      </c>
      <c r="AH69" t="str">
        <f t="shared" si="77"/>
        <v/>
      </c>
      <c r="AI69">
        <f t="shared" si="74"/>
        <v>50</v>
      </c>
      <c r="AJ69">
        <f t="shared" si="99"/>
        <v>2014</v>
      </c>
      <c r="AK69">
        <f t="shared" ref="AK69:AL69" si="102">AJ69+40</f>
        <v>2054</v>
      </c>
      <c r="AL69">
        <f t="shared" si="102"/>
        <v>2094</v>
      </c>
      <c r="AM69">
        <f t="shared" si="96"/>
        <v>56.7</v>
      </c>
      <c r="AN69">
        <f t="shared" si="96"/>
        <v>56.7</v>
      </c>
      <c r="AO69">
        <f t="shared" si="96"/>
        <v>56.7</v>
      </c>
      <c r="AP69">
        <f t="shared" si="96"/>
        <v>56.7</v>
      </c>
      <c r="AQ69">
        <f t="shared" si="96"/>
        <v>56.7</v>
      </c>
      <c r="AR69">
        <f t="shared" si="96"/>
        <v>56.7</v>
      </c>
      <c r="AS69">
        <f t="shared" si="96"/>
        <v>56.7</v>
      </c>
      <c r="AT69">
        <f t="shared" si="96"/>
        <v>56.7</v>
      </c>
      <c r="AU69">
        <f t="shared" si="96"/>
        <v>56.7</v>
      </c>
      <c r="AV69">
        <f t="shared" si="96"/>
        <v>56.7</v>
      </c>
      <c r="AW69">
        <f t="shared" si="97"/>
        <v>56.7</v>
      </c>
      <c r="AX69">
        <f t="shared" si="97"/>
        <v>56.7</v>
      </c>
      <c r="AY69">
        <f t="shared" si="97"/>
        <v>56.7</v>
      </c>
      <c r="AZ69">
        <f t="shared" si="97"/>
        <v>56.7</v>
      </c>
      <c r="BA69">
        <f t="shared" si="97"/>
        <v>56.7</v>
      </c>
      <c r="BB69">
        <f t="shared" si="97"/>
        <v>56.7</v>
      </c>
      <c r="BC69">
        <f t="shared" si="97"/>
        <v>56.7</v>
      </c>
      <c r="BD69">
        <f t="shared" si="97"/>
        <v>56.7</v>
      </c>
      <c r="BE69">
        <f t="shared" si="97"/>
        <v>56.7</v>
      </c>
      <c r="BF69">
        <f t="shared" si="97"/>
        <v>56.7</v>
      </c>
      <c r="BG69">
        <f t="shared" si="98"/>
        <v>56.7</v>
      </c>
      <c r="BH69">
        <f t="shared" si="98"/>
        <v>56.7</v>
      </c>
      <c r="BI69">
        <f t="shared" si="98"/>
        <v>56.7</v>
      </c>
      <c r="BJ69">
        <f t="shared" si="98"/>
        <v>56.7</v>
      </c>
      <c r="BK69">
        <f t="shared" si="98"/>
        <v>56.7</v>
      </c>
      <c r="BL69">
        <f t="shared" si="98"/>
        <v>56.7</v>
      </c>
      <c r="BM69">
        <f t="shared" si="98"/>
        <v>56.7</v>
      </c>
      <c r="BN69">
        <f t="shared" si="98"/>
        <v>56.7</v>
      </c>
      <c r="BO69">
        <f t="shared" si="98"/>
        <v>56.7</v>
      </c>
      <c r="BP69">
        <f t="shared" si="98"/>
        <v>56.7</v>
      </c>
      <c r="BQ69">
        <f t="shared" si="98"/>
        <v>56.7</v>
      </c>
    </row>
    <row r="70" spans="1:69">
      <c r="A70" t="s">
        <v>285</v>
      </c>
      <c r="B70" t="s">
        <v>32</v>
      </c>
      <c r="C70" t="s">
        <v>33</v>
      </c>
      <c r="D70" t="s">
        <v>34</v>
      </c>
      <c r="E70" t="s">
        <v>395</v>
      </c>
      <c r="F70" t="s">
        <v>318</v>
      </c>
      <c r="I70">
        <v>56.7</v>
      </c>
      <c r="J70" t="s">
        <v>72</v>
      </c>
      <c r="K70">
        <v>1974</v>
      </c>
      <c r="M70" t="s">
        <v>306</v>
      </c>
      <c r="N70" t="s">
        <v>312</v>
      </c>
      <c r="S70" t="s">
        <v>290</v>
      </c>
      <c r="T70" t="s">
        <v>41</v>
      </c>
      <c r="U70">
        <v>28.262778000000001</v>
      </c>
      <c r="V70">
        <v>-81.548610999999994</v>
      </c>
      <c r="W70" t="s">
        <v>42</v>
      </c>
      <c r="X70" t="s">
        <v>396</v>
      </c>
      <c r="Y70" t="s">
        <v>397</v>
      </c>
      <c r="AA70" t="s">
        <v>110</v>
      </c>
      <c r="AB70" t="s">
        <v>398</v>
      </c>
      <c r="AC70" t="s">
        <v>399</v>
      </c>
      <c r="AD70" t="s">
        <v>412</v>
      </c>
      <c r="AE70" t="s">
        <v>49</v>
      </c>
      <c r="AF70" s="1">
        <v>1</v>
      </c>
      <c r="AG70">
        <f t="shared" si="94"/>
        <v>1198.7</v>
      </c>
      <c r="AH70" t="str">
        <f t="shared" si="77"/>
        <v/>
      </c>
      <c r="AI70">
        <f t="shared" si="74"/>
        <v>50</v>
      </c>
      <c r="AJ70">
        <f t="shared" si="99"/>
        <v>2014</v>
      </c>
      <c r="AK70">
        <f t="shared" ref="AK70:AL70" si="103">AJ70+40</f>
        <v>2054</v>
      </c>
      <c r="AL70">
        <f t="shared" si="103"/>
        <v>2094</v>
      </c>
      <c r="AM70">
        <f t="shared" si="96"/>
        <v>56.7</v>
      </c>
      <c r="AN70">
        <f t="shared" si="96"/>
        <v>56.7</v>
      </c>
      <c r="AO70">
        <f t="shared" si="96"/>
        <v>56.7</v>
      </c>
      <c r="AP70">
        <f t="shared" si="96"/>
        <v>56.7</v>
      </c>
      <c r="AQ70">
        <f t="shared" si="96"/>
        <v>56.7</v>
      </c>
      <c r="AR70">
        <f t="shared" si="96"/>
        <v>56.7</v>
      </c>
      <c r="AS70">
        <f t="shared" si="96"/>
        <v>56.7</v>
      </c>
      <c r="AT70">
        <f t="shared" si="96"/>
        <v>56.7</v>
      </c>
      <c r="AU70">
        <f t="shared" si="96"/>
        <v>56.7</v>
      </c>
      <c r="AV70">
        <f t="shared" si="96"/>
        <v>56.7</v>
      </c>
      <c r="AW70">
        <f t="shared" si="97"/>
        <v>56.7</v>
      </c>
      <c r="AX70">
        <f t="shared" si="97"/>
        <v>56.7</v>
      </c>
      <c r="AY70">
        <f t="shared" si="97"/>
        <v>56.7</v>
      </c>
      <c r="AZ70">
        <f t="shared" si="97"/>
        <v>56.7</v>
      </c>
      <c r="BA70">
        <f t="shared" si="97"/>
        <v>56.7</v>
      </c>
      <c r="BB70">
        <f t="shared" si="97"/>
        <v>56.7</v>
      </c>
      <c r="BC70">
        <f t="shared" si="97"/>
        <v>56.7</v>
      </c>
      <c r="BD70">
        <f t="shared" si="97"/>
        <v>56.7</v>
      </c>
      <c r="BE70">
        <f t="shared" si="97"/>
        <v>56.7</v>
      </c>
      <c r="BF70">
        <f t="shared" si="97"/>
        <v>56.7</v>
      </c>
      <c r="BG70">
        <f t="shared" si="98"/>
        <v>56.7</v>
      </c>
      <c r="BH70">
        <f t="shared" si="98"/>
        <v>56.7</v>
      </c>
      <c r="BI70">
        <f t="shared" si="98"/>
        <v>56.7</v>
      </c>
      <c r="BJ70">
        <f t="shared" si="98"/>
        <v>56.7</v>
      </c>
      <c r="BK70">
        <f t="shared" si="98"/>
        <v>56.7</v>
      </c>
      <c r="BL70">
        <f t="shared" si="98"/>
        <v>56.7</v>
      </c>
      <c r="BM70">
        <f t="shared" si="98"/>
        <v>56.7</v>
      </c>
      <c r="BN70">
        <f t="shared" si="98"/>
        <v>56.7</v>
      </c>
      <c r="BO70">
        <f t="shared" si="98"/>
        <v>56.7</v>
      </c>
      <c r="BP70">
        <f t="shared" si="98"/>
        <v>56.7</v>
      </c>
      <c r="BQ70">
        <f t="shared" si="98"/>
        <v>56.7</v>
      </c>
    </row>
    <row r="71" spans="1:69">
      <c r="A71" t="s">
        <v>285</v>
      </c>
      <c r="B71" t="s">
        <v>32</v>
      </c>
      <c r="C71" t="s">
        <v>33</v>
      </c>
      <c r="D71" t="s">
        <v>34</v>
      </c>
      <c r="E71" t="s">
        <v>395</v>
      </c>
      <c r="F71" t="s">
        <v>320</v>
      </c>
      <c r="I71">
        <v>56.7</v>
      </c>
      <c r="J71" t="s">
        <v>72</v>
      </c>
      <c r="K71">
        <v>1974</v>
      </c>
      <c r="M71" t="s">
        <v>306</v>
      </c>
      <c r="N71" t="s">
        <v>312</v>
      </c>
      <c r="S71" t="s">
        <v>290</v>
      </c>
      <c r="T71" t="s">
        <v>41</v>
      </c>
      <c r="U71">
        <v>28.262778000000001</v>
      </c>
      <c r="V71">
        <v>-81.548610999999994</v>
      </c>
      <c r="W71" t="s">
        <v>42</v>
      </c>
      <c r="X71" t="s">
        <v>396</v>
      </c>
      <c r="Y71" t="s">
        <v>397</v>
      </c>
      <c r="AA71" t="s">
        <v>110</v>
      </c>
      <c r="AB71" t="s">
        <v>398</v>
      </c>
      <c r="AC71" t="s">
        <v>399</v>
      </c>
      <c r="AD71" t="s">
        <v>413</v>
      </c>
      <c r="AE71" t="s">
        <v>49</v>
      </c>
      <c r="AF71" s="1">
        <v>1</v>
      </c>
      <c r="AG71">
        <f t="shared" si="94"/>
        <v>1198.7</v>
      </c>
      <c r="AH71" t="str">
        <f t="shared" si="77"/>
        <v/>
      </c>
      <c r="AI71">
        <f t="shared" si="74"/>
        <v>50</v>
      </c>
      <c r="AJ71">
        <f t="shared" si="99"/>
        <v>2014</v>
      </c>
      <c r="AK71">
        <f t="shared" ref="AK71:AL71" si="104">AJ71+40</f>
        <v>2054</v>
      </c>
      <c r="AL71">
        <f t="shared" si="104"/>
        <v>2094</v>
      </c>
      <c r="AM71">
        <f t="shared" si="96"/>
        <v>56.7</v>
      </c>
      <c r="AN71">
        <f t="shared" si="96"/>
        <v>56.7</v>
      </c>
      <c r="AO71">
        <f t="shared" si="96"/>
        <v>56.7</v>
      </c>
      <c r="AP71">
        <f t="shared" si="96"/>
        <v>56.7</v>
      </c>
      <c r="AQ71">
        <f t="shared" si="96"/>
        <v>56.7</v>
      </c>
      <c r="AR71">
        <f t="shared" si="96"/>
        <v>56.7</v>
      </c>
      <c r="AS71">
        <f t="shared" si="96"/>
        <v>56.7</v>
      </c>
      <c r="AT71">
        <f t="shared" si="96"/>
        <v>56.7</v>
      </c>
      <c r="AU71">
        <f t="shared" si="96"/>
        <v>56.7</v>
      </c>
      <c r="AV71">
        <f t="shared" si="96"/>
        <v>56.7</v>
      </c>
      <c r="AW71">
        <f t="shared" si="97"/>
        <v>56.7</v>
      </c>
      <c r="AX71">
        <f t="shared" si="97"/>
        <v>56.7</v>
      </c>
      <c r="AY71">
        <f t="shared" si="97"/>
        <v>56.7</v>
      </c>
      <c r="AZ71">
        <f t="shared" si="97"/>
        <v>56.7</v>
      </c>
      <c r="BA71">
        <f t="shared" si="97"/>
        <v>56.7</v>
      </c>
      <c r="BB71">
        <f t="shared" si="97"/>
        <v>56.7</v>
      </c>
      <c r="BC71">
        <f t="shared" si="97"/>
        <v>56.7</v>
      </c>
      <c r="BD71">
        <f t="shared" si="97"/>
        <v>56.7</v>
      </c>
      <c r="BE71">
        <f t="shared" si="97"/>
        <v>56.7</v>
      </c>
      <c r="BF71">
        <f t="shared" si="97"/>
        <v>56.7</v>
      </c>
      <c r="BG71">
        <f t="shared" si="98"/>
        <v>56.7</v>
      </c>
      <c r="BH71">
        <f t="shared" si="98"/>
        <v>56.7</v>
      </c>
      <c r="BI71">
        <f t="shared" si="98"/>
        <v>56.7</v>
      </c>
      <c r="BJ71">
        <f t="shared" si="98"/>
        <v>56.7</v>
      </c>
      <c r="BK71">
        <f t="shared" si="98"/>
        <v>56.7</v>
      </c>
      <c r="BL71">
        <f t="shared" si="98"/>
        <v>56.7</v>
      </c>
      <c r="BM71">
        <f t="shared" si="98"/>
        <v>56.7</v>
      </c>
      <c r="BN71">
        <f t="shared" si="98"/>
        <v>56.7</v>
      </c>
      <c r="BO71">
        <f t="shared" si="98"/>
        <v>56.7</v>
      </c>
      <c r="BP71">
        <f t="shared" si="98"/>
        <v>56.7</v>
      </c>
      <c r="BQ71">
        <f t="shared" si="98"/>
        <v>56.7</v>
      </c>
    </row>
    <row r="72" spans="1:69">
      <c r="A72" t="s">
        <v>285</v>
      </c>
      <c r="B72" t="s">
        <v>32</v>
      </c>
      <c r="C72" t="s">
        <v>33</v>
      </c>
      <c r="D72" t="s">
        <v>34</v>
      </c>
      <c r="E72" t="s">
        <v>395</v>
      </c>
      <c r="F72" t="s">
        <v>322</v>
      </c>
      <c r="I72">
        <v>56.7</v>
      </c>
      <c r="J72" t="s">
        <v>72</v>
      </c>
      <c r="K72">
        <v>1974</v>
      </c>
      <c r="M72" t="s">
        <v>306</v>
      </c>
      <c r="N72" t="s">
        <v>312</v>
      </c>
      <c r="S72" t="s">
        <v>290</v>
      </c>
      <c r="T72" t="s">
        <v>41</v>
      </c>
      <c r="U72">
        <v>28.262778000000001</v>
      </c>
      <c r="V72">
        <v>-81.548610999999994</v>
      </c>
      <c r="W72" t="s">
        <v>42</v>
      </c>
      <c r="X72" t="s">
        <v>396</v>
      </c>
      <c r="Y72" t="s">
        <v>397</v>
      </c>
      <c r="AA72" t="s">
        <v>110</v>
      </c>
      <c r="AB72" t="s">
        <v>398</v>
      </c>
      <c r="AC72" t="s">
        <v>399</v>
      </c>
      <c r="AD72" t="s">
        <v>414</v>
      </c>
      <c r="AE72" t="s">
        <v>49</v>
      </c>
      <c r="AF72" s="1">
        <v>1</v>
      </c>
      <c r="AG72">
        <f t="shared" si="94"/>
        <v>1198.7</v>
      </c>
      <c r="AH72" t="str">
        <f t="shared" si="77"/>
        <v/>
      </c>
      <c r="AI72">
        <f t="shared" si="74"/>
        <v>50</v>
      </c>
      <c r="AJ72">
        <f t="shared" si="99"/>
        <v>2014</v>
      </c>
      <c r="AK72">
        <f t="shared" ref="AK72:AL72" si="105">AJ72+40</f>
        <v>2054</v>
      </c>
      <c r="AL72">
        <f t="shared" si="105"/>
        <v>2094</v>
      </c>
      <c r="AM72">
        <f t="shared" si="96"/>
        <v>56.7</v>
      </c>
      <c r="AN72">
        <f t="shared" si="96"/>
        <v>56.7</v>
      </c>
      <c r="AO72">
        <f t="shared" si="96"/>
        <v>56.7</v>
      </c>
      <c r="AP72">
        <f t="shared" si="96"/>
        <v>56.7</v>
      </c>
      <c r="AQ72">
        <f t="shared" si="96"/>
        <v>56.7</v>
      </c>
      <c r="AR72">
        <f t="shared" si="96"/>
        <v>56.7</v>
      </c>
      <c r="AS72">
        <f t="shared" si="96"/>
        <v>56.7</v>
      </c>
      <c r="AT72">
        <f t="shared" si="96"/>
        <v>56.7</v>
      </c>
      <c r="AU72">
        <f t="shared" si="96"/>
        <v>56.7</v>
      </c>
      <c r="AV72">
        <f t="shared" si="96"/>
        <v>56.7</v>
      </c>
      <c r="AW72">
        <f t="shared" si="97"/>
        <v>56.7</v>
      </c>
      <c r="AX72">
        <f t="shared" si="97"/>
        <v>56.7</v>
      </c>
      <c r="AY72">
        <f t="shared" si="97"/>
        <v>56.7</v>
      </c>
      <c r="AZ72">
        <f t="shared" si="97"/>
        <v>56.7</v>
      </c>
      <c r="BA72">
        <f t="shared" si="97"/>
        <v>56.7</v>
      </c>
      <c r="BB72">
        <f t="shared" si="97"/>
        <v>56.7</v>
      </c>
      <c r="BC72">
        <f t="shared" si="97"/>
        <v>56.7</v>
      </c>
      <c r="BD72">
        <f t="shared" si="97"/>
        <v>56.7</v>
      </c>
      <c r="BE72">
        <f t="shared" si="97"/>
        <v>56.7</v>
      </c>
      <c r="BF72">
        <f t="shared" si="97"/>
        <v>56.7</v>
      </c>
      <c r="BG72">
        <f t="shared" si="98"/>
        <v>56.7</v>
      </c>
      <c r="BH72">
        <f t="shared" si="98"/>
        <v>56.7</v>
      </c>
      <c r="BI72">
        <f t="shared" si="98"/>
        <v>56.7</v>
      </c>
      <c r="BJ72">
        <f t="shared" si="98"/>
        <v>56.7</v>
      </c>
      <c r="BK72">
        <f t="shared" si="98"/>
        <v>56.7</v>
      </c>
      <c r="BL72">
        <f t="shared" si="98"/>
        <v>56.7</v>
      </c>
      <c r="BM72">
        <f t="shared" si="98"/>
        <v>56.7</v>
      </c>
      <c r="BN72">
        <f t="shared" si="98"/>
        <v>56.7</v>
      </c>
      <c r="BO72">
        <f t="shared" si="98"/>
        <v>56.7</v>
      </c>
      <c r="BP72">
        <f t="shared" si="98"/>
        <v>56.7</v>
      </c>
      <c r="BQ72">
        <f t="shared" si="98"/>
        <v>56.7</v>
      </c>
    </row>
    <row r="73" spans="1:69">
      <c r="A73" t="s">
        <v>285</v>
      </c>
      <c r="B73" t="s">
        <v>32</v>
      </c>
      <c r="C73" t="s">
        <v>33</v>
      </c>
      <c r="D73" t="s">
        <v>34</v>
      </c>
      <c r="E73" t="s">
        <v>395</v>
      </c>
      <c r="F73" t="s">
        <v>415</v>
      </c>
      <c r="I73">
        <v>56.7</v>
      </c>
      <c r="J73" t="s">
        <v>72</v>
      </c>
      <c r="K73">
        <v>1974</v>
      </c>
      <c r="M73" t="s">
        <v>306</v>
      </c>
      <c r="N73" t="s">
        <v>312</v>
      </c>
      <c r="S73" t="s">
        <v>290</v>
      </c>
      <c r="T73" t="s">
        <v>41</v>
      </c>
      <c r="U73">
        <v>28.262778000000001</v>
      </c>
      <c r="V73">
        <v>-81.548610999999994</v>
      </c>
      <c r="W73" t="s">
        <v>42</v>
      </c>
      <c r="X73" t="s">
        <v>396</v>
      </c>
      <c r="Y73" t="s">
        <v>397</v>
      </c>
      <c r="AA73" t="s">
        <v>110</v>
      </c>
      <c r="AB73" t="s">
        <v>398</v>
      </c>
      <c r="AC73" t="s">
        <v>399</v>
      </c>
      <c r="AD73" t="s">
        <v>416</v>
      </c>
      <c r="AE73" t="s">
        <v>49</v>
      </c>
      <c r="AF73" s="1">
        <v>1</v>
      </c>
      <c r="AG73">
        <f t="shared" si="94"/>
        <v>1198.7</v>
      </c>
      <c r="AH73" t="str">
        <f t="shared" si="77"/>
        <v/>
      </c>
      <c r="AI73">
        <f t="shared" si="74"/>
        <v>50</v>
      </c>
      <c r="AJ73">
        <f t="shared" si="99"/>
        <v>2014</v>
      </c>
      <c r="AK73">
        <f t="shared" ref="AK73:AL73" si="106">AJ73+40</f>
        <v>2054</v>
      </c>
      <c r="AL73">
        <f t="shared" si="106"/>
        <v>2094</v>
      </c>
      <c r="AM73">
        <f t="shared" si="96"/>
        <v>56.7</v>
      </c>
      <c r="AN73">
        <f t="shared" si="96"/>
        <v>56.7</v>
      </c>
      <c r="AO73">
        <f t="shared" si="96"/>
        <v>56.7</v>
      </c>
      <c r="AP73">
        <f t="shared" si="96"/>
        <v>56.7</v>
      </c>
      <c r="AQ73">
        <f t="shared" si="96"/>
        <v>56.7</v>
      </c>
      <c r="AR73">
        <f t="shared" si="96"/>
        <v>56.7</v>
      </c>
      <c r="AS73">
        <f t="shared" si="96"/>
        <v>56.7</v>
      </c>
      <c r="AT73">
        <f t="shared" si="96"/>
        <v>56.7</v>
      </c>
      <c r="AU73">
        <f t="shared" si="96"/>
        <v>56.7</v>
      </c>
      <c r="AV73">
        <f t="shared" si="96"/>
        <v>56.7</v>
      </c>
      <c r="AW73">
        <f t="shared" si="97"/>
        <v>56.7</v>
      </c>
      <c r="AX73">
        <f t="shared" si="97"/>
        <v>56.7</v>
      </c>
      <c r="AY73">
        <f t="shared" si="97"/>
        <v>56.7</v>
      </c>
      <c r="AZ73">
        <f t="shared" si="97"/>
        <v>56.7</v>
      </c>
      <c r="BA73">
        <f t="shared" si="97"/>
        <v>56.7</v>
      </c>
      <c r="BB73">
        <f t="shared" si="97"/>
        <v>56.7</v>
      </c>
      <c r="BC73">
        <f t="shared" si="97"/>
        <v>56.7</v>
      </c>
      <c r="BD73">
        <f t="shared" si="97"/>
        <v>56.7</v>
      </c>
      <c r="BE73">
        <f t="shared" si="97"/>
        <v>56.7</v>
      </c>
      <c r="BF73">
        <f t="shared" si="97"/>
        <v>56.7</v>
      </c>
      <c r="BG73">
        <f t="shared" si="98"/>
        <v>56.7</v>
      </c>
      <c r="BH73">
        <f t="shared" si="98"/>
        <v>56.7</v>
      </c>
      <c r="BI73">
        <f t="shared" si="98"/>
        <v>56.7</v>
      </c>
      <c r="BJ73">
        <f t="shared" si="98"/>
        <v>56.7</v>
      </c>
      <c r="BK73">
        <f t="shared" si="98"/>
        <v>56.7</v>
      </c>
      <c r="BL73">
        <f t="shared" si="98"/>
        <v>56.7</v>
      </c>
      <c r="BM73">
        <f t="shared" si="98"/>
        <v>56.7</v>
      </c>
      <c r="BN73">
        <f t="shared" si="98"/>
        <v>56.7</v>
      </c>
      <c r="BO73">
        <f t="shared" si="98"/>
        <v>56.7</v>
      </c>
      <c r="BP73">
        <f t="shared" si="98"/>
        <v>56.7</v>
      </c>
      <c r="BQ73">
        <f t="shared" si="98"/>
        <v>56.7</v>
      </c>
    </row>
    <row r="74" spans="1:69">
      <c r="A74" t="s">
        <v>285</v>
      </c>
      <c r="B74" t="s">
        <v>32</v>
      </c>
      <c r="C74" t="s">
        <v>33</v>
      </c>
      <c r="D74" t="s">
        <v>34</v>
      </c>
      <c r="E74" t="s">
        <v>395</v>
      </c>
      <c r="F74" t="s">
        <v>417</v>
      </c>
      <c r="I74">
        <v>56.7</v>
      </c>
      <c r="J74" t="s">
        <v>72</v>
      </c>
      <c r="K74">
        <v>1974</v>
      </c>
      <c r="M74" t="s">
        <v>306</v>
      </c>
      <c r="N74" t="s">
        <v>312</v>
      </c>
      <c r="S74" t="s">
        <v>290</v>
      </c>
      <c r="T74" t="s">
        <v>41</v>
      </c>
      <c r="U74">
        <v>28.262778000000001</v>
      </c>
      <c r="V74">
        <v>-81.548610999999994</v>
      </c>
      <c r="W74" t="s">
        <v>42</v>
      </c>
      <c r="X74" t="s">
        <v>396</v>
      </c>
      <c r="Y74" t="s">
        <v>397</v>
      </c>
      <c r="AA74" t="s">
        <v>110</v>
      </c>
      <c r="AB74" t="s">
        <v>398</v>
      </c>
      <c r="AC74" t="s">
        <v>399</v>
      </c>
      <c r="AD74" t="s">
        <v>418</v>
      </c>
      <c r="AE74" t="s">
        <v>49</v>
      </c>
      <c r="AF74" s="1">
        <v>1</v>
      </c>
      <c r="AG74">
        <f t="shared" si="94"/>
        <v>1198.7</v>
      </c>
      <c r="AH74" t="str">
        <f t="shared" si="77"/>
        <v/>
      </c>
      <c r="AI74">
        <f t="shared" si="74"/>
        <v>50</v>
      </c>
      <c r="AJ74">
        <f t="shared" si="99"/>
        <v>2014</v>
      </c>
      <c r="AK74">
        <f t="shared" ref="AK74:AL74" si="107">AJ74+40</f>
        <v>2054</v>
      </c>
      <c r="AL74">
        <f t="shared" si="107"/>
        <v>2094</v>
      </c>
      <c r="AM74">
        <f t="shared" si="96"/>
        <v>56.7</v>
      </c>
      <c r="AN74">
        <f t="shared" si="96"/>
        <v>56.7</v>
      </c>
      <c r="AO74">
        <f t="shared" si="96"/>
        <v>56.7</v>
      </c>
      <c r="AP74">
        <f t="shared" si="96"/>
        <v>56.7</v>
      </c>
      <c r="AQ74">
        <f t="shared" si="96"/>
        <v>56.7</v>
      </c>
      <c r="AR74">
        <f t="shared" si="96"/>
        <v>56.7</v>
      </c>
      <c r="AS74">
        <f t="shared" si="96"/>
        <v>56.7</v>
      </c>
      <c r="AT74">
        <f t="shared" si="96"/>
        <v>56.7</v>
      </c>
      <c r="AU74">
        <f t="shared" si="96"/>
        <v>56.7</v>
      </c>
      <c r="AV74">
        <f t="shared" si="96"/>
        <v>56.7</v>
      </c>
      <c r="AW74">
        <f t="shared" si="97"/>
        <v>56.7</v>
      </c>
      <c r="AX74">
        <f t="shared" si="97"/>
        <v>56.7</v>
      </c>
      <c r="AY74">
        <f t="shared" si="97"/>
        <v>56.7</v>
      </c>
      <c r="AZ74">
        <f t="shared" si="97"/>
        <v>56.7</v>
      </c>
      <c r="BA74">
        <f t="shared" si="97"/>
        <v>56.7</v>
      </c>
      <c r="BB74">
        <f t="shared" si="97"/>
        <v>56.7</v>
      </c>
      <c r="BC74">
        <f t="shared" si="97"/>
        <v>56.7</v>
      </c>
      <c r="BD74">
        <f t="shared" si="97"/>
        <v>56.7</v>
      </c>
      <c r="BE74">
        <f t="shared" si="97"/>
        <v>56.7</v>
      </c>
      <c r="BF74">
        <f t="shared" si="97"/>
        <v>56.7</v>
      </c>
      <c r="BG74">
        <f t="shared" si="98"/>
        <v>56.7</v>
      </c>
      <c r="BH74">
        <f t="shared" si="98"/>
        <v>56.7</v>
      </c>
      <c r="BI74">
        <f t="shared" si="98"/>
        <v>56.7</v>
      </c>
      <c r="BJ74">
        <f t="shared" si="98"/>
        <v>56.7</v>
      </c>
      <c r="BK74">
        <f t="shared" si="98"/>
        <v>56.7</v>
      </c>
      <c r="BL74">
        <f t="shared" si="98"/>
        <v>56.7</v>
      </c>
      <c r="BM74">
        <f t="shared" si="98"/>
        <v>56.7</v>
      </c>
      <c r="BN74">
        <f t="shared" si="98"/>
        <v>56.7</v>
      </c>
      <c r="BO74">
        <f t="shared" si="98"/>
        <v>56.7</v>
      </c>
      <c r="BP74">
        <f t="shared" si="98"/>
        <v>56.7</v>
      </c>
      <c r="BQ74">
        <f t="shared" si="98"/>
        <v>56.7</v>
      </c>
    </row>
    <row r="75" spans="1:69">
      <c r="A75" t="s">
        <v>285</v>
      </c>
      <c r="B75" t="s">
        <v>32</v>
      </c>
      <c r="C75" t="s">
        <v>33</v>
      </c>
      <c r="D75" t="s">
        <v>34</v>
      </c>
      <c r="E75" t="s">
        <v>395</v>
      </c>
      <c r="F75" t="s">
        <v>401</v>
      </c>
      <c r="I75">
        <v>104</v>
      </c>
      <c r="J75" t="s">
        <v>72</v>
      </c>
      <c r="K75">
        <v>1993</v>
      </c>
      <c r="M75" t="s">
        <v>306</v>
      </c>
      <c r="N75" t="s">
        <v>289</v>
      </c>
      <c r="S75" t="s">
        <v>290</v>
      </c>
      <c r="T75" t="s">
        <v>41</v>
      </c>
      <c r="U75">
        <v>28.262778000000001</v>
      </c>
      <c r="V75">
        <v>-81.548609999999996</v>
      </c>
      <c r="W75" t="s">
        <v>42</v>
      </c>
      <c r="X75" t="s">
        <v>396</v>
      </c>
      <c r="Y75" t="s">
        <v>397</v>
      </c>
      <c r="AA75" t="s">
        <v>110</v>
      </c>
      <c r="AB75" t="s">
        <v>398</v>
      </c>
      <c r="AC75" t="s">
        <v>399</v>
      </c>
      <c r="AD75" t="s">
        <v>402</v>
      </c>
      <c r="AE75" t="s">
        <v>49</v>
      </c>
      <c r="AF75" s="1">
        <v>1</v>
      </c>
      <c r="AG75">
        <f t="shared" si="94"/>
        <v>1198.7</v>
      </c>
      <c r="AH75" t="str">
        <f t="shared" si="77"/>
        <v/>
      </c>
      <c r="AI75">
        <f t="shared" si="74"/>
        <v>31</v>
      </c>
      <c r="AJ75">
        <f t="shared" si="99"/>
        <v>2033</v>
      </c>
      <c r="AK75">
        <f t="shared" ref="AK75:AL75" si="108">AJ75+40</f>
        <v>2073</v>
      </c>
      <c r="AL75">
        <f t="shared" si="108"/>
        <v>2113</v>
      </c>
      <c r="AM75">
        <f t="shared" si="96"/>
        <v>104</v>
      </c>
      <c r="AN75">
        <f t="shared" si="96"/>
        <v>104</v>
      </c>
      <c r="AO75">
        <f t="shared" si="96"/>
        <v>104</v>
      </c>
      <c r="AP75">
        <f t="shared" si="96"/>
        <v>104</v>
      </c>
      <c r="AQ75">
        <f t="shared" si="96"/>
        <v>104</v>
      </c>
      <c r="AR75">
        <f t="shared" si="96"/>
        <v>104</v>
      </c>
      <c r="AS75">
        <f t="shared" si="96"/>
        <v>104</v>
      </c>
      <c r="AT75">
        <f t="shared" si="96"/>
        <v>104</v>
      </c>
      <c r="AU75">
        <f t="shared" si="96"/>
        <v>104</v>
      </c>
      <c r="AV75">
        <f t="shared" si="96"/>
        <v>104</v>
      </c>
      <c r="AW75">
        <f t="shared" si="97"/>
        <v>104</v>
      </c>
      <c r="AX75">
        <f t="shared" si="97"/>
        <v>104</v>
      </c>
      <c r="AY75">
        <f t="shared" si="97"/>
        <v>104</v>
      </c>
      <c r="AZ75">
        <f t="shared" si="97"/>
        <v>104</v>
      </c>
      <c r="BA75">
        <f t="shared" si="97"/>
        <v>104</v>
      </c>
      <c r="BB75">
        <f t="shared" si="97"/>
        <v>104</v>
      </c>
      <c r="BC75">
        <f t="shared" si="97"/>
        <v>104</v>
      </c>
      <c r="BD75">
        <f t="shared" si="97"/>
        <v>104</v>
      </c>
      <c r="BE75">
        <f t="shared" si="97"/>
        <v>104</v>
      </c>
      <c r="BF75">
        <f t="shared" si="97"/>
        <v>104</v>
      </c>
      <c r="BG75">
        <f t="shared" si="98"/>
        <v>104</v>
      </c>
      <c r="BH75">
        <f t="shared" si="98"/>
        <v>104</v>
      </c>
      <c r="BI75">
        <f t="shared" si="98"/>
        <v>104</v>
      </c>
      <c r="BJ75">
        <f t="shared" si="98"/>
        <v>104</v>
      </c>
      <c r="BK75">
        <f t="shared" si="98"/>
        <v>104</v>
      </c>
      <c r="BL75">
        <f t="shared" si="98"/>
        <v>104</v>
      </c>
      <c r="BM75">
        <f t="shared" si="98"/>
        <v>104</v>
      </c>
      <c r="BN75">
        <f t="shared" si="98"/>
        <v>104</v>
      </c>
      <c r="BO75">
        <f t="shared" si="98"/>
        <v>104</v>
      </c>
      <c r="BP75">
        <f t="shared" si="98"/>
        <v>104</v>
      </c>
      <c r="BQ75">
        <f t="shared" si="98"/>
        <v>104</v>
      </c>
    </row>
    <row r="76" spans="1:69">
      <c r="A76" t="s">
        <v>285</v>
      </c>
      <c r="B76" t="s">
        <v>32</v>
      </c>
      <c r="C76" t="s">
        <v>33</v>
      </c>
      <c r="D76" t="s">
        <v>34</v>
      </c>
      <c r="E76" t="s">
        <v>395</v>
      </c>
      <c r="F76" t="s">
        <v>419</v>
      </c>
      <c r="I76">
        <v>104</v>
      </c>
      <c r="J76" t="s">
        <v>72</v>
      </c>
      <c r="K76">
        <v>1993</v>
      </c>
      <c r="M76" t="s">
        <v>306</v>
      </c>
      <c r="N76" t="s">
        <v>289</v>
      </c>
      <c r="S76" t="s">
        <v>290</v>
      </c>
      <c r="T76" t="s">
        <v>41</v>
      </c>
      <c r="U76">
        <v>28.262778000000001</v>
      </c>
      <c r="V76">
        <v>-81.548609999999996</v>
      </c>
      <c r="W76" t="s">
        <v>42</v>
      </c>
      <c r="X76" t="s">
        <v>396</v>
      </c>
      <c r="Y76" t="s">
        <v>397</v>
      </c>
      <c r="AA76" t="s">
        <v>110</v>
      </c>
      <c r="AB76" t="s">
        <v>398</v>
      </c>
      <c r="AC76" t="s">
        <v>399</v>
      </c>
      <c r="AD76" t="s">
        <v>420</v>
      </c>
      <c r="AE76" t="s">
        <v>49</v>
      </c>
      <c r="AF76" s="1">
        <v>1</v>
      </c>
      <c r="AG76">
        <f t="shared" si="94"/>
        <v>1198.7</v>
      </c>
      <c r="AH76" t="str">
        <f t="shared" si="77"/>
        <v/>
      </c>
      <c r="AI76">
        <f t="shared" si="74"/>
        <v>31</v>
      </c>
      <c r="AJ76">
        <f t="shared" si="99"/>
        <v>2033</v>
      </c>
      <c r="AK76">
        <f t="shared" ref="AK76:AL76" si="109">AJ76+40</f>
        <v>2073</v>
      </c>
      <c r="AL76">
        <f t="shared" si="109"/>
        <v>2113</v>
      </c>
      <c r="AM76">
        <f t="shared" ref="AM76:AV85" si="110">IF(AM$1&lt;$K76,0,$I76)*$AF76</f>
        <v>104</v>
      </c>
      <c r="AN76">
        <f t="shared" si="110"/>
        <v>104</v>
      </c>
      <c r="AO76">
        <f t="shared" si="110"/>
        <v>104</v>
      </c>
      <c r="AP76">
        <f t="shared" si="110"/>
        <v>104</v>
      </c>
      <c r="AQ76">
        <f t="shared" si="110"/>
        <v>104</v>
      </c>
      <c r="AR76">
        <f t="shared" si="110"/>
        <v>104</v>
      </c>
      <c r="AS76">
        <f t="shared" si="110"/>
        <v>104</v>
      </c>
      <c r="AT76">
        <f t="shared" si="110"/>
        <v>104</v>
      </c>
      <c r="AU76">
        <f t="shared" si="110"/>
        <v>104</v>
      </c>
      <c r="AV76">
        <f t="shared" si="110"/>
        <v>104</v>
      </c>
      <c r="AW76">
        <f t="shared" ref="AW76:BF85" si="111">IF(AW$1&lt;$K76,0,$I76)*$AF76</f>
        <v>104</v>
      </c>
      <c r="AX76">
        <f t="shared" si="111"/>
        <v>104</v>
      </c>
      <c r="AY76">
        <f t="shared" si="111"/>
        <v>104</v>
      </c>
      <c r="AZ76">
        <f t="shared" si="111"/>
        <v>104</v>
      </c>
      <c r="BA76">
        <f t="shared" si="111"/>
        <v>104</v>
      </c>
      <c r="BB76">
        <f t="shared" si="111"/>
        <v>104</v>
      </c>
      <c r="BC76">
        <f t="shared" si="111"/>
        <v>104</v>
      </c>
      <c r="BD76">
        <f t="shared" si="111"/>
        <v>104</v>
      </c>
      <c r="BE76">
        <f t="shared" si="111"/>
        <v>104</v>
      </c>
      <c r="BF76">
        <f t="shared" si="111"/>
        <v>104</v>
      </c>
      <c r="BG76">
        <f t="shared" ref="BG76:BQ85" si="112">IF(BG$1&lt;$K76,0,$I76)*$AF76</f>
        <v>104</v>
      </c>
      <c r="BH76">
        <f t="shared" si="112"/>
        <v>104</v>
      </c>
      <c r="BI76">
        <f t="shared" si="112"/>
        <v>104</v>
      </c>
      <c r="BJ76">
        <f t="shared" si="112"/>
        <v>104</v>
      </c>
      <c r="BK76">
        <f t="shared" si="112"/>
        <v>104</v>
      </c>
      <c r="BL76">
        <f t="shared" si="112"/>
        <v>104</v>
      </c>
      <c r="BM76">
        <f t="shared" si="112"/>
        <v>104</v>
      </c>
      <c r="BN76">
        <f t="shared" si="112"/>
        <v>104</v>
      </c>
      <c r="BO76">
        <f t="shared" si="112"/>
        <v>104</v>
      </c>
      <c r="BP76">
        <f t="shared" si="112"/>
        <v>104</v>
      </c>
      <c r="BQ76">
        <f t="shared" si="112"/>
        <v>104</v>
      </c>
    </row>
    <row r="77" spans="1:69">
      <c r="A77" t="s">
        <v>285</v>
      </c>
      <c r="B77" t="s">
        <v>32</v>
      </c>
      <c r="C77" t="s">
        <v>33</v>
      </c>
      <c r="D77" t="s">
        <v>34</v>
      </c>
      <c r="E77" t="s">
        <v>395</v>
      </c>
      <c r="F77" t="s">
        <v>421</v>
      </c>
      <c r="I77">
        <v>104</v>
      </c>
      <c r="J77" t="s">
        <v>72</v>
      </c>
      <c r="K77">
        <v>1993</v>
      </c>
      <c r="M77" t="s">
        <v>306</v>
      </c>
      <c r="N77" t="s">
        <v>289</v>
      </c>
      <c r="S77" t="s">
        <v>290</v>
      </c>
      <c r="T77" t="s">
        <v>41</v>
      </c>
      <c r="U77">
        <v>28.262778000000001</v>
      </c>
      <c r="V77">
        <v>-81.548609999999996</v>
      </c>
      <c r="W77" t="s">
        <v>42</v>
      </c>
      <c r="X77" t="s">
        <v>396</v>
      </c>
      <c r="Y77" t="s">
        <v>397</v>
      </c>
      <c r="AA77" t="s">
        <v>110</v>
      </c>
      <c r="AB77" t="s">
        <v>398</v>
      </c>
      <c r="AC77" t="s">
        <v>399</v>
      </c>
      <c r="AD77" t="s">
        <v>422</v>
      </c>
      <c r="AE77" t="s">
        <v>49</v>
      </c>
      <c r="AF77" s="1">
        <v>1</v>
      </c>
      <c r="AG77">
        <f t="shared" si="94"/>
        <v>1198.7</v>
      </c>
      <c r="AH77" t="str">
        <f t="shared" si="77"/>
        <v/>
      </c>
      <c r="AI77">
        <f t="shared" si="74"/>
        <v>31</v>
      </c>
      <c r="AJ77">
        <f t="shared" si="99"/>
        <v>2033</v>
      </c>
      <c r="AK77">
        <f t="shared" ref="AK77:AL77" si="113">AJ77+40</f>
        <v>2073</v>
      </c>
      <c r="AL77">
        <f t="shared" si="113"/>
        <v>2113</v>
      </c>
      <c r="AM77">
        <f t="shared" si="110"/>
        <v>104</v>
      </c>
      <c r="AN77">
        <f t="shared" si="110"/>
        <v>104</v>
      </c>
      <c r="AO77">
        <f t="shared" si="110"/>
        <v>104</v>
      </c>
      <c r="AP77">
        <f t="shared" si="110"/>
        <v>104</v>
      </c>
      <c r="AQ77">
        <f t="shared" si="110"/>
        <v>104</v>
      </c>
      <c r="AR77">
        <f t="shared" si="110"/>
        <v>104</v>
      </c>
      <c r="AS77">
        <f t="shared" si="110"/>
        <v>104</v>
      </c>
      <c r="AT77">
        <f t="shared" si="110"/>
        <v>104</v>
      </c>
      <c r="AU77">
        <f t="shared" si="110"/>
        <v>104</v>
      </c>
      <c r="AV77">
        <f t="shared" si="110"/>
        <v>104</v>
      </c>
      <c r="AW77">
        <f t="shared" si="111"/>
        <v>104</v>
      </c>
      <c r="AX77">
        <f t="shared" si="111"/>
        <v>104</v>
      </c>
      <c r="AY77">
        <f t="shared" si="111"/>
        <v>104</v>
      </c>
      <c r="AZ77">
        <f t="shared" si="111"/>
        <v>104</v>
      </c>
      <c r="BA77">
        <f t="shared" si="111"/>
        <v>104</v>
      </c>
      <c r="BB77">
        <f t="shared" si="111"/>
        <v>104</v>
      </c>
      <c r="BC77">
        <f t="shared" si="111"/>
        <v>104</v>
      </c>
      <c r="BD77">
        <f t="shared" si="111"/>
        <v>104</v>
      </c>
      <c r="BE77">
        <f t="shared" si="111"/>
        <v>104</v>
      </c>
      <c r="BF77">
        <f t="shared" si="111"/>
        <v>104</v>
      </c>
      <c r="BG77">
        <f t="shared" si="112"/>
        <v>104</v>
      </c>
      <c r="BH77">
        <f t="shared" si="112"/>
        <v>104</v>
      </c>
      <c r="BI77">
        <f t="shared" si="112"/>
        <v>104</v>
      </c>
      <c r="BJ77">
        <f t="shared" si="112"/>
        <v>104</v>
      </c>
      <c r="BK77">
        <f t="shared" si="112"/>
        <v>104</v>
      </c>
      <c r="BL77">
        <f t="shared" si="112"/>
        <v>104</v>
      </c>
      <c r="BM77">
        <f t="shared" si="112"/>
        <v>104</v>
      </c>
      <c r="BN77">
        <f t="shared" si="112"/>
        <v>104</v>
      </c>
      <c r="BO77">
        <f t="shared" si="112"/>
        <v>104</v>
      </c>
      <c r="BP77">
        <f t="shared" si="112"/>
        <v>104</v>
      </c>
      <c r="BQ77">
        <f t="shared" si="112"/>
        <v>104</v>
      </c>
    </row>
    <row r="78" spans="1:69">
      <c r="A78" t="s">
        <v>285</v>
      </c>
      <c r="B78" t="s">
        <v>32</v>
      </c>
      <c r="C78" t="s">
        <v>33</v>
      </c>
      <c r="D78" t="s">
        <v>34</v>
      </c>
      <c r="E78" t="s">
        <v>395</v>
      </c>
      <c r="F78" t="s">
        <v>423</v>
      </c>
      <c r="I78">
        <v>104</v>
      </c>
      <c r="J78" t="s">
        <v>72</v>
      </c>
      <c r="K78">
        <v>1993</v>
      </c>
      <c r="M78" t="s">
        <v>306</v>
      </c>
      <c r="N78" t="s">
        <v>289</v>
      </c>
      <c r="S78" t="s">
        <v>290</v>
      </c>
      <c r="T78" t="s">
        <v>41</v>
      </c>
      <c r="U78">
        <v>28.262778000000001</v>
      </c>
      <c r="V78">
        <v>-81.548609999999996</v>
      </c>
      <c r="W78" t="s">
        <v>42</v>
      </c>
      <c r="X78" t="s">
        <v>396</v>
      </c>
      <c r="Y78" t="s">
        <v>397</v>
      </c>
      <c r="AA78" t="s">
        <v>110</v>
      </c>
      <c r="AB78" t="s">
        <v>398</v>
      </c>
      <c r="AC78" t="s">
        <v>399</v>
      </c>
      <c r="AD78" t="s">
        <v>424</v>
      </c>
      <c r="AE78" t="s">
        <v>49</v>
      </c>
      <c r="AF78" s="1">
        <v>1</v>
      </c>
      <c r="AG78">
        <f t="shared" si="94"/>
        <v>1198.7</v>
      </c>
      <c r="AH78" t="str">
        <f t="shared" si="77"/>
        <v/>
      </c>
      <c r="AI78">
        <f t="shared" si="74"/>
        <v>31</v>
      </c>
      <c r="AJ78">
        <f t="shared" si="99"/>
        <v>2033</v>
      </c>
      <c r="AK78">
        <f t="shared" ref="AK78:AL78" si="114">AJ78+40</f>
        <v>2073</v>
      </c>
      <c r="AL78">
        <f t="shared" si="114"/>
        <v>2113</v>
      </c>
      <c r="AM78">
        <f t="shared" si="110"/>
        <v>104</v>
      </c>
      <c r="AN78">
        <f t="shared" si="110"/>
        <v>104</v>
      </c>
      <c r="AO78">
        <f t="shared" si="110"/>
        <v>104</v>
      </c>
      <c r="AP78">
        <f t="shared" si="110"/>
        <v>104</v>
      </c>
      <c r="AQ78">
        <f t="shared" si="110"/>
        <v>104</v>
      </c>
      <c r="AR78">
        <f t="shared" si="110"/>
        <v>104</v>
      </c>
      <c r="AS78">
        <f t="shared" si="110"/>
        <v>104</v>
      </c>
      <c r="AT78">
        <f t="shared" si="110"/>
        <v>104</v>
      </c>
      <c r="AU78">
        <f t="shared" si="110"/>
        <v>104</v>
      </c>
      <c r="AV78">
        <f t="shared" si="110"/>
        <v>104</v>
      </c>
      <c r="AW78">
        <f t="shared" si="111"/>
        <v>104</v>
      </c>
      <c r="AX78">
        <f t="shared" si="111"/>
        <v>104</v>
      </c>
      <c r="AY78">
        <f t="shared" si="111"/>
        <v>104</v>
      </c>
      <c r="AZ78">
        <f t="shared" si="111"/>
        <v>104</v>
      </c>
      <c r="BA78">
        <f t="shared" si="111"/>
        <v>104</v>
      </c>
      <c r="BB78">
        <f t="shared" si="111"/>
        <v>104</v>
      </c>
      <c r="BC78">
        <f t="shared" si="111"/>
        <v>104</v>
      </c>
      <c r="BD78">
        <f t="shared" si="111"/>
        <v>104</v>
      </c>
      <c r="BE78">
        <f t="shared" si="111"/>
        <v>104</v>
      </c>
      <c r="BF78">
        <f t="shared" si="111"/>
        <v>104</v>
      </c>
      <c r="BG78">
        <f t="shared" si="112"/>
        <v>104</v>
      </c>
      <c r="BH78">
        <f t="shared" si="112"/>
        <v>104</v>
      </c>
      <c r="BI78">
        <f t="shared" si="112"/>
        <v>104</v>
      </c>
      <c r="BJ78">
        <f t="shared" si="112"/>
        <v>104</v>
      </c>
      <c r="BK78">
        <f t="shared" si="112"/>
        <v>104</v>
      </c>
      <c r="BL78">
        <f t="shared" si="112"/>
        <v>104</v>
      </c>
      <c r="BM78">
        <f t="shared" si="112"/>
        <v>104</v>
      </c>
      <c r="BN78">
        <f t="shared" si="112"/>
        <v>104</v>
      </c>
      <c r="BO78">
        <f t="shared" si="112"/>
        <v>104</v>
      </c>
      <c r="BP78">
        <f t="shared" si="112"/>
        <v>104</v>
      </c>
      <c r="BQ78">
        <f t="shared" si="112"/>
        <v>104</v>
      </c>
    </row>
    <row r="79" spans="1:69">
      <c r="A79" t="s">
        <v>285</v>
      </c>
      <c r="B79" t="s">
        <v>32</v>
      </c>
      <c r="C79" t="s">
        <v>33</v>
      </c>
      <c r="D79" t="s">
        <v>34</v>
      </c>
      <c r="E79" t="s">
        <v>395</v>
      </c>
      <c r="F79" t="s">
        <v>403</v>
      </c>
      <c r="I79">
        <v>148.5</v>
      </c>
      <c r="J79" t="s">
        <v>72</v>
      </c>
      <c r="K79">
        <v>1997</v>
      </c>
      <c r="M79" t="s">
        <v>306</v>
      </c>
      <c r="N79" t="s">
        <v>312</v>
      </c>
      <c r="S79" t="s">
        <v>404</v>
      </c>
      <c r="T79" t="s">
        <v>1172</v>
      </c>
      <c r="U79">
        <v>28.262778000000001</v>
      </c>
      <c r="V79">
        <v>-81.548610999999994</v>
      </c>
      <c r="W79" t="s">
        <v>42</v>
      </c>
      <c r="X79" t="s">
        <v>396</v>
      </c>
      <c r="Y79" t="s">
        <v>397</v>
      </c>
      <c r="AA79" t="s">
        <v>110</v>
      </c>
      <c r="AB79" t="s">
        <v>398</v>
      </c>
      <c r="AC79" t="s">
        <v>399</v>
      </c>
      <c r="AD79" t="s">
        <v>405</v>
      </c>
      <c r="AE79" t="s">
        <v>49</v>
      </c>
      <c r="AF79" s="2">
        <v>0.66700000000000004</v>
      </c>
      <c r="AG79">
        <f t="shared" si="94"/>
        <v>1198.7</v>
      </c>
      <c r="AH79" t="str">
        <f t="shared" si="77"/>
        <v/>
      </c>
      <c r="AI79">
        <f t="shared" si="74"/>
        <v>27</v>
      </c>
      <c r="AJ79">
        <f t="shared" si="99"/>
        <v>2037</v>
      </c>
      <c r="AK79">
        <f t="shared" ref="AK79:AL79" si="115">AJ79+40</f>
        <v>2077</v>
      </c>
      <c r="AL79">
        <f t="shared" si="115"/>
        <v>2117</v>
      </c>
      <c r="AM79">
        <f t="shared" si="110"/>
        <v>99.049500000000009</v>
      </c>
      <c r="AN79">
        <f t="shared" si="110"/>
        <v>99.049500000000009</v>
      </c>
      <c r="AO79">
        <f t="shared" si="110"/>
        <v>99.049500000000009</v>
      </c>
      <c r="AP79">
        <f t="shared" si="110"/>
        <v>99.049500000000009</v>
      </c>
      <c r="AQ79">
        <f t="shared" si="110"/>
        <v>99.049500000000009</v>
      </c>
      <c r="AR79">
        <f t="shared" si="110"/>
        <v>99.049500000000009</v>
      </c>
      <c r="AS79">
        <f t="shared" si="110"/>
        <v>99.049500000000009</v>
      </c>
      <c r="AT79">
        <f t="shared" si="110"/>
        <v>99.049500000000009</v>
      </c>
      <c r="AU79">
        <f t="shared" si="110"/>
        <v>99.049500000000009</v>
      </c>
      <c r="AV79">
        <f t="shared" si="110"/>
        <v>99.049500000000009</v>
      </c>
      <c r="AW79">
        <f t="shared" si="111"/>
        <v>99.049500000000009</v>
      </c>
      <c r="AX79">
        <f t="shared" si="111"/>
        <v>99.049500000000009</v>
      </c>
      <c r="AY79">
        <f t="shared" si="111"/>
        <v>99.049500000000009</v>
      </c>
      <c r="AZ79">
        <f t="shared" si="111"/>
        <v>99.049500000000009</v>
      </c>
      <c r="BA79">
        <f t="shared" si="111"/>
        <v>99.049500000000009</v>
      </c>
      <c r="BB79">
        <f t="shared" si="111"/>
        <v>99.049500000000009</v>
      </c>
      <c r="BC79">
        <f t="shared" si="111"/>
        <v>99.049500000000009</v>
      </c>
      <c r="BD79">
        <f t="shared" si="111"/>
        <v>99.049500000000009</v>
      </c>
      <c r="BE79">
        <f t="shared" si="111"/>
        <v>99.049500000000009</v>
      </c>
      <c r="BF79">
        <f t="shared" si="111"/>
        <v>99.049500000000009</v>
      </c>
      <c r="BG79">
        <f t="shared" si="112"/>
        <v>99.049500000000009</v>
      </c>
      <c r="BH79">
        <f t="shared" si="112"/>
        <v>99.049500000000009</v>
      </c>
      <c r="BI79">
        <f t="shared" si="112"/>
        <v>99.049500000000009</v>
      </c>
      <c r="BJ79">
        <f t="shared" si="112"/>
        <v>99.049500000000009</v>
      </c>
      <c r="BK79">
        <f t="shared" si="112"/>
        <v>99.049500000000009</v>
      </c>
      <c r="BL79">
        <f t="shared" si="112"/>
        <v>99.049500000000009</v>
      </c>
      <c r="BM79">
        <f t="shared" si="112"/>
        <v>99.049500000000009</v>
      </c>
      <c r="BN79">
        <f t="shared" si="112"/>
        <v>99.049500000000009</v>
      </c>
      <c r="BO79">
        <f t="shared" si="112"/>
        <v>99.049500000000009</v>
      </c>
      <c r="BP79">
        <f t="shared" si="112"/>
        <v>99.049500000000009</v>
      </c>
      <c r="BQ79">
        <f t="shared" si="112"/>
        <v>99.049500000000009</v>
      </c>
    </row>
    <row r="80" spans="1:69">
      <c r="A80" t="s">
        <v>285</v>
      </c>
      <c r="B80" t="s">
        <v>32</v>
      </c>
      <c r="C80" t="s">
        <v>33</v>
      </c>
      <c r="D80" t="s">
        <v>34</v>
      </c>
      <c r="E80" t="s">
        <v>395</v>
      </c>
      <c r="F80" t="s">
        <v>406</v>
      </c>
      <c r="I80">
        <v>98</v>
      </c>
      <c r="J80" t="s">
        <v>72</v>
      </c>
      <c r="K80">
        <v>2000</v>
      </c>
      <c r="M80" t="s">
        <v>306</v>
      </c>
      <c r="N80" t="s">
        <v>289</v>
      </c>
      <c r="S80" t="s">
        <v>290</v>
      </c>
      <c r="T80" t="s">
        <v>41</v>
      </c>
      <c r="U80">
        <v>28.262778000000001</v>
      </c>
      <c r="V80">
        <v>-81.548609999999996</v>
      </c>
      <c r="W80" t="s">
        <v>42</v>
      </c>
      <c r="X80" t="s">
        <v>396</v>
      </c>
      <c r="Y80" t="s">
        <v>397</v>
      </c>
      <c r="AA80" t="s">
        <v>110</v>
      </c>
      <c r="AB80" t="s">
        <v>398</v>
      </c>
      <c r="AC80" t="s">
        <v>399</v>
      </c>
      <c r="AD80" t="s">
        <v>407</v>
      </c>
      <c r="AE80" t="s">
        <v>49</v>
      </c>
      <c r="AF80" s="1">
        <v>1</v>
      </c>
      <c r="AG80">
        <f t="shared" si="94"/>
        <v>1198.7</v>
      </c>
      <c r="AH80" t="str">
        <f t="shared" si="77"/>
        <v/>
      </c>
      <c r="AI80">
        <f t="shared" si="74"/>
        <v>24</v>
      </c>
      <c r="AJ80">
        <f t="shared" si="99"/>
        <v>2040</v>
      </c>
      <c r="AK80">
        <f t="shared" ref="AK80:AL80" si="116">AJ80+40</f>
        <v>2080</v>
      </c>
      <c r="AL80">
        <f t="shared" si="116"/>
        <v>2120</v>
      </c>
      <c r="AM80">
        <f t="shared" si="110"/>
        <v>98</v>
      </c>
      <c r="AN80">
        <f t="shared" si="110"/>
        <v>98</v>
      </c>
      <c r="AO80">
        <f t="shared" si="110"/>
        <v>98</v>
      </c>
      <c r="AP80">
        <f t="shared" si="110"/>
        <v>98</v>
      </c>
      <c r="AQ80">
        <f t="shared" si="110"/>
        <v>98</v>
      </c>
      <c r="AR80">
        <f t="shared" si="110"/>
        <v>98</v>
      </c>
      <c r="AS80">
        <f t="shared" si="110"/>
        <v>98</v>
      </c>
      <c r="AT80">
        <f t="shared" si="110"/>
        <v>98</v>
      </c>
      <c r="AU80">
        <f t="shared" si="110"/>
        <v>98</v>
      </c>
      <c r="AV80">
        <f t="shared" si="110"/>
        <v>98</v>
      </c>
      <c r="AW80">
        <f t="shared" si="111"/>
        <v>98</v>
      </c>
      <c r="AX80">
        <f t="shared" si="111"/>
        <v>98</v>
      </c>
      <c r="AY80">
        <f t="shared" si="111"/>
        <v>98</v>
      </c>
      <c r="AZ80">
        <f t="shared" si="111"/>
        <v>98</v>
      </c>
      <c r="BA80">
        <f t="shared" si="111"/>
        <v>98</v>
      </c>
      <c r="BB80">
        <f t="shared" si="111"/>
        <v>98</v>
      </c>
      <c r="BC80">
        <f t="shared" si="111"/>
        <v>98</v>
      </c>
      <c r="BD80">
        <f t="shared" si="111"/>
        <v>98</v>
      </c>
      <c r="BE80">
        <f t="shared" si="111"/>
        <v>98</v>
      </c>
      <c r="BF80">
        <f t="shared" si="111"/>
        <v>98</v>
      </c>
      <c r="BG80">
        <f t="shared" si="112"/>
        <v>98</v>
      </c>
      <c r="BH80">
        <f t="shared" si="112"/>
        <v>98</v>
      </c>
      <c r="BI80">
        <f t="shared" si="112"/>
        <v>98</v>
      </c>
      <c r="BJ80">
        <f t="shared" si="112"/>
        <v>98</v>
      </c>
      <c r="BK80">
        <f t="shared" si="112"/>
        <v>98</v>
      </c>
      <c r="BL80">
        <f t="shared" si="112"/>
        <v>98</v>
      </c>
      <c r="BM80">
        <f t="shared" si="112"/>
        <v>98</v>
      </c>
      <c r="BN80">
        <f t="shared" si="112"/>
        <v>98</v>
      </c>
      <c r="BO80">
        <f t="shared" si="112"/>
        <v>98</v>
      </c>
      <c r="BP80">
        <f t="shared" si="112"/>
        <v>98</v>
      </c>
      <c r="BQ80">
        <f t="shared" si="112"/>
        <v>98</v>
      </c>
    </row>
    <row r="81" spans="1:69">
      <c r="A81" t="s">
        <v>285</v>
      </c>
      <c r="B81" t="s">
        <v>32</v>
      </c>
      <c r="C81" t="s">
        <v>33</v>
      </c>
      <c r="D81" t="s">
        <v>34</v>
      </c>
      <c r="E81" t="s">
        <v>395</v>
      </c>
      <c r="F81" t="s">
        <v>408</v>
      </c>
      <c r="I81">
        <v>98</v>
      </c>
      <c r="J81" t="s">
        <v>72</v>
      </c>
      <c r="K81">
        <v>2000</v>
      </c>
      <c r="M81" t="s">
        <v>306</v>
      </c>
      <c r="N81" t="s">
        <v>289</v>
      </c>
      <c r="S81" t="s">
        <v>290</v>
      </c>
      <c r="T81" t="s">
        <v>41</v>
      </c>
      <c r="U81">
        <v>28.262778000000001</v>
      </c>
      <c r="V81">
        <v>-81.548609999999996</v>
      </c>
      <c r="W81" t="s">
        <v>42</v>
      </c>
      <c r="X81" t="s">
        <v>396</v>
      </c>
      <c r="Y81" t="s">
        <v>397</v>
      </c>
      <c r="AA81" t="s">
        <v>110</v>
      </c>
      <c r="AB81" t="s">
        <v>398</v>
      </c>
      <c r="AC81" t="s">
        <v>399</v>
      </c>
      <c r="AD81" t="s">
        <v>409</v>
      </c>
      <c r="AE81" t="s">
        <v>49</v>
      </c>
      <c r="AF81" s="1">
        <v>1</v>
      </c>
      <c r="AG81">
        <f t="shared" si="94"/>
        <v>1198.7</v>
      </c>
      <c r="AH81" t="str">
        <f t="shared" si="77"/>
        <v/>
      </c>
      <c r="AI81">
        <f t="shared" si="74"/>
        <v>24</v>
      </c>
      <c r="AJ81">
        <f t="shared" si="99"/>
        <v>2040</v>
      </c>
      <c r="AK81">
        <f t="shared" ref="AK81:AL81" si="117">AJ81+40</f>
        <v>2080</v>
      </c>
      <c r="AL81">
        <f t="shared" si="117"/>
        <v>2120</v>
      </c>
      <c r="AM81">
        <f t="shared" si="110"/>
        <v>98</v>
      </c>
      <c r="AN81">
        <f t="shared" si="110"/>
        <v>98</v>
      </c>
      <c r="AO81">
        <f t="shared" si="110"/>
        <v>98</v>
      </c>
      <c r="AP81">
        <f t="shared" si="110"/>
        <v>98</v>
      </c>
      <c r="AQ81">
        <f t="shared" si="110"/>
        <v>98</v>
      </c>
      <c r="AR81">
        <f t="shared" si="110"/>
        <v>98</v>
      </c>
      <c r="AS81">
        <f t="shared" si="110"/>
        <v>98</v>
      </c>
      <c r="AT81">
        <f t="shared" si="110"/>
        <v>98</v>
      </c>
      <c r="AU81">
        <f t="shared" si="110"/>
        <v>98</v>
      </c>
      <c r="AV81">
        <f t="shared" si="110"/>
        <v>98</v>
      </c>
      <c r="AW81">
        <f t="shared" si="111"/>
        <v>98</v>
      </c>
      <c r="AX81">
        <f t="shared" si="111"/>
        <v>98</v>
      </c>
      <c r="AY81">
        <f t="shared" si="111"/>
        <v>98</v>
      </c>
      <c r="AZ81">
        <f t="shared" si="111"/>
        <v>98</v>
      </c>
      <c r="BA81">
        <f t="shared" si="111"/>
        <v>98</v>
      </c>
      <c r="BB81">
        <f t="shared" si="111"/>
        <v>98</v>
      </c>
      <c r="BC81">
        <f t="shared" si="111"/>
        <v>98</v>
      </c>
      <c r="BD81">
        <f t="shared" si="111"/>
        <v>98</v>
      </c>
      <c r="BE81">
        <f t="shared" si="111"/>
        <v>98</v>
      </c>
      <c r="BF81">
        <f t="shared" si="111"/>
        <v>98</v>
      </c>
      <c r="BG81">
        <f t="shared" si="112"/>
        <v>98</v>
      </c>
      <c r="BH81">
        <f t="shared" si="112"/>
        <v>98</v>
      </c>
      <c r="BI81">
        <f t="shared" si="112"/>
        <v>98</v>
      </c>
      <c r="BJ81">
        <f t="shared" si="112"/>
        <v>98</v>
      </c>
      <c r="BK81">
        <f t="shared" si="112"/>
        <v>98</v>
      </c>
      <c r="BL81">
        <f t="shared" si="112"/>
        <v>98</v>
      </c>
      <c r="BM81">
        <f t="shared" si="112"/>
        <v>98</v>
      </c>
      <c r="BN81">
        <f t="shared" si="112"/>
        <v>98</v>
      </c>
      <c r="BO81">
        <f t="shared" si="112"/>
        <v>98</v>
      </c>
      <c r="BP81">
        <f t="shared" si="112"/>
        <v>98</v>
      </c>
      <c r="BQ81">
        <f t="shared" si="112"/>
        <v>98</v>
      </c>
    </row>
    <row r="82" spans="1:69">
      <c r="A82" t="s">
        <v>285</v>
      </c>
      <c r="B82" t="s">
        <v>32</v>
      </c>
      <c r="C82" t="s">
        <v>33</v>
      </c>
      <c r="D82" t="s">
        <v>34</v>
      </c>
      <c r="E82" t="s">
        <v>395</v>
      </c>
      <c r="F82" t="s">
        <v>410</v>
      </c>
      <c r="I82">
        <v>98</v>
      </c>
      <c r="J82" t="s">
        <v>72</v>
      </c>
      <c r="K82">
        <v>2000</v>
      </c>
      <c r="M82" t="s">
        <v>306</v>
      </c>
      <c r="N82" t="s">
        <v>289</v>
      </c>
      <c r="S82" t="s">
        <v>290</v>
      </c>
      <c r="T82" t="s">
        <v>41</v>
      </c>
      <c r="U82">
        <v>28.262778000000001</v>
      </c>
      <c r="V82">
        <v>-81.548609999999996</v>
      </c>
      <c r="W82" t="s">
        <v>42</v>
      </c>
      <c r="X82" t="s">
        <v>396</v>
      </c>
      <c r="Y82" t="s">
        <v>397</v>
      </c>
      <c r="AA82" t="s">
        <v>110</v>
      </c>
      <c r="AB82" t="s">
        <v>398</v>
      </c>
      <c r="AC82" t="s">
        <v>399</v>
      </c>
      <c r="AD82" t="s">
        <v>411</v>
      </c>
      <c r="AE82" t="s">
        <v>49</v>
      </c>
      <c r="AF82" s="1">
        <v>1</v>
      </c>
      <c r="AG82">
        <f t="shared" si="94"/>
        <v>1198.7</v>
      </c>
      <c r="AH82">
        <f t="shared" si="77"/>
        <v>1198.7</v>
      </c>
      <c r="AI82">
        <f t="shared" si="74"/>
        <v>24</v>
      </c>
      <c r="AJ82">
        <f t="shared" si="99"/>
        <v>2040</v>
      </c>
      <c r="AK82">
        <f t="shared" ref="AK82:AL82" si="118">AJ82+40</f>
        <v>2080</v>
      </c>
      <c r="AL82">
        <f t="shared" si="118"/>
        <v>2120</v>
      </c>
      <c r="AM82">
        <f t="shared" si="110"/>
        <v>98</v>
      </c>
      <c r="AN82">
        <f t="shared" si="110"/>
        <v>98</v>
      </c>
      <c r="AO82">
        <f t="shared" si="110"/>
        <v>98</v>
      </c>
      <c r="AP82">
        <f t="shared" si="110"/>
        <v>98</v>
      </c>
      <c r="AQ82">
        <f t="shared" si="110"/>
        <v>98</v>
      </c>
      <c r="AR82">
        <f t="shared" si="110"/>
        <v>98</v>
      </c>
      <c r="AS82">
        <f t="shared" si="110"/>
        <v>98</v>
      </c>
      <c r="AT82">
        <f t="shared" si="110"/>
        <v>98</v>
      </c>
      <c r="AU82">
        <f t="shared" si="110"/>
        <v>98</v>
      </c>
      <c r="AV82">
        <f t="shared" si="110"/>
        <v>98</v>
      </c>
      <c r="AW82">
        <f t="shared" si="111"/>
        <v>98</v>
      </c>
      <c r="AX82">
        <f t="shared" si="111"/>
        <v>98</v>
      </c>
      <c r="AY82">
        <f t="shared" si="111"/>
        <v>98</v>
      </c>
      <c r="AZ82">
        <f t="shared" si="111"/>
        <v>98</v>
      </c>
      <c r="BA82">
        <f t="shared" si="111"/>
        <v>98</v>
      </c>
      <c r="BB82">
        <f t="shared" si="111"/>
        <v>98</v>
      </c>
      <c r="BC82">
        <f t="shared" si="111"/>
        <v>98</v>
      </c>
      <c r="BD82">
        <f t="shared" si="111"/>
        <v>98</v>
      </c>
      <c r="BE82">
        <f t="shared" si="111"/>
        <v>98</v>
      </c>
      <c r="BF82">
        <f t="shared" si="111"/>
        <v>98</v>
      </c>
      <c r="BG82">
        <f t="shared" si="112"/>
        <v>98</v>
      </c>
      <c r="BH82">
        <f t="shared" si="112"/>
        <v>98</v>
      </c>
      <c r="BI82">
        <f t="shared" si="112"/>
        <v>98</v>
      </c>
      <c r="BJ82">
        <f t="shared" si="112"/>
        <v>98</v>
      </c>
      <c r="BK82">
        <f t="shared" si="112"/>
        <v>98</v>
      </c>
      <c r="BL82">
        <f t="shared" si="112"/>
        <v>98</v>
      </c>
      <c r="BM82">
        <f t="shared" si="112"/>
        <v>98</v>
      </c>
      <c r="BN82">
        <f t="shared" si="112"/>
        <v>98</v>
      </c>
      <c r="BO82">
        <f t="shared" si="112"/>
        <v>98</v>
      </c>
      <c r="BP82">
        <f t="shared" si="112"/>
        <v>98</v>
      </c>
      <c r="BQ82">
        <f t="shared" si="112"/>
        <v>98</v>
      </c>
    </row>
    <row r="83" spans="1:69">
      <c r="A83" t="s">
        <v>285</v>
      </c>
      <c r="B83" t="s">
        <v>32</v>
      </c>
      <c r="C83" t="s">
        <v>33</v>
      </c>
      <c r="D83" t="s">
        <v>34</v>
      </c>
      <c r="E83" t="s">
        <v>189</v>
      </c>
      <c r="F83" t="s">
        <v>346</v>
      </c>
      <c r="I83">
        <v>909.5</v>
      </c>
      <c r="J83" t="s">
        <v>72</v>
      </c>
      <c r="K83">
        <v>2018</v>
      </c>
      <c r="M83" t="s">
        <v>288</v>
      </c>
      <c r="N83" t="s">
        <v>425</v>
      </c>
      <c r="S83" t="s">
        <v>324</v>
      </c>
      <c r="T83" t="s">
        <v>41</v>
      </c>
      <c r="U83">
        <v>35.22</v>
      </c>
      <c r="V83">
        <v>-81.759399999999999</v>
      </c>
      <c r="W83" t="s">
        <v>42</v>
      </c>
      <c r="X83" t="s">
        <v>191</v>
      </c>
      <c r="Y83" t="s">
        <v>192</v>
      </c>
      <c r="AA83" t="s">
        <v>45</v>
      </c>
      <c r="AB83" t="s">
        <v>193</v>
      </c>
      <c r="AC83" t="s">
        <v>194</v>
      </c>
      <c r="AD83" t="s">
        <v>426</v>
      </c>
      <c r="AE83" t="s">
        <v>49</v>
      </c>
      <c r="AF83" s="1">
        <v>1</v>
      </c>
      <c r="AG83">
        <f t="shared" si="94"/>
        <v>1530.5</v>
      </c>
      <c r="AH83">
        <f t="shared" si="77"/>
        <v>1530.5</v>
      </c>
      <c r="AI83">
        <f t="shared" si="74"/>
        <v>6</v>
      </c>
      <c r="AJ83">
        <f t="shared" si="99"/>
        <v>2058</v>
      </c>
      <c r="AK83">
        <f t="shared" ref="AK83:AL83" si="119">AJ83+40</f>
        <v>2098</v>
      </c>
      <c r="AL83">
        <f t="shared" si="119"/>
        <v>2138</v>
      </c>
      <c r="AM83">
        <f t="shared" si="110"/>
        <v>909.5</v>
      </c>
      <c r="AN83">
        <f t="shared" si="110"/>
        <v>909.5</v>
      </c>
      <c r="AO83">
        <f t="shared" si="110"/>
        <v>909.5</v>
      </c>
      <c r="AP83">
        <f t="shared" si="110"/>
        <v>909.5</v>
      </c>
      <c r="AQ83">
        <f t="shared" si="110"/>
        <v>909.5</v>
      </c>
      <c r="AR83">
        <f t="shared" si="110"/>
        <v>909.5</v>
      </c>
      <c r="AS83">
        <f t="shared" si="110"/>
        <v>909.5</v>
      </c>
      <c r="AT83">
        <f t="shared" si="110"/>
        <v>909.5</v>
      </c>
      <c r="AU83">
        <f t="shared" si="110"/>
        <v>909.5</v>
      </c>
      <c r="AV83">
        <f t="shared" si="110"/>
        <v>909.5</v>
      </c>
      <c r="AW83">
        <f t="shared" si="111"/>
        <v>909.5</v>
      </c>
      <c r="AX83">
        <f t="shared" si="111"/>
        <v>909.5</v>
      </c>
      <c r="AY83">
        <f t="shared" si="111"/>
        <v>909.5</v>
      </c>
      <c r="AZ83">
        <f t="shared" si="111"/>
        <v>909.5</v>
      </c>
      <c r="BA83">
        <f t="shared" si="111"/>
        <v>909.5</v>
      </c>
      <c r="BB83">
        <f t="shared" si="111"/>
        <v>909.5</v>
      </c>
      <c r="BC83">
        <f t="shared" si="111"/>
        <v>909.5</v>
      </c>
      <c r="BD83">
        <f t="shared" si="111"/>
        <v>909.5</v>
      </c>
      <c r="BE83">
        <f t="shared" si="111"/>
        <v>909.5</v>
      </c>
      <c r="BF83">
        <f t="shared" si="111"/>
        <v>909.5</v>
      </c>
      <c r="BG83">
        <f t="shared" si="112"/>
        <v>909.5</v>
      </c>
      <c r="BH83">
        <f t="shared" si="112"/>
        <v>909.5</v>
      </c>
      <c r="BI83">
        <f t="shared" si="112"/>
        <v>909.5</v>
      </c>
      <c r="BJ83">
        <f t="shared" si="112"/>
        <v>909.5</v>
      </c>
      <c r="BK83">
        <f t="shared" si="112"/>
        <v>909.5</v>
      </c>
      <c r="BL83">
        <f t="shared" si="112"/>
        <v>909.5</v>
      </c>
      <c r="BM83">
        <f t="shared" si="112"/>
        <v>909.5</v>
      </c>
      <c r="BN83">
        <f t="shared" si="112"/>
        <v>909.5</v>
      </c>
      <c r="BO83">
        <f t="shared" si="112"/>
        <v>909.5</v>
      </c>
      <c r="BP83">
        <f t="shared" si="112"/>
        <v>909.5</v>
      </c>
      <c r="BQ83">
        <f t="shared" si="112"/>
        <v>909.5</v>
      </c>
    </row>
    <row r="84" spans="1:69">
      <c r="A84" t="s">
        <v>285</v>
      </c>
      <c r="B84" t="s">
        <v>32</v>
      </c>
      <c r="C84" t="s">
        <v>33</v>
      </c>
      <c r="D84" t="s">
        <v>34</v>
      </c>
      <c r="E84" t="s">
        <v>427</v>
      </c>
      <c r="F84" t="s">
        <v>287</v>
      </c>
      <c r="I84">
        <v>730</v>
      </c>
      <c r="J84" t="s">
        <v>72</v>
      </c>
      <c r="K84">
        <v>2013</v>
      </c>
      <c r="M84" t="s">
        <v>299</v>
      </c>
      <c r="N84" t="s">
        <v>289</v>
      </c>
      <c r="S84" t="s">
        <v>300</v>
      </c>
      <c r="T84" t="s">
        <v>41</v>
      </c>
      <c r="U84">
        <v>34.283056000000002</v>
      </c>
      <c r="V84">
        <v>-77.985280000000003</v>
      </c>
      <c r="W84" t="s">
        <v>42</v>
      </c>
      <c r="X84" t="s">
        <v>249</v>
      </c>
      <c r="Y84" t="s">
        <v>250</v>
      </c>
      <c r="AA84" t="s">
        <v>45</v>
      </c>
      <c r="AB84" t="s">
        <v>428</v>
      </c>
      <c r="AC84" t="s">
        <v>429</v>
      </c>
      <c r="AD84" t="s">
        <v>430</v>
      </c>
      <c r="AE84" t="s">
        <v>49</v>
      </c>
      <c r="AF84" s="1">
        <v>1</v>
      </c>
      <c r="AG84">
        <f t="shared" si="94"/>
        <v>852</v>
      </c>
      <c r="AH84" t="str">
        <f t="shared" si="77"/>
        <v/>
      </c>
      <c r="AI84">
        <f t="shared" si="74"/>
        <v>11</v>
      </c>
      <c r="AJ84">
        <f t="shared" si="99"/>
        <v>2053</v>
      </c>
      <c r="AK84">
        <f t="shared" ref="AK84:AL84" si="120">AJ84+40</f>
        <v>2093</v>
      </c>
      <c r="AL84">
        <f t="shared" si="120"/>
        <v>2133</v>
      </c>
      <c r="AM84">
        <f t="shared" si="110"/>
        <v>730</v>
      </c>
      <c r="AN84">
        <f t="shared" si="110"/>
        <v>730</v>
      </c>
      <c r="AO84">
        <f t="shared" si="110"/>
        <v>730</v>
      </c>
      <c r="AP84">
        <f t="shared" si="110"/>
        <v>730</v>
      </c>
      <c r="AQ84">
        <f t="shared" si="110"/>
        <v>730</v>
      </c>
      <c r="AR84">
        <f t="shared" si="110"/>
        <v>730</v>
      </c>
      <c r="AS84">
        <f t="shared" si="110"/>
        <v>730</v>
      </c>
      <c r="AT84">
        <f t="shared" si="110"/>
        <v>730</v>
      </c>
      <c r="AU84">
        <f t="shared" si="110"/>
        <v>730</v>
      </c>
      <c r="AV84">
        <f t="shared" si="110"/>
        <v>730</v>
      </c>
      <c r="AW84">
        <f t="shared" si="111"/>
        <v>730</v>
      </c>
      <c r="AX84">
        <f t="shared" si="111"/>
        <v>730</v>
      </c>
      <c r="AY84">
        <f t="shared" si="111"/>
        <v>730</v>
      </c>
      <c r="AZ84">
        <f t="shared" si="111"/>
        <v>730</v>
      </c>
      <c r="BA84">
        <f t="shared" si="111"/>
        <v>730</v>
      </c>
      <c r="BB84">
        <f t="shared" si="111"/>
        <v>730</v>
      </c>
      <c r="BC84">
        <f t="shared" si="111"/>
        <v>730</v>
      </c>
      <c r="BD84">
        <f t="shared" si="111"/>
        <v>730</v>
      </c>
      <c r="BE84">
        <f t="shared" si="111"/>
        <v>730</v>
      </c>
      <c r="BF84">
        <f t="shared" si="111"/>
        <v>730</v>
      </c>
      <c r="BG84">
        <f t="shared" si="112"/>
        <v>730</v>
      </c>
      <c r="BH84">
        <f t="shared" si="112"/>
        <v>730</v>
      </c>
      <c r="BI84">
        <f t="shared" si="112"/>
        <v>730</v>
      </c>
      <c r="BJ84">
        <f t="shared" si="112"/>
        <v>730</v>
      </c>
      <c r="BK84">
        <f t="shared" si="112"/>
        <v>730</v>
      </c>
      <c r="BL84">
        <f t="shared" si="112"/>
        <v>730</v>
      </c>
      <c r="BM84">
        <f t="shared" si="112"/>
        <v>730</v>
      </c>
      <c r="BN84">
        <f t="shared" si="112"/>
        <v>730</v>
      </c>
      <c r="BO84">
        <f t="shared" si="112"/>
        <v>730</v>
      </c>
      <c r="BP84">
        <f t="shared" si="112"/>
        <v>730</v>
      </c>
      <c r="BQ84">
        <f t="shared" si="112"/>
        <v>730</v>
      </c>
    </row>
    <row r="85" spans="1:69">
      <c r="A85" t="s">
        <v>285</v>
      </c>
      <c r="B85" t="s">
        <v>32</v>
      </c>
      <c r="C85" t="s">
        <v>33</v>
      </c>
      <c r="D85" t="s">
        <v>34</v>
      </c>
      <c r="E85" t="s">
        <v>427</v>
      </c>
      <c r="F85" t="s">
        <v>431</v>
      </c>
      <c r="I85">
        <v>61</v>
      </c>
      <c r="J85" t="s">
        <v>72</v>
      </c>
      <c r="K85">
        <v>2017</v>
      </c>
      <c r="M85" t="s">
        <v>306</v>
      </c>
      <c r="N85" t="s">
        <v>289</v>
      </c>
      <c r="S85" t="s">
        <v>300</v>
      </c>
      <c r="T85" t="s">
        <v>41</v>
      </c>
      <c r="U85">
        <v>34.283056000000002</v>
      </c>
      <c r="V85">
        <v>-77.985280000000003</v>
      </c>
      <c r="W85" t="s">
        <v>42</v>
      </c>
      <c r="X85" t="s">
        <v>249</v>
      </c>
      <c r="Y85" t="s">
        <v>250</v>
      </c>
      <c r="AA85" t="s">
        <v>45</v>
      </c>
      <c r="AB85" t="s">
        <v>428</v>
      </c>
      <c r="AC85" t="s">
        <v>429</v>
      </c>
      <c r="AD85" t="s">
        <v>432</v>
      </c>
      <c r="AE85" t="s">
        <v>49</v>
      </c>
      <c r="AF85" s="1">
        <v>1</v>
      </c>
      <c r="AG85">
        <f t="shared" si="94"/>
        <v>852</v>
      </c>
      <c r="AH85" t="str">
        <f t="shared" si="77"/>
        <v/>
      </c>
      <c r="AI85">
        <f t="shared" si="74"/>
        <v>7</v>
      </c>
      <c r="AJ85">
        <f t="shared" si="99"/>
        <v>2057</v>
      </c>
      <c r="AK85">
        <f t="shared" ref="AK85:AL85" si="121">AJ85+40</f>
        <v>2097</v>
      </c>
      <c r="AL85">
        <f t="shared" si="121"/>
        <v>2137</v>
      </c>
      <c r="AM85">
        <f t="shared" si="110"/>
        <v>61</v>
      </c>
      <c r="AN85">
        <f t="shared" si="110"/>
        <v>61</v>
      </c>
      <c r="AO85">
        <f t="shared" si="110"/>
        <v>61</v>
      </c>
      <c r="AP85">
        <f t="shared" si="110"/>
        <v>61</v>
      </c>
      <c r="AQ85">
        <f t="shared" si="110"/>
        <v>61</v>
      </c>
      <c r="AR85">
        <f t="shared" si="110"/>
        <v>61</v>
      </c>
      <c r="AS85">
        <f t="shared" si="110"/>
        <v>61</v>
      </c>
      <c r="AT85">
        <f t="shared" si="110"/>
        <v>61</v>
      </c>
      <c r="AU85">
        <f t="shared" si="110"/>
        <v>61</v>
      </c>
      <c r="AV85">
        <f t="shared" si="110"/>
        <v>61</v>
      </c>
      <c r="AW85">
        <f t="shared" si="111"/>
        <v>61</v>
      </c>
      <c r="AX85">
        <f t="shared" si="111"/>
        <v>61</v>
      </c>
      <c r="AY85">
        <f t="shared" si="111"/>
        <v>61</v>
      </c>
      <c r="AZ85">
        <f t="shared" si="111"/>
        <v>61</v>
      </c>
      <c r="BA85">
        <f t="shared" si="111"/>
        <v>61</v>
      </c>
      <c r="BB85">
        <f t="shared" si="111"/>
        <v>61</v>
      </c>
      <c r="BC85">
        <f t="shared" si="111"/>
        <v>61</v>
      </c>
      <c r="BD85">
        <f t="shared" si="111"/>
        <v>61</v>
      </c>
      <c r="BE85">
        <f t="shared" si="111"/>
        <v>61</v>
      </c>
      <c r="BF85">
        <f t="shared" si="111"/>
        <v>61</v>
      </c>
      <c r="BG85">
        <f t="shared" si="112"/>
        <v>61</v>
      </c>
      <c r="BH85">
        <f t="shared" si="112"/>
        <v>61</v>
      </c>
      <c r="BI85">
        <f t="shared" si="112"/>
        <v>61</v>
      </c>
      <c r="BJ85">
        <f t="shared" si="112"/>
        <v>61</v>
      </c>
      <c r="BK85">
        <f t="shared" si="112"/>
        <v>61</v>
      </c>
      <c r="BL85">
        <f t="shared" si="112"/>
        <v>61</v>
      </c>
      <c r="BM85">
        <f t="shared" si="112"/>
        <v>61</v>
      </c>
      <c r="BN85">
        <f t="shared" si="112"/>
        <v>61</v>
      </c>
      <c r="BO85">
        <f t="shared" si="112"/>
        <v>61</v>
      </c>
      <c r="BP85">
        <f t="shared" si="112"/>
        <v>61</v>
      </c>
      <c r="BQ85">
        <f t="shared" si="112"/>
        <v>61</v>
      </c>
    </row>
    <row r="86" spans="1:69">
      <c r="A86" t="s">
        <v>285</v>
      </c>
      <c r="B86" t="s">
        <v>32</v>
      </c>
      <c r="C86" t="s">
        <v>33</v>
      </c>
      <c r="D86" t="s">
        <v>34</v>
      </c>
      <c r="E86" t="s">
        <v>427</v>
      </c>
      <c r="F86" t="s">
        <v>433</v>
      </c>
      <c r="I86">
        <v>61</v>
      </c>
      <c r="J86" t="s">
        <v>72</v>
      </c>
      <c r="K86">
        <v>2017</v>
      </c>
      <c r="M86" t="s">
        <v>306</v>
      </c>
      <c r="N86" t="s">
        <v>289</v>
      </c>
      <c r="S86" t="s">
        <v>300</v>
      </c>
      <c r="T86" t="s">
        <v>41</v>
      </c>
      <c r="U86">
        <v>34.283056000000002</v>
      </c>
      <c r="V86">
        <v>-77.985280000000003</v>
      </c>
      <c r="W86" t="s">
        <v>42</v>
      </c>
      <c r="X86" t="s">
        <v>249</v>
      </c>
      <c r="Y86" t="s">
        <v>250</v>
      </c>
      <c r="AA86" t="s">
        <v>45</v>
      </c>
      <c r="AB86" t="s">
        <v>428</v>
      </c>
      <c r="AC86" t="s">
        <v>429</v>
      </c>
      <c r="AD86" t="s">
        <v>434</v>
      </c>
      <c r="AE86" t="s">
        <v>49</v>
      </c>
      <c r="AF86" s="1">
        <v>1</v>
      </c>
      <c r="AG86">
        <f t="shared" si="94"/>
        <v>852</v>
      </c>
      <c r="AH86">
        <f t="shared" si="77"/>
        <v>852</v>
      </c>
      <c r="AI86">
        <f t="shared" si="74"/>
        <v>7</v>
      </c>
      <c r="AJ86">
        <f t="shared" si="99"/>
        <v>2057</v>
      </c>
      <c r="AK86">
        <f t="shared" ref="AK86:AL86" si="122">AJ86+40</f>
        <v>2097</v>
      </c>
      <c r="AL86">
        <f t="shared" si="122"/>
        <v>2137</v>
      </c>
      <c r="AM86">
        <f t="shared" ref="AM86:AV95" si="123">IF(AM$1&lt;$K86,0,$I86)*$AF86</f>
        <v>61</v>
      </c>
      <c r="AN86">
        <f t="shared" si="123"/>
        <v>61</v>
      </c>
      <c r="AO86">
        <f t="shared" si="123"/>
        <v>61</v>
      </c>
      <c r="AP86">
        <f t="shared" si="123"/>
        <v>61</v>
      </c>
      <c r="AQ86">
        <f t="shared" si="123"/>
        <v>61</v>
      </c>
      <c r="AR86">
        <f t="shared" si="123"/>
        <v>61</v>
      </c>
      <c r="AS86">
        <f t="shared" si="123"/>
        <v>61</v>
      </c>
      <c r="AT86">
        <f t="shared" si="123"/>
        <v>61</v>
      </c>
      <c r="AU86">
        <f t="shared" si="123"/>
        <v>61</v>
      </c>
      <c r="AV86">
        <f t="shared" si="123"/>
        <v>61</v>
      </c>
      <c r="AW86">
        <f t="shared" ref="AW86:BF95" si="124">IF(AW$1&lt;$K86,0,$I86)*$AF86</f>
        <v>61</v>
      </c>
      <c r="AX86">
        <f t="shared" si="124"/>
        <v>61</v>
      </c>
      <c r="AY86">
        <f t="shared" si="124"/>
        <v>61</v>
      </c>
      <c r="AZ86">
        <f t="shared" si="124"/>
        <v>61</v>
      </c>
      <c r="BA86">
        <f t="shared" si="124"/>
        <v>61</v>
      </c>
      <c r="BB86">
        <f t="shared" si="124"/>
        <v>61</v>
      </c>
      <c r="BC86">
        <f t="shared" si="124"/>
        <v>61</v>
      </c>
      <c r="BD86">
        <f t="shared" si="124"/>
        <v>61</v>
      </c>
      <c r="BE86">
        <f t="shared" si="124"/>
        <v>61</v>
      </c>
      <c r="BF86">
        <f t="shared" si="124"/>
        <v>61</v>
      </c>
      <c r="BG86">
        <f t="shared" ref="BG86:BQ95" si="125">IF(BG$1&lt;$K86,0,$I86)*$AF86</f>
        <v>61</v>
      </c>
      <c r="BH86">
        <f t="shared" si="125"/>
        <v>61</v>
      </c>
      <c r="BI86">
        <f t="shared" si="125"/>
        <v>61</v>
      </c>
      <c r="BJ86">
        <f t="shared" si="125"/>
        <v>61</v>
      </c>
      <c r="BK86">
        <f t="shared" si="125"/>
        <v>61</v>
      </c>
      <c r="BL86">
        <f t="shared" si="125"/>
        <v>61</v>
      </c>
      <c r="BM86">
        <f t="shared" si="125"/>
        <v>61</v>
      </c>
      <c r="BN86">
        <f t="shared" si="125"/>
        <v>61</v>
      </c>
      <c r="BO86">
        <f t="shared" si="125"/>
        <v>61</v>
      </c>
      <c r="BP86">
        <f t="shared" si="125"/>
        <v>61</v>
      </c>
      <c r="BQ86">
        <f t="shared" si="125"/>
        <v>61</v>
      </c>
    </row>
    <row r="87" spans="1:69">
      <c r="A87" t="s">
        <v>285</v>
      </c>
      <c r="B87" t="s">
        <v>32</v>
      </c>
      <c r="C87" t="s">
        <v>33</v>
      </c>
      <c r="D87" t="s">
        <v>34</v>
      </c>
      <c r="E87" t="s">
        <v>200</v>
      </c>
      <c r="F87" t="s">
        <v>298</v>
      </c>
      <c r="H87" t="s">
        <v>435</v>
      </c>
      <c r="I87">
        <v>1068</v>
      </c>
      <c r="J87" t="s">
        <v>72</v>
      </c>
      <c r="K87">
        <v>2012</v>
      </c>
      <c r="M87" t="s">
        <v>299</v>
      </c>
      <c r="N87" t="s">
        <v>289</v>
      </c>
      <c r="S87" t="s">
        <v>300</v>
      </c>
      <c r="T87" t="s">
        <v>41</v>
      </c>
      <c r="U87">
        <v>35.373610999999997</v>
      </c>
      <c r="V87">
        <v>-78.089439999999996</v>
      </c>
      <c r="W87" t="s">
        <v>42</v>
      </c>
      <c r="X87" t="s">
        <v>202</v>
      </c>
      <c r="Y87" t="s">
        <v>203</v>
      </c>
      <c r="AA87" t="s">
        <v>45</v>
      </c>
      <c r="AB87" t="s">
        <v>204</v>
      </c>
      <c r="AC87" t="s">
        <v>205</v>
      </c>
      <c r="AD87" t="s">
        <v>436</v>
      </c>
      <c r="AE87" t="s">
        <v>49</v>
      </c>
      <c r="AF87" s="1">
        <v>1</v>
      </c>
      <c r="AG87">
        <f t="shared" si="94"/>
        <v>1068</v>
      </c>
      <c r="AH87">
        <f t="shared" si="77"/>
        <v>1068</v>
      </c>
      <c r="AI87">
        <f t="shared" si="74"/>
        <v>12</v>
      </c>
      <c r="AJ87">
        <f t="shared" si="99"/>
        <v>2052</v>
      </c>
      <c r="AK87">
        <f t="shared" ref="AK87:AL87" si="126">AJ87+40</f>
        <v>2092</v>
      </c>
      <c r="AL87">
        <f t="shared" si="126"/>
        <v>2132</v>
      </c>
      <c r="AM87">
        <f t="shared" si="123"/>
        <v>1068</v>
      </c>
      <c r="AN87">
        <f t="shared" si="123"/>
        <v>1068</v>
      </c>
      <c r="AO87">
        <f t="shared" si="123"/>
        <v>1068</v>
      </c>
      <c r="AP87">
        <f t="shared" si="123"/>
        <v>1068</v>
      </c>
      <c r="AQ87">
        <f t="shared" si="123"/>
        <v>1068</v>
      </c>
      <c r="AR87">
        <f t="shared" si="123"/>
        <v>1068</v>
      </c>
      <c r="AS87">
        <f t="shared" si="123"/>
        <v>1068</v>
      </c>
      <c r="AT87">
        <f t="shared" si="123"/>
        <v>1068</v>
      </c>
      <c r="AU87">
        <f t="shared" si="123"/>
        <v>1068</v>
      </c>
      <c r="AV87">
        <f t="shared" si="123"/>
        <v>1068</v>
      </c>
      <c r="AW87">
        <f t="shared" si="124"/>
        <v>1068</v>
      </c>
      <c r="AX87">
        <f t="shared" si="124"/>
        <v>1068</v>
      </c>
      <c r="AY87">
        <f t="shared" si="124"/>
        <v>1068</v>
      </c>
      <c r="AZ87">
        <f t="shared" si="124"/>
        <v>1068</v>
      </c>
      <c r="BA87">
        <f t="shared" si="124"/>
        <v>1068</v>
      </c>
      <c r="BB87">
        <f t="shared" si="124"/>
        <v>1068</v>
      </c>
      <c r="BC87">
        <f t="shared" si="124"/>
        <v>1068</v>
      </c>
      <c r="BD87">
        <f t="shared" si="124"/>
        <v>1068</v>
      </c>
      <c r="BE87">
        <f t="shared" si="124"/>
        <v>1068</v>
      </c>
      <c r="BF87">
        <f t="shared" si="124"/>
        <v>1068</v>
      </c>
      <c r="BG87">
        <f t="shared" si="125"/>
        <v>1068</v>
      </c>
      <c r="BH87">
        <f t="shared" si="125"/>
        <v>1068</v>
      </c>
      <c r="BI87">
        <f t="shared" si="125"/>
        <v>1068</v>
      </c>
      <c r="BJ87">
        <f t="shared" si="125"/>
        <v>1068</v>
      </c>
      <c r="BK87">
        <f t="shared" si="125"/>
        <v>1068</v>
      </c>
      <c r="BL87">
        <f t="shared" si="125"/>
        <v>1068</v>
      </c>
      <c r="BM87">
        <f t="shared" si="125"/>
        <v>1068</v>
      </c>
      <c r="BN87">
        <f t="shared" si="125"/>
        <v>1068</v>
      </c>
      <c r="BO87">
        <f t="shared" si="125"/>
        <v>1068</v>
      </c>
      <c r="BP87">
        <f t="shared" si="125"/>
        <v>1068</v>
      </c>
      <c r="BQ87">
        <f t="shared" si="125"/>
        <v>1068</v>
      </c>
    </row>
    <row r="88" spans="1:69">
      <c r="A88" t="s">
        <v>285</v>
      </c>
      <c r="B88" t="s">
        <v>32</v>
      </c>
      <c r="C88" t="s">
        <v>33</v>
      </c>
      <c r="D88" t="s">
        <v>34</v>
      </c>
      <c r="E88" t="s">
        <v>437</v>
      </c>
      <c r="F88" t="s">
        <v>287</v>
      </c>
      <c r="I88">
        <v>110</v>
      </c>
      <c r="J88" t="s">
        <v>72</v>
      </c>
      <c r="K88">
        <v>1995</v>
      </c>
      <c r="M88" t="s">
        <v>306</v>
      </c>
      <c r="N88" t="s">
        <v>289</v>
      </c>
      <c r="S88" t="s">
        <v>324</v>
      </c>
      <c r="T88" t="s">
        <v>41</v>
      </c>
      <c r="U88">
        <v>35.431699999999999</v>
      </c>
      <c r="V88">
        <v>-81.034700000000001</v>
      </c>
      <c r="W88" t="s">
        <v>42</v>
      </c>
      <c r="X88" t="s">
        <v>438</v>
      </c>
      <c r="Y88" t="s">
        <v>439</v>
      </c>
      <c r="AA88" t="s">
        <v>45</v>
      </c>
      <c r="AB88" t="s">
        <v>440</v>
      </c>
      <c r="AC88" t="s">
        <v>441</v>
      </c>
      <c r="AD88" t="s">
        <v>442</v>
      </c>
      <c r="AE88" t="s">
        <v>49</v>
      </c>
      <c r="AF88" s="1">
        <v>1</v>
      </c>
      <c r="AG88">
        <f t="shared" si="94"/>
        <v>2296</v>
      </c>
      <c r="AH88" t="str">
        <f t="shared" si="77"/>
        <v/>
      </c>
      <c r="AI88">
        <f t="shared" si="74"/>
        <v>29</v>
      </c>
      <c r="AJ88">
        <f t="shared" si="99"/>
        <v>2035</v>
      </c>
      <c r="AK88">
        <f t="shared" ref="AK88:AL88" si="127">AJ88+40</f>
        <v>2075</v>
      </c>
      <c r="AL88">
        <f t="shared" si="127"/>
        <v>2115</v>
      </c>
      <c r="AM88">
        <f t="shared" si="123"/>
        <v>110</v>
      </c>
      <c r="AN88">
        <f t="shared" si="123"/>
        <v>110</v>
      </c>
      <c r="AO88">
        <f t="shared" si="123"/>
        <v>110</v>
      </c>
      <c r="AP88">
        <f t="shared" si="123"/>
        <v>110</v>
      </c>
      <c r="AQ88">
        <f t="shared" si="123"/>
        <v>110</v>
      </c>
      <c r="AR88">
        <f t="shared" si="123"/>
        <v>110</v>
      </c>
      <c r="AS88">
        <f t="shared" si="123"/>
        <v>110</v>
      </c>
      <c r="AT88">
        <f t="shared" si="123"/>
        <v>110</v>
      </c>
      <c r="AU88">
        <f t="shared" si="123"/>
        <v>110</v>
      </c>
      <c r="AV88">
        <f t="shared" si="123"/>
        <v>110</v>
      </c>
      <c r="AW88">
        <f t="shared" si="124"/>
        <v>110</v>
      </c>
      <c r="AX88">
        <f t="shared" si="124"/>
        <v>110</v>
      </c>
      <c r="AY88">
        <f t="shared" si="124"/>
        <v>110</v>
      </c>
      <c r="AZ88">
        <f t="shared" si="124"/>
        <v>110</v>
      </c>
      <c r="BA88">
        <f t="shared" si="124"/>
        <v>110</v>
      </c>
      <c r="BB88">
        <f t="shared" si="124"/>
        <v>110</v>
      </c>
      <c r="BC88">
        <f t="shared" si="124"/>
        <v>110</v>
      </c>
      <c r="BD88">
        <f t="shared" si="124"/>
        <v>110</v>
      </c>
      <c r="BE88">
        <f t="shared" si="124"/>
        <v>110</v>
      </c>
      <c r="BF88">
        <f t="shared" si="124"/>
        <v>110</v>
      </c>
      <c r="BG88">
        <f t="shared" si="125"/>
        <v>110</v>
      </c>
      <c r="BH88">
        <f t="shared" si="125"/>
        <v>110</v>
      </c>
      <c r="BI88">
        <f t="shared" si="125"/>
        <v>110</v>
      </c>
      <c r="BJ88">
        <f t="shared" si="125"/>
        <v>110</v>
      </c>
      <c r="BK88">
        <f t="shared" si="125"/>
        <v>110</v>
      </c>
      <c r="BL88">
        <f t="shared" si="125"/>
        <v>110</v>
      </c>
      <c r="BM88">
        <f t="shared" si="125"/>
        <v>110</v>
      </c>
      <c r="BN88">
        <f t="shared" si="125"/>
        <v>110</v>
      </c>
      <c r="BO88">
        <f t="shared" si="125"/>
        <v>110</v>
      </c>
      <c r="BP88">
        <f t="shared" si="125"/>
        <v>110</v>
      </c>
      <c r="BQ88">
        <f t="shared" si="125"/>
        <v>110</v>
      </c>
    </row>
    <row r="89" spans="1:69">
      <c r="A89" t="s">
        <v>285</v>
      </c>
      <c r="B89" t="s">
        <v>32</v>
      </c>
      <c r="C89" t="s">
        <v>33</v>
      </c>
      <c r="D89" t="s">
        <v>34</v>
      </c>
      <c r="E89" t="s">
        <v>437</v>
      </c>
      <c r="F89" t="s">
        <v>296</v>
      </c>
      <c r="I89">
        <v>110</v>
      </c>
      <c r="J89" t="s">
        <v>72</v>
      </c>
      <c r="K89">
        <v>1995</v>
      </c>
      <c r="M89" t="s">
        <v>306</v>
      </c>
      <c r="N89" t="s">
        <v>289</v>
      </c>
      <c r="S89" t="s">
        <v>324</v>
      </c>
      <c r="T89" t="s">
        <v>41</v>
      </c>
      <c r="U89">
        <v>35.431699999999999</v>
      </c>
      <c r="V89">
        <v>-81.034700000000001</v>
      </c>
      <c r="W89" t="s">
        <v>42</v>
      </c>
      <c r="X89" t="s">
        <v>438</v>
      </c>
      <c r="Y89" t="s">
        <v>439</v>
      </c>
      <c r="AA89" t="s">
        <v>45</v>
      </c>
      <c r="AB89" t="s">
        <v>440</v>
      </c>
      <c r="AC89" t="s">
        <v>441</v>
      </c>
      <c r="AD89" t="s">
        <v>443</v>
      </c>
      <c r="AE89" t="s">
        <v>49</v>
      </c>
      <c r="AF89" s="1">
        <v>1</v>
      </c>
      <c r="AG89">
        <f t="shared" si="94"/>
        <v>2296</v>
      </c>
      <c r="AH89" t="str">
        <f t="shared" si="77"/>
        <v/>
      </c>
      <c r="AI89">
        <f t="shared" si="74"/>
        <v>29</v>
      </c>
      <c r="AJ89">
        <f t="shared" si="99"/>
        <v>2035</v>
      </c>
      <c r="AK89">
        <f t="shared" ref="AK89:AL89" si="128">AJ89+40</f>
        <v>2075</v>
      </c>
      <c r="AL89">
        <f t="shared" si="128"/>
        <v>2115</v>
      </c>
      <c r="AM89">
        <f t="shared" si="123"/>
        <v>110</v>
      </c>
      <c r="AN89">
        <f t="shared" si="123"/>
        <v>110</v>
      </c>
      <c r="AO89">
        <f t="shared" si="123"/>
        <v>110</v>
      </c>
      <c r="AP89">
        <f t="shared" si="123"/>
        <v>110</v>
      </c>
      <c r="AQ89">
        <f t="shared" si="123"/>
        <v>110</v>
      </c>
      <c r="AR89">
        <f t="shared" si="123"/>
        <v>110</v>
      </c>
      <c r="AS89">
        <f t="shared" si="123"/>
        <v>110</v>
      </c>
      <c r="AT89">
        <f t="shared" si="123"/>
        <v>110</v>
      </c>
      <c r="AU89">
        <f t="shared" si="123"/>
        <v>110</v>
      </c>
      <c r="AV89">
        <f t="shared" si="123"/>
        <v>110</v>
      </c>
      <c r="AW89">
        <f t="shared" si="124"/>
        <v>110</v>
      </c>
      <c r="AX89">
        <f t="shared" si="124"/>
        <v>110</v>
      </c>
      <c r="AY89">
        <f t="shared" si="124"/>
        <v>110</v>
      </c>
      <c r="AZ89">
        <f t="shared" si="124"/>
        <v>110</v>
      </c>
      <c r="BA89">
        <f t="shared" si="124"/>
        <v>110</v>
      </c>
      <c r="BB89">
        <f t="shared" si="124"/>
        <v>110</v>
      </c>
      <c r="BC89">
        <f t="shared" si="124"/>
        <v>110</v>
      </c>
      <c r="BD89">
        <f t="shared" si="124"/>
        <v>110</v>
      </c>
      <c r="BE89">
        <f t="shared" si="124"/>
        <v>110</v>
      </c>
      <c r="BF89">
        <f t="shared" si="124"/>
        <v>110</v>
      </c>
      <c r="BG89">
        <f t="shared" si="125"/>
        <v>110</v>
      </c>
      <c r="BH89">
        <f t="shared" si="125"/>
        <v>110</v>
      </c>
      <c r="BI89">
        <f t="shared" si="125"/>
        <v>110</v>
      </c>
      <c r="BJ89">
        <f t="shared" si="125"/>
        <v>110</v>
      </c>
      <c r="BK89">
        <f t="shared" si="125"/>
        <v>110</v>
      </c>
      <c r="BL89">
        <f t="shared" si="125"/>
        <v>110</v>
      </c>
      <c r="BM89">
        <f t="shared" si="125"/>
        <v>110</v>
      </c>
      <c r="BN89">
        <f t="shared" si="125"/>
        <v>110</v>
      </c>
      <c r="BO89">
        <f t="shared" si="125"/>
        <v>110</v>
      </c>
      <c r="BP89">
        <f t="shared" si="125"/>
        <v>110</v>
      </c>
      <c r="BQ89">
        <f t="shared" si="125"/>
        <v>110</v>
      </c>
    </row>
    <row r="90" spans="1:69">
      <c r="A90" t="s">
        <v>285</v>
      </c>
      <c r="B90" t="s">
        <v>32</v>
      </c>
      <c r="C90" t="s">
        <v>33</v>
      </c>
      <c r="D90" t="s">
        <v>34</v>
      </c>
      <c r="E90" t="s">
        <v>437</v>
      </c>
      <c r="F90" t="s">
        <v>343</v>
      </c>
      <c r="I90">
        <v>110</v>
      </c>
      <c r="J90" t="s">
        <v>72</v>
      </c>
      <c r="K90">
        <v>1995</v>
      </c>
      <c r="M90" t="s">
        <v>306</v>
      </c>
      <c r="N90" t="s">
        <v>289</v>
      </c>
      <c r="S90" t="s">
        <v>324</v>
      </c>
      <c r="T90" t="s">
        <v>41</v>
      </c>
      <c r="U90">
        <v>35.431699999999999</v>
      </c>
      <c r="V90">
        <v>-81.034700000000001</v>
      </c>
      <c r="W90" t="s">
        <v>42</v>
      </c>
      <c r="X90" t="s">
        <v>438</v>
      </c>
      <c r="Y90" t="s">
        <v>439</v>
      </c>
      <c r="AA90" t="s">
        <v>45</v>
      </c>
      <c r="AB90" t="s">
        <v>440</v>
      </c>
      <c r="AC90" t="s">
        <v>441</v>
      </c>
      <c r="AD90" t="s">
        <v>444</v>
      </c>
      <c r="AE90" t="s">
        <v>49</v>
      </c>
      <c r="AF90" s="1">
        <v>1</v>
      </c>
      <c r="AG90">
        <f t="shared" si="94"/>
        <v>2296</v>
      </c>
      <c r="AH90" t="str">
        <f t="shared" si="77"/>
        <v/>
      </c>
      <c r="AI90">
        <f t="shared" si="74"/>
        <v>29</v>
      </c>
      <c r="AJ90">
        <f t="shared" si="99"/>
        <v>2035</v>
      </c>
      <c r="AK90">
        <f t="shared" ref="AK90:AL90" si="129">AJ90+40</f>
        <v>2075</v>
      </c>
      <c r="AL90">
        <f t="shared" si="129"/>
        <v>2115</v>
      </c>
      <c r="AM90">
        <f t="shared" si="123"/>
        <v>110</v>
      </c>
      <c r="AN90">
        <f t="shared" si="123"/>
        <v>110</v>
      </c>
      <c r="AO90">
        <f t="shared" si="123"/>
        <v>110</v>
      </c>
      <c r="AP90">
        <f t="shared" si="123"/>
        <v>110</v>
      </c>
      <c r="AQ90">
        <f t="shared" si="123"/>
        <v>110</v>
      </c>
      <c r="AR90">
        <f t="shared" si="123"/>
        <v>110</v>
      </c>
      <c r="AS90">
        <f t="shared" si="123"/>
        <v>110</v>
      </c>
      <c r="AT90">
        <f t="shared" si="123"/>
        <v>110</v>
      </c>
      <c r="AU90">
        <f t="shared" si="123"/>
        <v>110</v>
      </c>
      <c r="AV90">
        <f t="shared" si="123"/>
        <v>110</v>
      </c>
      <c r="AW90">
        <f t="shared" si="124"/>
        <v>110</v>
      </c>
      <c r="AX90">
        <f t="shared" si="124"/>
        <v>110</v>
      </c>
      <c r="AY90">
        <f t="shared" si="124"/>
        <v>110</v>
      </c>
      <c r="AZ90">
        <f t="shared" si="124"/>
        <v>110</v>
      </c>
      <c r="BA90">
        <f t="shared" si="124"/>
        <v>110</v>
      </c>
      <c r="BB90">
        <f t="shared" si="124"/>
        <v>110</v>
      </c>
      <c r="BC90">
        <f t="shared" si="124"/>
        <v>110</v>
      </c>
      <c r="BD90">
        <f t="shared" si="124"/>
        <v>110</v>
      </c>
      <c r="BE90">
        <f t="shared" si="124"/>
        <v>110</v>
      </c>
      <c r="BF90">
        <f t="shared" si="124"/>
        <v>110</v>
      </c>
      <c r="BG90">
        <f t="shared" si="125"/>
        <v>110</v>
      </c>
      <c r="BH90">
        <f t="shared" si="125"/>
        <v>110</v>
      </c>
      <c r="BI90">
        <f t="shared" si="125"/>
        <v>110</v>
      </c>
      <c r="BJ90">
        <f t="shared" si="125"/>
        <v>110</v>
      </c>
      <c r="BK90">
        <f t="shared" si="125"/>
        <v>110</v>
      </c>
      <c r="BL90">
        <f t="shared" si="125"/>
        <v>110</v>
      </c>
      <c r="BM90">
        <f t="shared" si="125"/>
        <v>110</v>
      </c>
      <c r="BN90">
        <f t="shared" si="125"/>
        <v>110</v>
      </c>
      <c r="BO90">
        <f t="shared" si="125"/>
        <v>110</v>
      </c>
      <c r="BP90">
        <f t="shared" si="125"/>
        <v>110</v>
      </c>
      <c r="BQ90">
        <f t="shared" si="125"/>
        <v>110</v>
      </c>
    </row>
    <row r="91" spans="1:69">
      <c r="A91" t="s">
        <v>285</v>
      </c>
      <c r="B91" t="s">
        <v>32</v>
      </c>
      <c r="C91" t="s">
        <v>33</v>
      </c>
      <c r="D91" t="s">
        <v>34</v>
      </c>
      <c r="E91" t="s">
        <v>437</v>
      </c>
      <c r="F91" t="s">
        <v>327</v>
      </c>
      <c r="I91">
        <v>110</v>
      </c>
      <c r="J91" t="s">
        <v>72</v>
      </c>
      <c r="K91">
        <v>1995</v>
      </c>
      <c r="M91" t="s">
        <v>306</v>
      </c>
      <c r="N91" t="s">
        <v>289</v>
      </c>
      <c r="S91" t="s">
        <v>324</v>
      </c>
      <c r="T91" t="s">
        <v>41</v>
      </c>
      <c r="U91">
        <v>35.431699999999999</v>
      </c>
      <c r="V91">
        <v>-81.034700000000001</v>
      </c>
      <c r="W91" t="s">
        <v>42</v>
      </c>
      <c r="X91" t="s">
        <v>438</v>
      </c>
      <c r="Y91" t="s">
        <v>439</v>
      </c>
      <c r="AA91" t="s">
        <v>45</v>
      </c>
      <c r="AB91" t="s">
        <v>440</v>
      </c>
      <c r="AC91" t="s">
        <v>441</v>
      </c>
      <c r="AD91" t="s">
        <v>445</v>
      </c>
      <c r="AE91" t="s">
        <v>49</v>
      </c>
      <c r="AF91" s="1">
        <v>1</v>
      </c>
      <c r="AG91">
        <f t="shared" si="94"/>
        <v>2296</v>
      </c>
      <c r="AH91" t="str">
        <f t="shared" si="77"/>
        <v/>
      </c>
      <c r="AI91">
        <f t="shared" si="74"/>
        <v>29</v>
      </c>
      <c r="AJ91">
        <f t="shared" si="99"/>
        <v>2035</v>
      </c>
      <c r="AK91">
        <f t="shared" ref="AK91:AL91" si="130">AJ91+40</f>
        <v>2075</v>
      </c>
      <c r="AL91">
        <f t="shared" si="130"/>
        <v>2115</v>
      </c>
      <c r="AM91">
        <f t="shared" si="123"/>
        <v>110</v>
      </c>
      <c r="AN91">
        <f t="shared" si="123"/>
        <v>110</v>
      </c>
      <c r="AO91">
        <f t="shared" si="123"/>
        <v>110</v>
      </c>
      <c r="AP91">
        <f t="shared" si="123"/>
        <v>110</v>
      </c>
      <c r="AQ91">
        <f t="shared" si="123"/>
        <v>110</v>
      </c>
      <c r="AR91">
        <f t="shared" si="123"/>
        <v>110</v>
      </c>
      <c r="AS91">
        <f t="shared" si="123"/>
        <v>110</v>
      </c>
      <c r="AT91">
        <f t="shared" si="123"/>
        <v>110</v>
      </c>
      <c r="AU91">
        <f t="shared" si="123"/>
        <v>110</v>
      </c>
      <c r="AV91">
        <f t="shared" si="123"/>
        <v>110</v>
      </c>
      <c r="AW91">
        <f t="shared" si="124"/>
        <v>110</v>
      </c>
      <c r="AX91">
        <f t="shared" si="124"/>
        <v>110</v>
      </c>
      <c r="AY91">
        <f t="shared" si="124"/>
        <v>110</v>
      </c>
      <c r="AZ91">
        <f t="shared" si="124"/>
        <v>110</v>
      </c>
      <c r="BA91">
        <f t="shared" si="124"/>
        <v>110</v>
      </c>
      <c r="BB91">
        <f t="shared" si="124"/>
        <v>110</v>
      </c>
      <c r="BC91">
        <f t="shared" si="124"/>
        <v>110</v>
      </c>
      <c r="BD91">
        <f t="shared" si="124"/>
        <v>110</v>
      </c>
      <c r="BE91">
        <f t="shared" si="124"/>
        <v>110</v>
      </c>
      <c r="BF91">
        <f t="shared" si="124"/>
        <v>110</v>
      </c>
      <c r="BG91">
        <f t="shared" si="125"/>
        <v>110</v>
      </c>
      <c r="BH91">
        <f t="shared" si="125"/>
        <v>110</v>
      </c>
      <c r="BI91">
        <f t="shared" si="125"/>
        <v>110</v>
      </c>
      <c r="BJ91">
        <f t="shared" si="125"/>
        <v>110</v>
      </c>
      <c r="BK91">
        <f t="shared" si="125"/>
        <v>110</v>
      </c>
      <c r="BL91">
        <f t="shared" si="125"/>
        <v>110</v>
      </c>
      <c r="BM91">
        <f t="shared" si="125"/>
        <v>110</v>
      </c>
      <c r="BN91">
        <f t="shared" si="125"/>
        <v>110</v>
      </c>
      <c r="BO91">
        <f t="shared" si="125"/>
        <v>110</v>
      </c>
      <c r="BP91">
        <f t="shared" si="125"/>
        <v>110</v>
      </c>
      <c r="BQ91">
        <f t="shared" si="125"/>
        <v>110</v>
      </c>
    </row>
    <row r="92" spans="1:69">
      <c r="A92" t="s">
        <v>285</v>
      </c>
      <c r="B92" t="s">
        <v>32</v>
      </c>
      <c r="C92" t="s">
        <v>33</v>
      </c>
      <c r="D92" t="s">
        <v>34</v>
      </c>
      <c r="E92" t="s">
        <v>437</v>
      </c>
      <c r="F92" t="s">
        <v>366</v>
      </c>
      <c r="I92">
        <v>110</v>
      </c>
      <c r="J92" t="s">
        <v>72</v>
      </c>
      <c r="K92">
        <v>1995</v>
      </c>
      <c r="M92" t="s">
        <v>306</v>
      </c>
      <c r="N92" t="s">
        <v>289</v>
      </c>
      <c r="S92" t="s">
        <v>324</v>
      </c>
      <c r="T92" t="s">
        <v>41</v>
      </c>
      <c r="U92">
        <v>35.431699999999999</v>
      </c>
      <c r="V92">
        <v>-81.034700000000001</v>
      </c>
      <c r="W92" t="s">
        <v>42</v>
      </c>
      <c r="X92" t="s">
        <v>438</v>
      </c>
      <c r="Y92" t="s">
        <v>439</v>
      </c>
      <c r="AA92" t="s">
        <v>45</v>
      </c>
      <c r="AB92" t="s">
        <v>440</v>
      </c>
      <c r="AC92" t="s">
        <v>441</v>
      </c>
      <c r="AD92" t="s">
        <v>446</v>
      </c>
      <c r="AE92" t="s">
        <v>49</v>
      </c>
      <c r="AF92" s="1">
        <v>1</v>
      </c>
      <c r="AG92">
        <f t="shared" si="94"/>
        <v>2296</v>
      </c>
      <c r="AH92" t="str">
        <f t="shared" si="77"/>
        <v/>
      </c>
      <c r="AI92">
        <f t="shared" si="74"/>
        <v>29</v>
      </c>
      <c r="AJ92">
        <f t="shared" si="99"/>
        <v>2035</v>
      </c>
      <c r="AK92">
        <f t="shared" ref="AK92:AL92" si="131">AJ92+40</f>
        <v>2075</v>
      </c>
      <c r="AL92">
        <f t="shared" si="131"/>
        <v>2115</v>
      </c>
      <c r="AM92">
        <f t="shared" si="123"/>
        <v>110</v>
      </c>
      <c r="AN92">
        <f t="shared" si="123"/>
        <v>110</v>
      </c>
      <c r="AO92">
        <f t="shared" si="123"/>
        <v>110</v>
      </c>
      <c r="AP92">
        <f t="shared" si="123"/>
        <v>110</v>
      </c>
      <c r="AQ92">
        <f t="shared" si="123"/>
        <v>110</v>
      </c>
      <c r="AR92">
        <f t="shared" si="123"/>
        <v>110</v>
      </c>
      <c r="AS92">
        <f t="shared" si="123"/>
        <v>110</v>
      </c>
      <c r="AT92">
        <f t="shared" si="123"/>
        <v>110</v>
      </c>
      <c r="AU92">
        <f t="shared" si="123"/>
        <v>110</v>
      </c>
      <c r="AV92">
        <f t="shared" si="123"/>
        <v>110</v>
      </c>
      <c r="AW92">
        <f t="shared" si="124"/>
        <v>110</v>
      </c>
      <c r="AX92">
        <f t="shared" si="124"/>
        <v>110</v>
      </c>
      <c r="AY92">
        <f t="shared" si="124"/>
        <v>110</v>
      </c>
      <c r="AZ92">
        <f t="shared" si="124"/>
        <v>110</v>
      </c>
      <c r="BA92">
        <f t="shared" si="124"/>
        <v>110</v>
      </c>
      <c r="BB92">
        <f t="shared" si="124"/>
        <v>110</v>
      </c>
      <c r="BC92">
        <f t="shared" si="124"/>
        <v>110</v>
      </c>
      <c r="BD92">
        <f t="shared" si="124"/>
        <v>110</v>
      </c>
      <c r="BE92">
        <f t="shared" si="124"/>
        <v>110</v>
      </c>
      <c r="BF92">
        <f t="shared" si="124"/>
        <v>110</v>
      </c>
      <c r="BG92">
        <f t="shared" si="125"/>
        <v>110</v>
      </c>
      <c r="BH92">
        <f t="shared" si="125"/>
        <v>110</v>
      </c>
      <c r="BI92">
        <f t="shared" si="125"/>
        <v>110</v>
      </c>
      <c r="BJ92">
        <f t="shared" si="125"/>
        <v>110</v>
      </c>
      <c r="BK92">
        <f t="shared" si="125"/>
        <v>110</v>
      </c>
      <c r="BL92">
        <f t="shared" si="125"/>
        <v>110</v>
      </c>
      <c r="BM92">
        <f t="shared" si="125"/>
        <v>110</v>
      </c>
      <c r="BN92">
        <f t="shared" si="125"/>
        <v>110</v>
      </c>
      <c r="BO92">
        <f t="shared" si="125"/>
        <v>110</v>
      </c>
      <c r="BP92">
        <f t="shared" si="125"/>
        <v>110</v>
      </c>
      <c r="BQ92">
        <f t="shared" si="125"/>
        <v>110</v>
      </c>
    </row>
    <row r="93" spans="1:69">
      <c r="A93" t="s">
        <v>285</v>
      </c>
      <c r="B93" t="s">
        <v>32</v>
      </c>
      <c r="C93" t="s">
        <v>33</v>
      </c>
      <c r="D93" t="s">
        <v>34</v>
      </c>
      <c r="E93" t="s">
        <v>437</v>
      </c>
      <c r="F93" t="s">
        <v>346</v>
      </c>
      <c r="I93">
        <v>110</v>
      </c>
      <c r="J93" t="s">
        <v>72</v>
      </c>
      <c r="K93">
        <v>1995</v>
      </c>
      <c r="M93" t="s">
        <v>306</v>
      </c>
      <c r="N93" t="s">
        <v>289</v>
      </c>
      <c r="S93" t="s">
        <v>324</v>
      </c>
      <c r="T93" t="s">
        <v>41</v>
      </c>
      <c r="U93">
        <v>35.431699999999999</v>
      </c>
      <c r="V93">
        <v>-81.034700000000001</v>
      </c>
      <c r="W93" t="s">
        <v>42</v>
      </c>
      <c r="X93" t="s">
        <v>438</v>
      </c>
      <c r="Y93" t="s">
        <v>439</v>
      </c>
      <c r="AA93" t="s">
        <v>45</v>
      </c>
      <c r="AB93" t="s">
        <v>440</v>
      </c>
      <c r="AC93" t="s">
        <v>441</v>
      </c>
      <c r="AD93" t="s">
        <v>447</v>
      </c>
      <c r="AE93" t="s">
        <v>49</v>
      </c>
      <c r="AF93" s="1">
        <v>1</v>
      </c>
      <c r="AG93">
        <f t="shared" si="94"/>
        <v>2296</v>
      </c>
      <c r="AH93" t="str">
        <f t="shared" si="77"/>
        <v/>
      </c>
      <c r="AI93">
        <f t="shared" si="74"/>
        <v>29</v>
      </c>
      <c r="AJ93">
        <f t="shared" si="99"/>
        <v>2035</v>
      </c>
      <c r="AK93">
        <f t="shared" ref="AK93:AL93" si="132">AJ93+40</f>
        <v>2075</v>
      </c>
      <c r="AL93">
        <f t="shared" si="132"/>
        <v>2115</v>
      </c>
      <c r="AM93">
        <f t="shared" si="123"/>
        <v>110</v>
      </c>
      <c r="AN93">
        <f t="shared" si="123"/>
        <v>110</v>
      </c>
      <c r="AO93">
        <f t="shared" si="123"/>
        <v>110</v>
      </c>
      <c r="AP93">
        <f t="shared" si="123"/>
        <v>110</v>
      </c>
      <c r="AQ93">
        <f t="shared" si="123"/>
        <v>110</v>
      </c>
      <c r="AR93">
        <f t="shared" si="123"/>
        <v>110</v>
      </c>
      <c r="AS93">
        <f t="shared" si="123"/>
        <v>110</v>
      </c>
      <c r="AT93">
        <f t="shared" si="123"/>
        <v>110</v>
      </c>
      <c r="AU93">
        <f t="shared" si="123"/>
        <v>110</v>
      </c>
      <c r="AV93">
        <f t="shared" si="123"/>
        <v>110</v>
      </c>
      <c r="AW93">
        <f t="shared" si="124"/>
        <v>110</v>
      </c>
      <c r="AX93">
        <f t="shared" si="124"/>
        <v>110</v>
      </c>
      <c r="AY93">
        <f t="shared" si="124"/>
        <v>110</v>
      </c>
      <c r="AZ93">
        <f t="shared" si="124"/>
        <v>110</v>
      </c>
      <c r="BA93">
        <f t="shared" si="124"/>
        <v>110</v>
      </c>
      <c r="BB93">
        <f t="shared" si="124"/>
        <v>110</v>
      </c>
      <c r="BC93">
        <f t="shared" si="124"/>
        <v>110</v>
      </c>
      <c r="BD93">
        <f t="shared" si="124"/>
        <v>110</v>
      </c>
      <c r="BE93">
        <f t="shared" si="124"/>
        <v>110</v>
      </c>
      <c r="BF93">
        <f t="shared" si="124"/>
        <v>110</v>
      </c>
      <c r="BG93">
        <f t="shared" si="125"/>
        <v>110</v>
      </c>
      <c r="BH93">
        <f t="shared" si="125"/>
        <v>110</v>
      </c>
      <c r="BI93">
        <f t="shared" si="125"/>
        <v>110</v>
      </c>
      <c r="BJ93">
        <f t="shared" si="125"/>
        <v>110</v>
      </c>
      <c r="BK93">
        <f t="shared" si="125"/>
        <v>110</v>
      </c>
      <c r="BL93">
        <f t="shared" si="125"/>
        <v>110</v>
      </c>
      <c r="BM93">
        <f t="shared" si="125"/>
        <v>110</v>
      </c>
      <c r="BN93">
        <f t="shared" si="125"/>
        <v>110</v>
      </c>
      <c r="BO93">
        <f t="shared" si="125"/>
        <v>110</v>
      </c>
      <c r="BP93">
        <f t="shared" si="125"/>
        <v>110</v>
      </c>
      <c r="BQ93">
        <f t="shared" si="125"/>
        <v>110</v>
      </c>
    </row>
    <row r="94" spans="1:69">
      <c r="A94" t="s">
        <v>285</v>
      </c>
      <c r="B94" t="s">
        <v>32</v>
      </c>
      <c r="C94" t="s">
        <v>33</v>
      </c>
      <c r="D94" t="s">
        <v>34</v>
      </c>
      <c r="E94" t="s">
        <v>437</v>
      </c>
      <c r="F94" t="s">
        <v>348</v>
      </c>
      <c r="I94">
        <v>110</v>
      </c>
      <c r="J94" t="s">
        <v>72</v>
      </c>
      <c r="K94">
        <v>1995</v>
      </c>
      <c r="M94" t="s">
        <v>306</v>
      </c>
      <c r="N94" t="s">
        <v>289</v>
      </c>
      <c r="S94" t="s">
        <v>324</v>
      </c>
      <c r="T94" t="s">
        <v>41</v>
      </c>
      <c r="U94">
        <v>35.431699999999999</v>
      </c>
      <c r="V94">
        <v>-81.034700000000001</v>
      </c>
      <c r="W94" t="s">
        <v>42</v>
      </c>
      <c r="X94" t="s">
        <v>438</v>
      </c>
      <c r="Y94" t="s">
        <v>439</v>
      </c>
      <c r="AA94" t="s">
        <v>45</v>
      </c>
      <c r="AB94" t="s">
        <v>440</v>
      </c>
      <c r="AC94" t="s">
        <v>441</v>
      </c>
      <c r="AD94" t="s">
        <v>448</v>
      </c>
      <c r="AE94" t="s">
        <v>49</v>
      </c>
      <c r="AF94" s="1">
        <v>1</v>
      </c>
      <c r="AG94">
        <f t="shared" si="94"/>
        <v>2296</v>
      </c>
      <c r="AH94" t="str">
        <f t="shared" si="77"/>
        <v/>
      </c>
      <c r="AI94">
        <f t="shared" si="74"/>
        <v>29</v>
      </c>
      <c r="AJ94">
        <f t="shared" si="99"/>
        <v>2035</v>
      </c>
      <c r="AK94">
        <f t="shared" ref="AK94:AL94" si="133">AJ94+40</f>
        <v>2075</v>
      </c>
      <c r="AL94">
        <f t="shared" si="133"/>
        <v>2115</v>
      </c>
      <c r="AM94">
        <f t="shared" si="123"/>
        <v>110</v>
      </c>
      <c r="AN94">
        <f t="shared" si="123"/>
        <v>110</v>
      </c>
      <c r="AO94">
        <f t="shared" si="123"/>
        <v>110</v>
      </c>
      <c r="AP94">
        <f t="shared" si="123"/>
        <v>110</v>
      </c>
      <c r="AQ94">
        <f t="shared" si="123"/>
        <v>110</v>
      </c>
      <c r="AR94">
        <f t="shared" si="123"/>
        <v>110</v>
      </c>
      <c r="AS94">
        <f t="shared" si="123"/>
        <v>110</v>
      </c>
      <c r="AT94">
        <f t="shared" si="123"/>
        <v>110</v>
      </c>
      <c r="AU94">
        <f t="shared" si="123"/>
        <v>110</v>
      </c>
      <c r="AV94">
        <f t="shared" si="123"/>
        <v>110</v>
      </c>
      <c r="AW94">
        <f t="shared" si="124"/>
        <v>110</v>
      </c>
      <c r="AX94">
        <f t="shared" si="124"/>
        <v>110</v>
      </c>
      <c r="AY94">
        <f t="shared" si="124"/>
        <v>110</v>
      </c>
      <c r="AZ94">
        <f t="shared" si="124"/>
        <v>110</v>
      </c>
      <c r="BA94">
        <f t="shared" si="124"/>
        <v>110</v>
      </c>
      <c r="BB94">
        <f t="shared" si="124"/>
        <v>110</v>
      </c>
      <c r="BC94">
        <f t="shared" si="124"/>
        <v>110</v>
      </c>
      <c r="BD94">
        <f t="shared" si="124"/>
        <v>110</v>
      </c>
      <c r="BE94">
        <f t="shared" si="124"/>
        <v>110</v>
      </c>
      <c r="BF94">
        <f t="shared" si="124"/>
        <v>110</v>
      </c>
      <c r="BG94">
        <f t="shared" si="125"/>
        <v>110</v>
      </c>
      <c r="BH94">
        <f t="shared" si="125"/>
        <v>110</v>
      </c>
      <c r="BI94">
        <f t="shared" si="125"/>
        <v>110</v>
      </c>
      <c r="BJ94">
        <f t="shared" si="125"/>
        <v>110</v>
      </c>
      <c r="BK94">
        <f t="shared" si="125"/>
        <v>110</v>
      </c>
      <c r="BL94">
        <f t="shared" si="125"/>
        <v>110</v>
      </c>
      <c r="BM94">
        <f t="shared" si="125"/>
        <v>110</v>
      </c>
      <c r="BN94">
        <f t="shared" si="125"/>
        <v>110</v>
      </c>
      <c r="BO94">
        <f t="shared" si="125"/>
        <v>110</v>
      </c>
      <c r="BP94">
        <f t="shared" si="125"/>
        <v>110</v>
      </c>
      <c r="BQ94">
        <f t="shared" si="125"/>
        <v>110</v>
      </c>
    </row>
    <row r="95" spans="1:69">
      <c r="A95" t="s">
        <v>285</v>
      </c>
      <c r="B95" t="s">
        <v>32</v>
      </c>
      <c r="C95" t="s">
        <v>33</v>
      </c>
      <c r="D95" t="s">
        <v>34</v>
      </c>
      <c r="E95" t="s">
        <v>437</v>
      </c>
      <c r="F95" t="s">
        <v>350</v>
      </c>
      <c r="I95">
        <v>110</v>
      </c>
      <c r="J95" t="s">
        <v>72</v>
      </c>
      <c r="K95">
        <v>1995</v>
      </c>
      <c r="M95" t="s">
        <v>306</v>
      </c>
      <c r="N95" t="s">
        <v>289</v>
      </c>
      <c r="S95" t="s">
        <v>324</v>
      </c>
      <c r="T95" t="s">
        <v>41</v>
      </c>
      <c r="U95">
        <v>35.431699999999999</v>
      </c>
      <c r="V95">
        <v>-81.034700000000001</v>
      </c>
      <c r="W95" t="s">
        <v>42</v>
      </c>
      <c r="X95" t="s">
        <v>438</v>
      </c>
      <c r="Y95" t="s">
        <v>439</v>
      </c>
      <c r="AA95" t="s">
        <v>45</v>
      </c>
      <c r="AB95" t="s">
        <v>440</v>
      </c>
      <c r="AC95" t="s">
        <v>441</v>
      </c>
      <c r="AD95" t="s">
        <v>449</v>
      </c>
      <c r="AE95" t="s">
        <v>49</v>
      </c>
      <c r="AF95" s="1">
        <v>1</v>
      </c>
      <c r="AG95">
        <f t="shared" si="94"/>
        <v>2296</v>
      </c>
      <c r="AH95" t="str">
        <f t="shared" si="77"/>
        <v/>
      </c>
      <c r="AI95">
        <f t="shared" si="74"/>
        <v>29</v>
      </c>
      <c r="AJ95">
        <f t="shared" si="99"/>
        <v>2035</v>
      </c>
      <c r="AK95">
        <f t="shared" ref="AK95:AL95" si="134">AJ95+40</f>
        <v>2075</v>
      </c>
      <c r="AL95">
        <f t="shared" si="134"/>
        <v>2115</v>
      </c>
      <c r="AM95">
        <f t="shared" si="123"/>
        <v>110</v>
      </c>
      <c r="AN95">
        <f t="shared" si="123"/>
        <v>110</v>
      </c>
      <c r="AO95">
        <f t="shared" si="123"/>
        <v>110</v>
      </c>
      <c r="AP95">
        <f t="shared" si="123"/>
        <v>110</v>
      </c>
      <c r="AQ95">
        <f t="shared" si="123"/>
        <v>110</v>
      </c>
      <c r="AR95">
        <f t="shared" si="123"/>
        <v>110</v>
      </c>
      <c r="AS95">
        <f t="shared" si="123"/>
        <v>110</v>
      </c>
      <c r="AT95">
        <f t="shared" si="123"/>
        <v>110</v>
      </c>
      <c r="AU95">
        <f t="shared" si="123"/>
        <v>110</v>
      </c>
      <c r="AV95">
        <f t="shared" si="123"/>
        <v>110</v>
      </c>
      <c r="AW95">
        <f t="shared" si="124"/>
        <v>110</v>
      </c>
      <c r="AX95">
        <f t="shared" si="124"/>
        <v>110</v>
      </c>
      <c r="AY95">
        <f t="shared" si="124"/>
        <v>110</v>
      </c>
      <c r="AZ95">
        <f t="shared" si="124"/>
        <v>110</v>
      </c>
      <c r="BA95">
        <f t="shared" si="124"/>
        <v>110</v>
      </c>
      <c r="BB95">
        <f t="shared" si="124"/>
        <v>110</v>
      </c>
      <c r="BC95">
        <f t="shared" si="124"/>
        <v>110</v>
      </c>
      <c r="BD95">
        <f t="shared" si="124"/>
        <v>110</v>
      </c>
      <c r="BE95">
        <f t="shared" si="124"/>
        <v>110</v>
      </c>
      <c r="BF95">
        <f t="shared" si="124"/>
        <v>110</v>
      </c>
      <c r="BG95">
        <f t="shared" si="125"/>
        <v>110</v>
      </c>
      <c r="BH95">
        <f t="shared" si="125"/>
        <v>110</v>
      </c>
      <c r="BI95">
        <f t="shared" si="125"/>
        <v>110</v>
      </c>
      <c r="BJ95">
        <f t="shared" si="125"/>
        <v>110</v>
      </c>
      <c r="BK95">
        <f t="shared" si="125"/>
        <v>110</v>
      </c>
      <c r="BL95">
        <f t="shared" si="125"/>
        <v>110</v>
      </c>
      <c r="BM95">
        <f t="shared" si="125"/>
        <v>110</v>
      </c>
      <c r="BN95">
        <f t="shared" si="125"/>
        <v>110</v>
      </c>
      <c r="BO95">
        <f t="shared" si="125"/>
        <v>110</v>
      </c>
      <c r="BP95">
        <f t="shared" si="125"/>
        <v>110</v>
      </c>
      <c r="BQ95">
        <f t="shared" si="125"/>
        <v>110</v>
      </c>
    </row>
    <row r="96" spans="1:69">
      <c r="A96" t="s">
        <v>285</v>
      </c>
      <c r="B96" t="s">
        <v>32</v>
      </c>
      <c r="C96" t="s">
        <v>33</v>
      </c>
      <c r="D96" t="s">
        <v>34</v>
      </c>
      <c r="E96" t="s">
        <v>437</v>
      </c>
      <c r="F96" t="s">
        <v>371</v>
      </c>
      <c r="I96">
        <v>110</v>
      </c>
      <c r="J96" t="s">
        <v>72</v>
      </c>
      <c r="K96">
        <v>1995</v>
      </c>
      <c r="M96" t="s">
        <v>306</v>
      </c>
      <c r="N96" t="s">
        <v>289</v>
      </c>
      <c r="S96" t="s">
        <v>324</v>
      </c>
      <c r="T96" t="s">
        <v>41</v>
      </c>
      <c r="U96">
        <v>35.431699999999999</v>
      </c>
      <c r="V96">
        <v>-81.034700000000001</v>
      </c>
      <c r="W96" t="s">
        <v>42</v>
      </c>
      <c r="X96" t="s">
        <v>438</v>
      </c>
      <c r="Y96" t="s">
        <v>439</v>
      </c>
      <c r="AA96" t="s">
        <v>45</v>
      </c>
      <c r="AB96" t="s">
        <v>440</v>
      </c>
      <c r="AC96" t="s">
        <v>441</v>
      </c>
      <c r="AD96" t="s">
        <v>450</v>
      </c>
      <c r="AE96" t="s">
        <v>49</v>
      </c>
      <c r="AF96" s="1">
        <v>1</v>
      </c>
      <c r="AG96">
        <f t="shared" si="94"/>
        <v>2296</v>
      </c>
      <c r="AH96" t="str">
        <f t="shared" si="77"/>
        <v/>
      </c>
      <c r="AI96">
        <f t="shared" si="74"/>
        <v>29</v>
      </c>
      <c r="AJ96">
        <f t="shared" si="99"/>
        <v>2035</v>
      </c>
      <c r="AK96">
        <f t="shared" ref="AK96:AL96" si="135">AJ96+40</f>
        <v>2075</v>
      </c>
      <c r="AL96">
        <f t="shared" si="135"/>
        <v>2115</v>
      </c>
      <c r="AM96">
        <f t="shared" ref="AM96:AV103" si="136">IF(AM$1&lt;$K96,0,$I96)*$AF96</f>
        <v>110</v>
      </c>
      <c r="AN96">
        <f t="shared" si="136"/>
        <v>110</v>
      </c>
      <c r="AO96">
        <f t="shared" si="136"/>
        <v>110</v>
      </c>
      <c r="AP96">
        <f t="shared" si="136"/>
        <v>110</v>
      </c>
      <c r="AQ96">
        <f t="shared" si="136"/>
        <v>110</v>
      </c>
      <c r="AR96">
        <f t="shared" si="136"/>
        <v>110</v>
      </c>
      <c r="AS96">
        <f t="shared" si="136"/>
        <v>110</v>
      </c>
      <c r="AT96">
        <f t="shared" si="136"/>
        <v>110</v>
      </c>
      <c r="AU96">
        <f t="shared" si="136"/>
        <v>110</v>
      </c>
      <c r="AV96">
        <f t="shared" si="136"/>
        <v>110</v>
      </c>
      <c r="AW96">
        <f t="shared" ref="AW96:BF103" si="137">IF(AW$1&lt;$K96,0,$I96)*$AF96</f>
        <v>110</v>
      </c>
      <c r="AX96">
        <f t="shared" si="137"/>
        <v>110</v>
      </c>
      <c r="AY96">
        <f t="shared" si="137"/>
        <v>110</v>
      </c>
      <c r="AZ96">
        <f t="shared" si="137"/>
        <v>110</v>
      </c>
      <c r="BA96">
        <f t="shared" si="137"/>
        <v>110</v>
      </c>
      <c r="BB96">
        <f t="shared" si="137"/>
        <v>110</v>
      </c>
      <c r="BC96">
        <f t="shared" si="137"/>
        <v>110</v>
      </c>
      <c r="BD96">
        <f t="shared" si="137"/>
        <v>110</v>
      </c>
      <c r="BE96">
        <f t="shared" si="137"/>
        <v>110</v>
      </c>
      <c r="BF96">
        <f t="shared" si="137"/>
        <v>110</v>
      </c>
      <c r="BG96">
        <f t="shared" ref="BG96:BQ103" si="138">IF(BG$1&lt;$K96,0,$I96)*$AF96</f>
        <v>110</v>
      </c>
      <c r="BH96">
        <f t="shared" si="138"/>
        <v>110</v>
      </c>
      <c r="BI96">
        <f t="shared" si="138"/>
        <v>110</v>
      </c>
      <c r="BJ96">
        <f t="shared" si="138"/>
        <v>110</v>
      </c>
      <c r="BK96">
        <f t="shared" si="138"/>
        <v>110</v>
      </c>
      <c r="BL96">
        <f t="shared" si="138"/>
        <v>110</v>
      </c>
      <c r="BM96">
        <f t="shared" si="138"/>
        <v>110</v>
      </c>
      <c r="BN96">
        <f t="shared" si="138"/>
        <v>110</v>
      </c>
      <c r="BO96">
        <f t="shared" si="138"/>
        <v>110</v>
      </c>
      <c r="BP96">
        <f t="shared" si="138"/>
        <v>110</v>
      </c>
      <c r="BQ96">
        <f t="shared" si="138"/>
        <v>110</v>
      </c>
    </row>
    <row r="97" spans="1:69">
      <c r="A97" t="s">
        <v>285</v>
      </c>
      <c r="B97" t="s">
        <v>32</v>
      </c>
      <c r="C97" t="s">
        <v>33</v>
      </c>
      <c r="D97" t="s">
        <v>34</v>
      </c>
      <c r="E97" t="s">
        <v>437</v>
      </c>
      <c r="F97" t="s">
        <v>352</v>
      </c>
      <c r="I97">
        <v>110</v>
      </c>
      <c r="J97" t="s">
        <v>72</v>
      </c>
      <c r="K97">
        <v>1995</v>
      </c>
      <c r="M97" t="s">
        <v>306</v>
      </c>
      <c r="N97" t="s">
        <v>289</v>
      </c>
      <c r="S97" t="s">
        <v>324</v>
      </c>
      <c r="T97" t="s">
        <v>41</v>
      </c>
      <c r="U97">
        <v>35.431699999999999</v>
      </c>
      <c r="V97">
        <v>-81.034700000000001</v>
      </c>
      <c r="W97" t="s">
        <v>42</v>
      </c>
      <c r="X97" t="s">
        <v>438</v>
      </c>
      <c r="Y97" t="s">
        <v>439</v>
      </c>
      <c r="AA97" t="s">
        <v>45</v>
      </c>
      <c r="AB97" t="s">
        <v>440</v>
      </c>
      <c r="AC97" t="s">
        <v>441</v>
      </c>
      <c r="AD97" t="s">
        <v>451</v>
      </c>
      <c r="AE97" t="s">
        <v>49</v>
      </c>
      <c r="AF97" s="1">
        <v>1</v>
      </c>
      <c r="AG97">
        <f t="shared" si="94"/>
        <v>2296</v>
      </c>
      <c r="AH97" t="str">
        <f t="shared" si="77"/>
        <v/>
      </c>
      <c r="AI97">
        <f t="shared" si="74"/>
        <v>29</v>
      </c>
      <c r="AJ97">
        <f t="shared" si="99"/>
        <v>2035</v>
      </c>
      <c r="AK97">
        <f t="shared" ref="AK97:AL97" si="139">AJ97+40</f>
        <v>2075</v>
      </c>
      <c r="AL97">
        <f t="shared" si="139"/>
        <v>2115</v>
      </c>
      <c r="AM97">
        <f t="shared" si="136"/>
        <v>110</v>
      </c>
      <c r="AN97">
        <f t="shared" si="136"/>
        <v>110</v>
      </c>
      <c r="AO97">
        <f t="shared" si="136"/>
        <v>110</v>
      </c>
      <c r="AP97">
        <f t="shared" si="136"/>
        <v>110</v>
      </c>
      <c r="AQ97">
        <f t="shared" si="136"/>
        <v>110</v>
      </c>
      <c r="AR97">
        <f t="shared" si="136"/>
        <v>110</v>
      </c>
      <c r="AS97">
        <f t="shared" si="136"/>
        <v>110</v>
      </c>
      <c r="AT97">
        <f t="shared" si="136"/>
        <v>110</v>
      </c>
      <c r="AU97">
        <f t="shared" si="136"/>
        <v>110</v>
      </c>
      <c r="AV97">
        <f t="shared" si="136"/>
        <v>110</v>
      </c>
      <c r="AW97">
        <f t="shared" si="137"/>
        <v>110</v>
      </c>
      <c r="AX97">
        <f t="shared" si="137"/>
        <v>110</v>
      </c>
      <c r="AY97">
        <f t="shared" si="137"/>
        <v>110</v>
      </c>
      <c r="AZ97">
        <f t="shared" si="137"/>
        <v>110</v>
      </c>
      <c r="BA97">
        <f t="shared" si="137"/>
        <v>110</v>
      </c>
      <c r="BB97">
        <f t="shared" si="137"/>
        <v>110</v>
      </c>
      <c r="BC97">
        <f t="shared" si="137"/>
        <v>110</v>
      </c>
      <c r="BD97">
        <f t="shared" si="137"/>
        <v>110</v>
      </c>
      <c r="BE97">
        <f t="shared" si="137"/>
        <v>110</v>
      </c>
      <c r="BF97">
        <f t="shared" si="137"/>
        <v>110</v>
      </c>
      <c r="BG97">
        <f t="shared" si="138"/>
        <v>110</v>
      </c>
      <c r="BH97">
        <f t="shared" si="138"/>
        <v>110</v>
      </c>
      <c r="BI97">
        <f t="shared" si="138"/>
        <v>110</v>
      </c>
      <c r="BJ97">
        <f t="shared" si="138"/>
        <v>110</v>
      </c>
      <c r="BK97">
        <f t="shared" si="138"/>
        <v>110</v>
      </c>
      <c r="BL97">
        <f t="shared" si="138"/>
        <v>110</v>
      </c>
      <c r="BM97">
        <f t="shared" si="138"/>
        <v>110</v>
      </c>
      <c r="BN97">
        <f t="shared" si="138"/>
        <v>110</v>
      </c>
      <c r="BO97">
        <f t="shared" si="138"/>
        <v>110</v>
      </c>
      <c r="BP97">
        <f t="shared" si="138"/>
        <v>110</v>
      </c>
      <c r="BQ97">
        <f t="shared" si="138"/>
        <v>110</v>
      </c>
    </row>
    <row r="98" spans="1:69">
      <c r="A98" t="s">
        <v>285</v>
      </c>
      <c r="B98" t="s">
        <v>32</v>
      </c>
      <c r="C98" t="s">
        <v>33</v>
      </c>
      <c r="D98" t="s">
        <v>34</v>
      </c>
      <c r="E98" t="s">
        <v>437</v>
      </c>
      <c r="F98" t="s">
        <v>452</v>
      </c>
      <c r="I98">
        <v>110</v>
      </c>
      <c r="J98" t="s">
        <v>72</v>
      </c>
      <c r="K98">
        <v>1995</v>
      </c>
      <c r="M98" t="s">
        <v>306</v>
      </c>
      <c r="N98" t="s">
        <v>289</v>
      </c>
      <c r="S98" t="s">
        <v>324</v>
      </c>
      <c r="T98" t="s">
        <v>41</v>
      </c>
      <c r="U98">
        <v>35.431699999999999</v>
      </c>
      <c r="V98">
        <v>-81.034700000000001</v>
      </c>
      <c r="W98" t="s">
        <v>42</v>
      </c>
      <c r="X98" t="s">
        <v>438</v>
      </c>
      <c r="Y98" t="s">
        <v>439</v>
      </c>
      <c r="AA98" t="s">
        <v>45</v>
      </c>
      <c r="AB98" t="s">
        <v>440</v>
      </c>
      <c r="AC98" t="s">
        <v>441</v>
      </c>
      <c r="AD98" t="s">
        <v>453</v>
      </c>
      <c r="AE98" t="s">
        <v>49</v>
      </c>
      <c r="AF98" s="1">
        <v>1</v>
      </c>
      <c r="AG98">
        <f t="shared" si="94"/>
        <v>2296</v>
      </c>
      <c r="AH98" t="str">
        <f t="shared" si="77"/>
        <v/>
      </c>
      <c r="AI98">
        <f t="shared" si="74"/>
        <v>29</v>
      </c>
      <c r="AJ98">
        <f t="shared" si="99"/>
        <v>2035</v>
      </c>
      <c r="AK98">
        <f t="shared" ref="AK98:AL98" si="140">AJ98+40</f>
        <v>2075</v>
      </c>
      <c r="AL98">
        <f t="shared" si="140"/>
        <v>2115</v>
      </c>
      <c r="AM98">
        <f t="shared" si="136"/>
        <v>110</v>
      </c>
      <c r="AN98">
        <f t="shared" si="136"/>
        <v>110</v>
      </c>
      <c r="AO98">
        <f t="shared" si="136"/>
        <v>110</v>
      </c>
      <c r="AP98">
        <f t="shared" si="136"/>
        <v>110</v>
      </c>
      <c r="AQ98">
        <f t="shared" si="136"/>
        <v>110</v>
      </c>
      <c r="AR98">
        <f t="shared" si="136"/>
        <v>110</v>
      </c>
      <c r="AS98">
        <f t="shared" si="136"/>
        <v>110</v>
      </c>
      <c r="AT98">
        <f t="shared" si="136"/>
        <v>110</v>
      </c>
      <c r="AU98">
        <f t="shared" si="136"/>
        <v>110</v>
      </c>
      <c r="AV98">
        <f t="shared" si="136"/>
        <v>110</v>
      </c>
      <c r="AW98">
        <f t="shared" si="137"/>
        <v>110</v>
      </c>
      <c r="AX98">
        <f t="shared" si="137"/>
        <v>110</v>
      </c>
      <c r="AY98">
        <f t="shared" si="137"/>
        <v>110</v>
      </c>
      <c r="AZ98">
        <f t="shared" si="137"/>
        <v>110</v>
      </c>
      <c r="BA98">
        <f t="shared" si="137"/>
        <v>110</v>
      </c>
      <c r="BB98">
        <f t="shared" si="137"/>
        <v>110</v>
      </c>
      <c r="BC98">
        <f t="shared" si="137"/>
        <v>110</v>
      </c>
      <c r="BD98">
        <f t="shared" si="137"/>
        <v>110</v>
      </c>
      <c r="BE98">
        <f t="shared" si="137"/>
        <v>110</v>
      </c>
      <c r="BF98">
        <f t="shared" si="137"/>
        <v>110</v>
      </c>
      <c r="BG98">
        <f t="shared" si="138"/>
        <v>110</v>
      </c>
      <c r="BH98">
        <f t="shared" si="138"/>
        <v>110</v>
      </c>
      <c r="BI98">
        <f t="shared" si="138"/>
        <v>110</v>
      </c>
      <c r="BJ98">
        <f t="shared" si="138"/>
        <v>110</v>
      </c>
      <c r="BK98">
        <f t="shared" si="138"/>
        <v>110</v>
      </c>
      <c r="BL98">
        <f t="shared" si="138"/>
        <v>110</v>
      </c>
      <c r="BM98">
        <f t="shared" si="138"/>
        <v>110</v>
      </c>
      <c r="BN98">
        <f t="shared" si="138"/>
        <v>110</v>
      </c>
      <c r="BO98">
        <f t="shared" si="138"/>
        <v>110</v>
      </c>
      <c r="BP98">
        <f t="shared" si="138"/>
        <v>110</v>
      </c>
      <c r="BQ98">
        <f t="shared" si="138"/>
        <v>110</v>
      </c>
    </row>
    <row r="99" spans="1:69">
      <c r="A99" t="s">
        <v>285</v>
      </c>
      <c r="B99" t="s">
        <v>32</v>
      </c>
      <c r="C99" t="s">
        <v>33</v>
      </c>
      <c r="D99" t="s">
        <v>34</v>
      </c>
      <c r="E99" t="s">
        <v>437</v>
      </c>
      <c r="F99" t="s">
        <v>354</v>
      </c>
      <c r="I99">
        <v>110</v>
      </c>
      <c r="J99" t="s">
        <v>72</v>
      </c>
      <c r="K99">
        <v>1995</v>
      </c>
      <c r="M99" t="s">
        <v>306</v>
      </c>
      <c r="N99" t="s">
        <v>289</v>
      </c>
      <c r="S99" t="s">
        <v>324</v>
      </c>
      <c r="T99" t="s">
        <v>41</v>
      </c>
      <c r="U99">
        <v>35.431699999999999</v>
      </c>
      <c r="V99">
        <v>-81.034700000000001</v>
      </c>
      <c r="W99" t="s">
        <v>42</v>
      </c>
      <c r="X99" t="s">
        <v>438</v>
      </c>
      <c r="Y99" t="s">
        <v>439</v>
      </c>
      <c r="AA99" t="s">
        <v>45</v>
      </c>
      <c r="AB99" t="s">
        <v>440</v>
      </c>
      <c r="AC99" t="s">
        <v>441</v>
      </c>
      <c r="AD99" t="s">
        <v>454</v>
      </c>
      <c r="AE99" t="s">
        <v>49</v>
      </c>
      <c r="AF99" s="1">
        <v>1</v>
      </c>
      <c r="AG99">
        <f t="shared" si="94"/>
        <v>2296</v>
      </c>
      <c r="AH99" t="str">
        <f t="shared" si="77"/>
        <v/>
      </c>
      <c r="AI99">
        <f t="shared" si="74"/>
        <v>29</v>
      </c>
      <c r="AJ99">
        <f t="shared" si="99"/>
        <v>2035</v>
      </c>
      <c r="AK99">
        <f t="shared" ref="AK99:AL99" si="141">AJ99+40</f>
        <v>2075</v>
      </c>
      <c r="AL99">
        <f t="shared" si="141"/>
        <v>2115</v>
      </c>
      <c r="AM99">
        <f t="shared" si="136"/>
        <v>110</v>
      </c>
      <c r="AN99">
        <f t="shared" si="136"/>
        <v>110</v>
      </c>
      <c r="AO99">
        <f t="shared" si="136"/>
        <v>110</v>
      </c>
      <c r="AP99">
        <f t="shared" si="136"/>
        <v>110</v>
      </c>
      <c r="AQ99">
        <f t="shared" si="136"/>
        <v>110</v>
      </c>
      <c r="AR99">
        <f t="shared" si="136"/>
        <v>110</v>
      </c>
      <c r="AS99">
        <f t="shared" si="136"/>
        <v>110</v>
      </c>
      <c r="AT99">
        <f t="shared" si="136"/>
        <v>110</v>
      </c>
      <c r="AU99">
        <f t="shared" si="136"/>
        <v>110</v>
      </c>
      <c r="AV99">
        <f t="shared" si="136"/>
        <v>110</v>
      </c>
      <c r="AW99">
        <f t="shared" si="137"/>
        <v>110</v>
      </c>
      <c r="AX99">
        <f t="shared" si="137"/>
        <v>110</v>
      </c>
      <c r="AY99">
        <f t="shared" si="137"/>
        <v>110</v>
      </c>
      <c r="AZ99">
        <f t="shared" si="137"/>
        <v>110</v>
      </c>
      <c r="BA99">
        <f t="shared" si="137"/>
        <v>110</v>
      </c>
      <c r="BB99">
        <f t="shared" si="137"/>
        <v>110</v>
      </c>
      <c r="BC99">
        <f t="shared" si="137"/>
        <v>110</v>
      </c>
      <c r="BD99">
        <f t="shared" si="137"/>
        <v>110</v>
      </c>
      <c r="BE99">
        <f t="shared" si="137"/>
        <v>110</v>
      </c>
      <c r="BF99">
        <f t="shared" si="137"/>
        <v>110</v>
      </c>
      <c r="BG99">
        <f t="shared" si="138"/>
        <v>110</v>
      </c>
      <c r="BH99">
        <f t="shared" si="138"/>
        <v>110</v>
      </c>
      <c r="BI99">
        <f t="shared" si="138"/>
        <v>110</v>
      </c>
      <c r="BJ99">
        <f t="shared" si="138"/>
        <v>110</v>
      </c>
      <c r="BK99">
        <f t="shared" si="138"/>
        <v>110</v>
      </c>
      <c r="BL99">
        <f t="shared" si="138"/>
        <v>110</v>
      </c>
      <c r="BM99">
        <f t="shared" si="138"/>
        <v>110</v>
      </c>
      <c r="BN99">
        <f t="shared" si="138"/>
        <v>110</v>
      </c>
      <c r="BO99">
        <f t="shared" si="138"/>
        <v>110</v>
      </c>
      <c r="BP99">
        <f t="shared" si="138"/>
        <v>110</v>
      </c>
      <c r="BQ99">
        <f t="shared" si="138"/>
        <v>110</v>
      </c>
    </row>
    <row r="100" spans="1:69">
      <c r="A100" t="s">
        <v>285</v>
      </c>
      <c r="B100" t="s">
        <v>32</v>
      </c>
      <c r="C100" t="s">
        <v>33</v>
      </c>
      <c r="D100" t="s">
        <v>34</v>
      </c>
      <c r="E100" t="s">
        <v>437</v>
      </c>
      <c r="F100" t="s">
        <v>356</v>
      </c>
      <c r="I100">
        <v>110</v>
      </c>
      <c r="J100" t="s">
        <v>72</v>
      </c>
      <c r="K100">
        <v>1996</v>
      </c>
      <c r="M100" t="s">
        <v>306</v>
      </c>
      <c r="N100" t="s">
        <v>289</v>
      </c>
      <c r="S100" t="s">
        <v>324</v>
      </c>
      <c r="T100" t="s">
        <v>41</v>
      </c>
      <c r="U100">
        <v>35.431699999999999</v>
      </c>
      <c r="V100">
        <v>-81.034700000000001</v>
      </c>
      <c r="W100" t="s">
        <v>42</v>
      </c>
      <c r="X100" t="s">
        <v>438</v>
      </c>
      <c r="Y100" t="s">
        <v>439</v>
      </c>
      <c r="AA100" t="s">
        <v>45</v>
      </c>
      <c r="AB100" t="s">
        <v>440</v>
      </c>
      <c r="AC100" t="s">
        <v>441</v>
      </c>
      <c r="AD100" t="s">
        <v>455</v>
      </c>
      <c r="AE100" t="s">
        <v>49</v>
      </c>
      <c r="AF100" s="1">
        <v>1</v>
      </c>
      <c r="AG100">
        <f t="shared" si="94"/>
        <v>2296</v>
      </c>
      <c r="AH100" t="str">
        <f t="shared" si="77"/>
        <v/>
      </c>
      <c r="AI100">
        <f t="shared" si="74"/>
        <v>28</v>
      </c>
      <c r="AJ100">
        <f t="shared" si="99"/>
        <v>2036</v>
      </c>
      <c r="AK100">
        <f t="shared" ref="AK100:AL100" si="142">AJ100+40</f>
        <v>2076</v>
      </c>
      <c r="AL100">
        <f t="shared" si="142"/>
        <v>2116</v>
      </c>
      <c r="AM100">
        <f t="shared" si="136"/>
        <v>110</v>
      </c>
      <c r="AN100">
        <f t="shared" si="136"/>
        <v>110</v>
      </c>
      <c r="AO100">
        <f t="shared" si="136"/>
        <v>110</v>
      </c>
      <c r="AP100">
        <f t="shared" si="136"/>
        <v>110</v>
      </c>
      <c r="AQ100">
        <f t="shared" si="136"/>
        <v>110</v>
      </c>
      <c r="AR100">
        <f t="shared" si="136"/>
        <v>110</v>
      </c>
      <c r="AS100">
        <f t="shared" si="136"/>
        <v>110</v>
      </c>
      <c r="AT100">
        <f t="shared" si="136"/>
        <v>110</v>
      </c>
      <c r="AU100">
        <f t="shared" si="136"/>
        <v>110</v>
      </c>
      <c r="AV100">
        <f t="shared" si="136"/>
        <v>110</v>
      </c>
      <c r="AW100">
        <f t="shared" si="137"/>
        <v>110</v>
      </c>
      <c r="AX100">
        <f t="shared" si="137"/>
        <v>110</v>
      </c>
      <c r="AY100">
        <f t="shared" si="137"/>
        <v>110</v>
      </c>
      <c r="AZ100">
        <f t="shared" si="137"/>
        <v>110</v>
      </c>
      <c r="BA100">
        <f t="shared" si="137"/>
        <v>110</v>
      </c>
      <c r="BB100">
        <f t="shared" si="137"/>
        <v>110</v>
      </c>
      <c r="BC100">
        <f t="shared" si="137"/>
        <v>110</v>
      </c>
      <c r="BD100">
        <f t="shared" si="137"/>
        <v>110</v>
      </c>
      <c r="BE100">
        <f t="shared" si="137"/>
        <v>110</v>
      </c>
      <c r="BF100">
        <f t="shared" si="137"/>
        <v>110</v>
      </c>
      <c r="BG100">
        <f t="shared" si="138"/>
        <v>110</v>
      </c>
      <c r="BH100">
        <f t="shared" si="138"/>
        <v>110</v>
      </c>
      <c r="BI100">
        <f t="shared" si="138"/>
        <v>110</v>
      </c>
      <c r="BJ100">
        <f t="shared" si="138"/>
        <v>110</v>
      </c>
      <c r="BK100">
        <f t="shared" si="138"/>
        <v>110</v>
      </c>
      <c r="BL100">
        <f t="shared" si="138"/>
        <v>110</v>
      </c>
      <c r="BM100">
        <f t="shared" si="138"/>
        <v>110</v>
      </c>
      <c r="BN100">
        <f t="shared" si="138"/>
        <v>110</v>
      </c>
      <c r="BO100">
        <f t="shared" si="138"/>
        <v>110</v>
      </c>
      <c r="BP100">
        <f t="shared" si="138"/>
        <v>110</v>
      </c>
      <c r="BQ100">
        <f t="shared" si="138"/>
        <v>110</v>
      </c>
    </row>
    <row r="101" spans="1:69">
      <c r="A101" t="s">
        <v>285</v>
      </c>
      <c r="B101" t="s">
        <v>32</v>
      </c>
      <c r="C101" t="s">
        <v>33</v>
      </c>
      <c r="D101" t="s">
        <v>34</v>
      </c>
      <c r="E101" t="s">
        <v>437</v>
      </c>
      <c r="F101" t="s">
        <v>456</v>
      </c>
      <c r="I101">
        <v>110</v>
      </c>
      <c r="J101" t="s">
        <v>72</v>
      </c>
      <c r="K101">
        <v>1996</v>
      </c>
      <c r="M101" t="s">
        <v>306</v>
      </c>
      <c r="N101" t="s">
        <v>289</v>
      </c>
      <c r="S101" t="s">
        <v>324</v>
      </c>
      <c r="T101" t="s">
        <v>41</v>
      </c>
      <c r="U101">
        <v>35.431699999999999</v>
      </c>
      <c r="V101">
        <v>-81.034700000000001</v>
      </c>
      <c r="W101" t="s">
        <v>42</v>
      </c>
      <c r="X101" t="s">
        <v>438</v>
      </c>
      <c r="Y101" t="s">
        <v>439</v>
      </c>
      <c r="AA101" t="s">
        <v>45</v>
      </c>
      <c r="AB101" t="s">
        <v>440</v>
      </c>
      <c r="AC101" t="s">
        <v>441</v>
      </c>
      <c r="AD101" t="s">
        <v>457</v>
      </c>
      <c r="AE101" t="s">
        <v>49</v>
      </c>
      <c r="AF101" s="1">
        <v>1</v>
      </c>
      <c r="AG101">
        <f t="shared" si="94"/>
        <v>2296</v>
      </c>
      <c r="AH101" t="str">
        <f t="shared" si="77"/>
        <v/>
      </c>
      <c r="AI101">
        <f t="shared" si="74"/>
        <v>28</v>
      </c>
      <c r="AJ101">
        <f t="shared" si="99"/>
        <v>2036</v>
      </c>
      <c r="AK101">
        <f t="shared" ref="AK101:AL101" si="143">AJ101+40</f>
        <v>2076</v>
      </c>
      <c r="AL101">
        <f t="shared" si="143"/>
        <v>2116</v>
      </c>
      <c r="AM101">
        <f t="shared" si="136"/>
        <v>110</v>
      </c>
      <c r="AN101">
        <f t="shared" si="136"/>
        <v>110</v>
      </c>
      <c r="AO101">
        <f t="shared" si="136"/>
        <v>110</v>
      </c>
      <c r="AP101">
        <f t="shared" si="136"/>
        <v>110</v>
      </c>
      <c r="AQ101">
        <f t="shared" si="136"/>
        <v>110</v>
      </c>
      <c r="AR101">
        <f t="shared" si="136"/>
        <v>110</v>
      </c>
      <c r="AS101">
        <f t="shared" si="136"/>
        <v>110</v>
      </c>
      <c r="AT101">
        <f t="shared" si="136"/>
        <v>110</v>
      </c>
      <c r="AU101">
        <f t="shared" si="136"/>
        <v>110</v>
      </c>
      <c r="AV101">
        <f t="shared" si="136"/>
        <v>110</v>
      </c>
      <c r="AW101">
        <f t="shared" si="137"/>
        <v>110</v>
      </c>
      <c r="AX101">
        <f t="shared" si="137"/>
        <v>110</v>
      </c>
      <c r="AY101">
        <f t="shared" si="137"/>
        <v>110</v>
      </c>
      <c r="AZ101">
        <f t="shared" si="137"/>
        <v>110</v>
      </c>
      <c r="BA101">
        <f t="shared" si="137"/>
        <v>110</v>
      </c>
      <c r="BB101">
        <f t="shared" si="137"/>
        <v>110</v>
      </c>
      <c r="BC101">
        <f t="shared" si="137"/>
        <v>110</v>
      </c>
      <c r="BD101">
        <f t="shared" si="137"/>
        <v>110</v>
      </c>
      <c r="BE101">
        <f t="shared" si="137"/>
        <v>110</v>
      </c>
      <c r="BF101">
        <f t="shared" si="137"/>
        <v>110</v>
      </c>
      <c r="BG101">
        <f t="shared" si="138"/>
        <v>110</v>
      </c>
      <c r="BH101">
        <f t="shared" si="138"/>
        <v>110</v>
      </c>
      <c r="BI101">
        <f t="shared" si="138"/>
        <v>110</v>
      </c>
      <c r="BJ101">
        <f t="shared" si="138"/>
        <v>110</v>
      </c>
      <c r="BK101">
        <f t="shared" si="138"/>
        <v>110</v>
      </c>
      <c r="BL101">
        <f t="shared" si="138"/>
        <v>110</v>
      </c>
      <c r="BM101">
        <f t="shared" si="138"/>
        <v>110</v>
      </c>
      <c r="BN101">
        <f t="shared" si="138"/>
        <v>110</v>
      </c>
      <c r="BO101">
        <f t="shared" si="138"/>
        <v>110</v>
      </c>
      <c r="BP101">
        <f t="shared" si="138"/>
        <v>110</v>
      </c>
      <c r="BQ101">
        <f t="shared" si="138"/>
        <v>110</v>
      </c>
    </row>
    <row r="102" spans="1:69">
      <c r="A102" t="s">
        <v>285</v>
      </c>
      <c r="B102" t="s">
        <v>32</v>
      </c>
      <c r="C102" t="s">
        <v>33</v>
      </c>
      <c r="D102" t="s">
        <v>34</v>
      </c>
      <c r="E102" t="s">
        <v>437</v>
      </c>
      <c r="F102" t="s">
        <v>458</v>
      </c>
      <c r="I102">
        <v>110</v>
      </c>
      <c r="J102" t="s">
        <v>72</v>
      </c>
      <c r="K102">
        <v>1996</v>
      </c>
      <c r="M102" t="s">
        <v>306</v>
      </c>
      <c r="N102" t="s">
        <v>289</v>
      </c>
      <c r="S102" t="s">
        <v>324</v>
      </c>
      <c r="T102" t="s">
        <v>41</v>
      </c>
      <c r="U102">
        <v>35.431699999999999</v>
      </c>
      <c r="V102">
        <v>-81.034700000000001</v>
      </c>
      <c r="W102" t="s">
        <v>42</v>
      </c>
      <c r="X102" t="s">
        <v>438</v>
      </c>
      <c r="Y102" t="s">
        <v>439</v>
      </c>
      <c r="AA102" t="s">
        <v>45</v>
      </c>
      <c r="AB102" t="s">
        <v>440</v>
      </c>
      <c r="AC102" t="s">
        <v>441</v>
      </c>
      <c r="AD102" t="s">
        <v>459</v>
      </c>
      <c r="AE102" t="s">
        <v>49</v>
      </c>
      <c r="AF102" s="1">
        <v>1</v>
      </c>
      <c r="AG102">
        <f t="shared" si="94"/>
        <v>2296</v>
      </c>
      <c r="AH102" t="str">
        <f t="shared" si="77"/>
        <v/>
      </c>
      <c r="AI102">
        <f t="shared" si="74"/>
        <v>28</v>
      </c>
      <c r="AJ102">
        <f t="shared" si="99"/>
        <v>2036</v>
      </c>
      <c r="AK102">
        <f t="shared" ref="AK102:AL102" si="144">AJ102+40</f>
        <v>2076</v>
      </c>
      <c r="AL102">
        <f t="shared" si="144"/>
        <v>2116</v>
      </c>
      <c r="AM102">
        <f t="shared" si="136"/>
        <v>110</v>
      </c>
      <c r="AN102">
        <f t="shared" si="136"/>
        <v>110</v>
      </c>
      <c r="AO102">
        <f t="shared" si="136"/>
        <v>110</v>
      </c>
      <c r="AP102">
        <f t="shared" si="136"/>
        <v>110</v>
      </c>
      <c r="AQ102">
        <f t="shared" si="136"/>
        <v>110</v>
      </c>
      <c r="AR102">
        <f t="shared" si="136"/>
        <v>110</v>
      </c>
      <c r="AS102">
        <f t="shared" si="136"/>
        <v>110</v>
      </c>
      <c r="AT102">
        <f t="shared" si="136"/>
        <v>110</v>
      </c>
      <c r="AU102">
        <f t="shared" si="136"/>
        <v>110</v>
      </c>
      <c r="AV102">
        <f t="shared" si="136"/>
        <v>110</v>
      </c>
      <c r="AW102">
        <f t="shared" si="137"/>
        <v>110</v>
      </c>
      <c r="AX102">
        <f t="shared" si="137"/>
        <v>110</v>
      </c>
      <c r="AY102">
        <f t="shared" si="137"/>
        <v>110</v>
      </c>
      <c r="AZ102">
        <f t="shared" si="137"/>
        <v>110</v>
      </c>
      <c r="BA102">
        <f t="shared" si="137"/>
        <v>110</v>
      </c>
      <c r="BB102">
        <f t="shared" si="137"/>
        <v>110</v>
      </c>
      <c r="BC102">
        <f t="shared" si="137"/>
        <v>110</v>
      </c>
      <c r="BD102">
        <f t="shared" si="137"/>
        <v>110</v>
      </c>
      <c r="BE102">
        <f t="shared" si="137"/>
        <v>110</v>
      </c>
      <c r="BF102">
        <f t="shared" si="137"/>
        <v>110</v>
      </c>
      <c r="BG102">
        <f t="shared" si="138"/>
        <v>110</v>
      </c>
      <c r="BH102">
        <f t="shared" si="138"/>
        <v>110</v>
      </c>
      <c r="BI102">
        <f t="shared" si="138"/>
        <v>110</v>
      </c>
      <c r="BJ102">
        <f t="shared" si="138"/>
        <v>110</v>
      </c>
      <c r="BK102">
        <f t="shared" si="138"/>
        <v>110</v>
      </c>
      <c r="BL102">
        <f t="shared" si="138"/>
        <v>110</v>
      </c>
      <c r="BM102">
        <f t="shared" si="138"/>
        <v>110</v>
      </c>
      <c r="BN102">
        <f t="shared" si="138"/>
        <v>110</v>
      </c>
      <c r="BO102">
        <f t="shared" si="138"/>
        <v>110</v>
      </c>
      <c r="BP102">
        <f t="shared" si="138"/>
        <v>110</v>
      </c>
      <c r="BQ102">
        <f t="shared" si="138"/>
        <v>110</v>
      </c>
    </row>
    <row r="103" spans="1:69">
      <c r="A103" t="s">
        <v>285</v>
      </c>
      <c r="B103" t="s">
        <v>32</v>
      </c>
      <c r="C103" t="s">
        <v>33</v>
      </c>
      <c r="D103" t="s">
        <v>34</v>
      </c>
      <c r="E103" t="s">
        <v>437</v>
      </c>
      <c r="F103" t="s">
        <v>460</v>
      </c>
      <c r="I103">
        <v>110</v>
      </c>
      <c r="J103" t="s">
        <v>72</v>
      </c>
      <c r="K103">
        <v>1996</v>
      </c>
      <c r="M103" t="s">
        <v>306</v>
      </c>
      <c r="N103" t="s">
        <v>289</v>
      </c>
      <c r="S103" t="s">
        <v>324</v>
      </c>
      <c r="T103" t="s">
        <v>41</v>
      </c>
      <c r="U103">
        <v>35.431699999999999</v>
      </c>
      <c r="V103">
        <v>-81.034700000000001</v>
      </c>
      <c r="W103" t="s">
        <v>42</v>
      </c>
      <c r="X103" t="s">
        <v>438</v>
      </c>
      <c r="Y103" t="s">
        <v>439</v>
      </c>
      <c r="AA103" t="s">
        <v>45</v>
      </c>
      <c r="AB103" t="s">
        <v>440</v>
      </c>
      <c r="AC103" t="s">
        <v>441</v>
      </c>
      <c r="AD103" t="s">
        <v>461</v>
      </c>
      <c r="AE103" t="s">
        <v>49</v>
      </c>
      <c r="AF103" s="1">
        <v>1</v>
      </c>
      <c r="AG103">
        <f t="shared" si="94"/>
        <v>2296</v>
      </c>
      <c r="AH103" t="str">
        <f t="shared" si="77"/>
        <v/>
      </c>
      <c r="AI103">
        <f t="shared" si="74"/>
        <v>28</v>
      </c>
      <c r="AJ103">
        <f t="shared" si="99"/>
        <v>2036</v>
      </c>
      <c r="AK103">
        <f t="shared" ref="AK103:AL103" si="145">AJ103+40</f>
        <v>2076</v>
      </c>
      <c r="AL103">
        <f t="shared" si="145"/>
        <v>2116</v>
      </c>
      <c r="AM103">
        <f t="shared" si="136"/>
        <v>110</v>
      </c>
      <c r="AN103">
        <f t="shared" si="136"/>
        <v>110</v>
      </c>
      <c r="AO103">
        <f t="shared" si="136"/>
        <v>110</v>
      </c>
      <c r="AP103">
        <f t="shared" si="136"/>
        <v>110</v>
      </c>
      <c r="AQ103">
        <f t="shared" si="136"/>
        <v>110</v>
      </c>
      <c r="AR103">
        <f t="shared" si="136"/>
        <v>110</v>
      </c>
      <c r="AS103">
        <f t="shared" si="136"/>
        <v>110</v>
      </c>
      <c r="AT103">
        <f t="shared" si="136"/>
        <v>110</v>
      </c>
      <c r="AU103">
        <f t="shared" si="136"/>
        <v>110</v>
      </c>
      <c r="AV103">
        <f t="shared" si="136"/>
        <v>110</v>
      </c>
      <c r="AW103">
        <f t="shared" si="137"/>
        <v>110</v>
      </c>
      <c r="AX103">
        <f t="shared" si="137"/>
        <v>110</v>
      </c>
      <c r="AY103">
        <f t="shared" si="137"/>
        <v>110</v>
      </c>
      <c r="AZ103">
        <f t="shared" si="137"/>
        <v>110</v>
      </c>
      <c r="BA103">
        <f t="shared" si="137"/>
        <v>110</v>
      </c>
      <c r="BB103">
        <f t="shared" si="137"/>
        <v>110</v>
      </c>
      <c r="BC103">
        <f t="shared" si="137"/>
        <v>110</v>
      </c>
      <c r="BD103">
        <f t="shared" si="137"/>
        <v>110</v>
      </c>
      <c r="BE103">
        <f t="shared" si="137"/>
        <v>110</v>
      </c>
      <c r="BF103">
        <f t="shared" si="137"/>
        <v>110</v>
      </c>
      <c r="BG103">
        <f t="shared" si="138"/>
        <v>110</v>
      </c>
      <c r="BH103">
        <f t="shared" si="138"/>
        <v>110</v>
      </c>
      <c r="BI103">
        <f t="shared" si="138"/>
        <v>110</v>
      </c>
      <c r="BJ103">
        <f t="shared" si="138"/>
        <v>110</v>
      </c>
      <c r="BK103">
        <f t="shared" si="138"/>
        <v>110</v>
      </c>
      <c r="BL103">
        <f t="shared" si="138"/>
        <v>110</v>
      </c>
      <c r="BM103">
        <f t="shared" si="138"/>
        <v>110</v>
      </c>
      <c r="BN103">
        <f t="shared" si="138"/>
        <v>110</v>
      </c>
      <c r="BO103">
        <f t="shared" si="138"/>
        <v>110</v>
      </c>
      <c r="BP103">
        <f t="shared" si="138"/>
        <v>110</v>
      </c>
      <c r="BQ103">
        <f t="shared" si="138"/>
        <v>110</v>
      </c>
    </row>
    <row r="104" spans="1:69">
      <c r="A104" t="s">
        <v>285</v>
      </c>
      <c r="B104" t="s">
        <v>32</v>
      </c>
      <c r="C104" t="s">
        <v>33</v>
      </c>
      <c r="D104" t="s">
        <v>34</v>
      </c>
      <c r="E104" t="s">
        <v>1327</v>
      </c>
      <c r="F104" t="s">
        <v>462</v>
      </c>
      <c r="I104">
        <v>536</v>
      </c>
      <c r="J104" t="s">
        <v>463</v>
      </c>
      <c r="K104">
        <v>2024</v>
      </c>
      <c r="M104" t="s">
        <v>306</v>
      </c>
      <c r="N104" t="s">
        <v>289</v>
      </c>
      <c r="S104" t="s">
        <v>324</v>
      </c>
      <c r="T104" t="s">
        <v>41</v>
      </c>
      <c r="U104">
        <v>35.431699999999999</v>
      </c>
      <c r="V104">
        <v>-81.034700000000001</v>
      </c>
      <c r="W104" t="s">
        <v>42</v>
      </c>
      <c r="X104" t="s">
        <v>438</v>
      </c>
      <c r="Y104" t="s">
        <v>439</v>
      </c>
      <c r="AA104" t="s">
        <v>45</v>
      </c>
      <c r="AB104" t="s">
        <v>440</v>
      </c>
      <c r="AC104" t="s">
        <v>441</v>
      </c>
      <c r="AD104" t="s">
        <v>464</v>
      </c>
      <c r="AE104" t="s">
        <v>49</v>
      </c>
      <c r="AF104" s="1">
        <v>1</v>
      </c>
      <c r="AG104">
        <f t="shared" si="94"/>
        <v>2296</v>
      </c>
      <c r="AH104">
        <f t="shared" si="77"/>
        <v>2296</v>
      </c>
      <c r="AI104">
        <f t="shared" si="74"/>
        <v>0</v>
      </c>
      <c r="AJ104">
        <f t="shared" si="99"/>
        <v>2064</v>
      </c>
      <c r="AK104">
        <f t="shared" ref="AK104:AL104" si="146">AJ104+40</f>
        <v>2104</v>
      </c>
      <c r="AL104">
        <f t="shared" si="146"/>
        <v>2144</v>
      </c>
      <c r="AM104">
        <f t="shared" ref="AM104:BQ104" si="147">IF(AM$1&lt;$K104,0,$I104)</f>
        <v>0</v>
      </c>
      <c r="AN104">
        <f t="shared" si="147"/>
        <v>0</v>
      </c>
      <c r="AO104">
        <f t="shared" si="147"/>
        <v>0</v>
      </c>
      <c r="AP104">
        <f t="shared" si="147"/>
        <v>0</v>
      </c>
      <c r="AQ104">
        <f t="shared" si="147"/>
        <v>536</v>
      </c>
      <c r="AR104">
        <f t="shared" si="147"/>
        <v>536</v>
      </c>
      <c r="AS104">
        <f t="shared" si="147"/>
        <v>536</v>
      </c>
      <c r="AT104">
        <f t="shared" si="147"/>
        <v>536</v>
      </c>
      <c r="AU104">
        <f t="shared" si="147"/>
        <v>536</v>
      </c>
      <c r="AV104">
        <f t="shared" si="147"/>
        <v>536</v>
      </c>
      <c r="AW104">
        <f t="shared" si="147"/>
        <v>536</v>
      </c>
      <c r="AX104">
        <f t="shared" si="147"/>
        <v>536</v>
      </c>
      <c r="AY104">
        <f t="shared" si="147"/>
        <v>536</v>
      </c>
      <c r="AZ104">
        <f t="shared" si="147"/>
        <v>536</v>
      </c>
      <c r="BA104">
        <f t="shared" si="147"/>
        <v>536</v>
      </c>
      <c r="BB104">
        <f t="shared" si="147"/>
        <v>536</v>
      </c>
      <c r="BC104">
        <f t="shared" si="147"/>
        <v>536</v>
      </c>
      <c r="BD104">
        <f t="shared" si="147"/>
        <v>536</v>
      </c>
      <c r="BE104">
        <f t="shared" si="147"/>
        <v>536</v>
      </c>
      <c r="BF104">
        <f t="shared" si="147"/>
        <v>536</v>
      </c>
      <c r="BG104">
        <f t="shared" si="147"/>
        <v>536</v>
      </c>
      <c r="BH104">
        <f t="shared" si="147"/>
        <v>536</v>
      </c>
      <c r="BI104">
        <f t="shared" si="147"/>
        <v>536</v>
      </c>
      <c r="BJ104">
        <f t="shared" si="147"/>
        <v>536</v>
      </c>
      <c r="BK104">
        <f t="shared" si="147"/>
        <v>536</v>
      </c>
      <c r="BL104">
        <f t="shared" si="147"/>
        <v>536</v>
      </c>
      <c r="BM104">
        <f t="shared" si="147"/>
        <v>536</v>
      </c>
      <c r="BN104">
        <f t="shared" si="147"/>
        <v>536</v>
      </c>
      <c r="BO104">
        <f t="shared" si="147"/>
        <v>536</v>
      </c>
      <c r="BP104">
        <f t="shared" si="147"/>
        <v>536</v>
      </c>
      <c r="BQ104">
        <f t="shared" si="147"/>
        <v>536</v>
      </c>
    </row>
    <row r="105" spans="1:69">
      <c r="A105" t="s">
        <v>285</v>
      </c>
      <c r="B105" t="s">
        <v>32</v>
      </c>
      <c r="C105" t="s">
        <v>33</v>
      </c>
      <c r="D105" t="s">
        <v>34</v>
      </c>
      <c r="E105" t="s">
        <v>465</v>
      </c>
      <c r="F105" t="s">
        <v>466</v>
      </c>
      <c r="I105">
        <v>87</v>
      </c>
      <c r="J105" t="s">
        <v>72</v>
      </c>
      <c r="K105">
        <v>2000</v>
      </c>
      <c r="M105" t="s">
        <v>306</v>
      </c>
      <c r="N105" t="s">
        <v>332</v>
      </c>
      <c r="S105" t="s">
        <v>329</v>
      </c>
      <c r="T105" t="s">
        <v>41</v>
      </c>
      <c r="U105">
        <v>39.452199999999998</v>
      </c>
      <c r="V105">
        <v>-84.464699999999993</v>
      </c>
      <c r="W105" t="s">
        <v>42</v>
      </c>
      <c r="X105" t="s">
        <v>467</v>
      </c>
      <c r="Y105" t="s">
        <v>468</v>
      </c>
      <c r="AA105" t="s">
        <v>57</v>
      </c>
      <c r="AB105" t="s">
        <v>469</v>
      </c>
      <c r="AC105" t="s">
        <v>470</v>
      </c>
      <c r="AD105" t="s">
        <v>471</v>
      </c>
      <c r="AE105" t="s">
        <v>49</v>
      </c>
      <c r="AF105" s="1">
        <v>1</v>
      </c>
      <c r="AG105">
        <f t="shared" si="94"/>
        <v>696</v>
      </c>
      <c r="AH105" t="str">
        <f t="shared" si="77"/>
        <v/>
      </c>
      <c r="AI105">
        <f t="shared" si="74"/>
        <v>24</v>
      </c>
      <c r="AJ105">
        <f t="shared" si="99"/>
        <v>2040</v>
      </c>
      <c r="AK105">
        <f t="shared" ref="AK105:AL105" si="148">AJ105+40</f>
        <v>2080</v>
      </c>
      <c r="AL105">
        <f t="shared" si="148"/>
        <v>2120</v>
      </c>
      <c r="AM105">
        <f t="shared" ref="AM105:AV114" si="149">IF(AM$1&lt;$K105,0,$I105)*$AF105</f>
        <v>87</v>
      </c>
      <c r="AN105">
        <f t="shared" si="149"/>
        <v>87</v>
      </c>
      <c r="AO105">
        <f t="shared" si="149"/>
        <v>87</v>
      </c>
      <c r="AP105">
        <f t="shared" si="149"/>
        <v>87</v>
      </c>
      <c r="AQ105">
        <f t="shared" si="149"/>
        <v>87</v>
      </c>
      <c r="AR105">
        <f t="shared" si="149"/>
        <v>87</v>
      </c>
      <c r="AS105">
        <f t="shared" si="149"/>
        <v>87</v>
      </c>
      <c r="AT105">
        <f t="shared" si="149"/>
        <v>87</v>
      </c>
      <c r="AU105">
        <f t="shared" si="149"/>
        <v>87</v>
      </c>
      <c r="AV105">
        <f t="shared" si="149"/>
        <v>87</v>
      </c>
      <c r="AW105">
        <f t="shared" ref="AW105:BF114" si="150">IF(AW$1&lt;$K105,0,$I105)*$AF105</f>
        <v>87</v>
      </c>
      <c r="AX105">
        <f t="shared" si="150"/>
        <v>87</v>
      </c>
      <c r="AY105">
        <f t="shared" si="150"/>
        <v>87</v>
      </c>
      <c r="AZ105">
        <f t="shared" si="150"/>
        <v>87</v>
      </c>
      <c r="BA105">
        <f t="shared" si="150"/>
        <v>87</v>
      </c>
      <c r="BB105">
        <f t="shared" si="150"/>
        <v>87</v>
      </c>
      <c r="BC105">
        <f t="shared" si="150"/>
        <v>87</v>
      </c>
      <c r="BD105">
        <f t="shared" si="150"/>
        <v>87</v>
      </c>
      <c r="BE105">
        <f t="shared" si="150"/>
        <v>87</v>
      </c>
      <c r="BF105">
        <f t="shared" si="150"/>
        <v>87</v>
      </c>
      <c r="BG105">
        <f t="shared" ref="BG105:BQ114" si="151">IF(BG$1&lt;$K105,0,$I105)*$AF105</f>
        <v>87</v>
      </c>
      <c r="BH105">
        <f t="shared" si="151"/>
        <v>87</v>
      </c>
      <c r="BI105">
        <f t="shared" si="151"/>
        <v>87</v>
      </c>
      <c r="BJ105">
        <f t="shared" si="151"/>
        <v>87</v>
      </c>
      <c r="BK105">
        <f t="shared" si="151"/>
        <v>87</v>
      </c>
      <c r="BL105">
        <f t="shared" si="151"/>
        <v>87</v>
      </c>
      <c r="BM105">
        <f t="shared" si="151"/>
        <v>87</v>
      </c>
      <c r="BN105">
        <f t="shared" si="151"/>
        <v>87</v>
      </c>
      <c r="BO105">
        <f t="shared" si="151"/>
        <v>87</v>
      </c>
      <c r="BP105">
        <f t="shared" si="151"/>
        <v>87</v>
      </c>
      <c r="BQ105">
        <f t="shared" si="151"/>
        <v>87</v>
      </c>
    </row>
    <row r="106" spans="1:69">
      <c r="A106" t="s">
        <v>285</v>
      </c>
      <c r="B106" t="s">
        <v>32</v>
      </c>
      <c r="C106" t="s">
        <v>33</v>
      </c>
      <c r="D106" t="s">
        <v>34</v>
      </c>
      <c r="E106" t="s">
        <v>465</v>
      </c>
      <c r="F106" t="s">
        <v>472</v>
      </c>
      <c r="I106">
        <v>87</v>
      </c>
      <c r="J106" t="s">
        <v>72</v>
      </c>
      <c r="K106">
        <v>2000</v>
      </c>
      <c r="M106" t="s">
        <v>306</v>
      </c>
      <c r="N106" t="s">
        <v>332</v>
      </c>
      <c r="S106" t="s">
        <v>329</v>
      </c>
      <c r="T106" t="s">
        <v>41</v>
      </c>
      <c r="U106">
        <v>39.452199999999998</v>
      </c>
      <c r="V106">
        <v>-84.464699999999993</v>
      </c>
      <c r="W106" t="s">
        <v>42</v>
      </c>
      <c r="X106" t="s">
        <v>467</v>
      </c>
      <c r="Y106" t="s">
        <v>468</v>
      </c>
      <c r="AA106" t="s">
        <v>57</v>
      </c>
      <c r="AB106" t="s">
        <v>469</v>
      </c>
      <c r="AC106" t="s">
        <v>470</v>
      </c>
      <c r="AD106" t="s">
        <v>473</v>
      </c>
      <c r="AE106" t="s">
        <v>49</v>
      </c>
      <c r="AF106" s="1">
        <v>1</v>
      </c>
      <c r="AG106">
        <f t="shared" si="94"/>
        <v>696</v>
      </c>
      <c r="AH106" t="str">
        <f t="shared" si="77"/>
        <v/>
      </c>
      <c r="AI106">
        <f t="shared" si="74"/>
        <v>24</v>
      </c>
      <c r="AJ106">
        <f t="shared" si="99"/>
        <v>2040</v>
      </c>
      <c r="AK106">
        <f t="shared" ref="AK106:AL106" si="152">AJ106+40</f>
        <v>2080</v>
      </c>
      <c r="AL106">
        <f t="shared" si="152"/>
        <v>2120</v>
      </c>
      <c r="AM106">
        <f t="shared" si="149"/>
        <v>87</v>
      </c>
      <c r="AN106">
        <f t="shared" si="149"/>
        <v>87</v>
      </c>
      <c r="AO106">
        <f t="shared" si="149"/>
        <v>87</v>
      </c>
      <c r="AP106">
        <f t="shared" si="149"/>
        <v>87</v>
      </c>
      <c r="AQ106">
        <f t="shared" si="149"/>
        <v>87</v>
      </c>
      <c r="AR106">
        <f t="shared" si="149"/>
        <v>87</v>
      </c>
      <c r="AS106">
        <f t="shared" si="149"/>
        <v>87</v>
      </c>
      <c r="AT106">
        <f t="shared" si="149"/>
        <v>87</v>
      </c>
      <c r="AU106">
        <f t="shared" si="149"/>
        <v>87</v>
      </c>
      <c r="AV106">
        <f t="shared" si="149"/>
        <v>87</v>
      </c>
      <c r="AW106">
        <f t="shared" si="150"/>
        <v>87</v>
      </c>
      <c r="AX106">
        <f t="shared" si="150"/>
        <v>87</v>
      </c>
      <c r="AY106">
        <f t="shared" si="150"/>
        <v>87</v>
      </c>
      <c r="AZ106">
        <f t="shared" si="150"/>
        <v>87</v>
      </c>
      <c r="BA106">
        <f t="shared" si="150"/>
        <v>87</v>
      </c>
      <c r="BB106">
        <f t="shared" si="150"/>
        <v>87</v>
      </c>
      <c r="BC106">
        <f t="shared" si="150"/>
        <v>87</v>
      </c>
      <c r="BD106">
        <f t="shared" si="150"/>
        <v>87</v>
      </c>
      <c r="BE106">
        <f t="shared" si="150"/>
        <v>87</v>
      </c>
      <c r="BF106">
        <f t="shared" si="150"/>
        <v>87</v>
      </c>
      <c r="BG106">
        <f t="shared" si="151"/>
        <v>87</v>
      </c>
      <c r="BH106">
        <f t="shared" si="151"/>
        <v>87</v>
      </c>
      <c r="BI106">
        <f t="shared" si="151"/>
        <v>87</v>
      </c>
      <c r="BJ106">
        <f t="shared" si="151"/>
        <v>87</v>
      </c>
      <c r="BK106">
        <f t="shared" si="151"/>
        <v>87</v>
      </c>
      <c r="BL106">
        <f t="shared" si="151"/>
        <v>87</v>
      </c>
      <c r="BM106">
        <f t="shared" si="151"/>
        <v>87</v>
      </c>
      <c r="BN106">
        <f t="shared" si="151"/>
        <v>87</v>
      </c>
      <c r="BO106">
        <f t="shared" si="151"/>
        <v>87</v>
      </c>
      <c r="BP106">
        <f t="shared" si="151"/>
        <v>87</v>
      </c>
      <c r="BQ106">
        <f t="shared" si="151"/>
        <v>87</v>
      </c>
    </row>
    <row r="107" spans="1:69">
      <c r="A107" t="s">
        <v>285</v>
      </c>
      <c r="B107" t="s">
        <v>32</v>
      </c>
      <c r="C107" t="s">
        <v>33</v>
      </c>
      <c r="D107" t="s">
        <v>34</v>
      </c>
      <c r="E107" t="s">
        <v>465</v>
      </c>
      <c r="F107" t="s">
        <v>474</v>
      </c>
      <c r="I107">
        <v>87</v>
      </c>
      <c r="J107" t="s">
        <v>72</v>
      </c>
      <c r="K107">
        <v>2000</v>
      </c>
      <c r="M107" t="s">
        <v>306</v>
      </c>
      <c r="N107" t="s">
        <v>332</v>
      </c>
      <c r="S107" t="s">
        <v>329</v>
      </c>
      <c r="T107" t="s">
        <v>41</v>
      </c>
      <c r="U107">
        <v>39.452199999999998</v>
      </c>
      <c r="V107">
        <v>-84.464699999999993</v>
      </c>
      <c r="W107" t="s">
        <v>42</v>
      </c>
      <c r="X107" t="s">
        <v>467</v>
      </c>
      <c r="Y107" t="s">
        <v>468</v>
      </c>
      <c r="AA107" t="s">
        <v>57</v>
      </c>
      <c r="AB107" t="s">
        <v>469</v>
      </c>
      <c r="AC107" t="s">
        <v>470</v>
      </c>
      <c r="AD107" t="s">
        <v>475</v>
      </c>
      <c r="AE107" t="s">
        <v>49</v>
      </c>
      <c r="AF107" s="1">
        <v>1</v>
      </c>
      <c r="AG107">
        <f t="shared" si="94"/>
        <v>696</v>
      </c>
      <c r="AH107" t="str">
        <f t="shared" si="77"/>
        <v/>
      </c>
      <c r="AI107">
        <f t="shared" si="74"/>
        <v>24</v>
      </c>
      <c r="AJ107">
        <f t="shared" si="99"/>
        <v>2040</v>
      </c>
      <c r="AK107">
        <f t="shared" ref="AK107:AL107" si="153">AJ107+40</f>
        <v>2080</v>
      </c>
      <c r="AL107">
        <f t="shared" si="153"/>
        <v>2120</v>
      </c>
      <c r="AM107">
        <f t="shared" si="149"/>
        <v>87</v>
      </c>
      <c r="AN107">
        <f t="shared" si="149"/>
        <v>87</v>
      </c>
      <c r="AO107">
        <f t="shared" si="149"/>
        <v>87</v>
      </c>
      <c r="AP107">
        <f t="shared" si="149"/>
        <v>87</v>
      </c>
      <c r="AQ107">
        <f t="shared" si="149"/>
        <v>87</v>
      </c>
      <c r="AR107">
        <f t="shared" si="149"/>
        <v>87</v>
      </c>
      <c r="AS107">
        <f t="shared" si="149"/>
        <v>87</v>
      </c>
      <c r="AT107">
        <f t="shared" si="149"/>
        <v>87</v>
      </c>
      <c r="AU107">
        <f t="shared" si="149"/>
        <v>87</v>
      </c>
      <c r="AV107">
        <f t="shared" si="149"/>
        <v>87</v>
      </c>
      <c r="AW107">
        <f t="shared" si="150"/>
        <v>87</v>
      </c>
      <c r="AX107">
        <f t="shared" si="150"/>
        <v>87</v>
      </c>
      <c r="AY107">
        <f t="shared" si="150"/>
        <v>87</v>
      </c>
      <c r="AZ107">
        <f t="shared" si="150"/>
        <v>87</v>
      </c>
      <c r="BA107">
        <f t="shared" si="150"/>
        <v>87</v>
      </c>
      <c r="BB107">
        <f t="shared" si="150"/>
        <v>87</v>
      </c>
      <c r="BC107">
        <f t="shared" si="150"/>
        <v>87</v>
      </c>
      <c r="BD107">
        <f t="shared" si="150"/>
        <v>87</v>
      </c>
      <c r="BE107">
        <f t="shared" si="150"/>
        <v>87</v>
      </c>
      <c r="BF107">
        <f t="shared" si="150"/>
        <v>87</v>
      </c>
      <c r="BG107">
        <f t="shared" si="151"/>
        <v>87</v>
      </c>
      <c r="BH107">
        <f t="shared" si="151"/>
        <v>87</v>
      </c>
      <c r="BI107">
        <f t="shared" si="151"/>
        <v>87</v>
      </c>
      <c r="BJ107">
        <f t="shared" si="151"/>
        <v>87</v>
      </c>
      <c r="BK107">
        <f t="shared" si="151"/>
        <v>87</v>
      </c>
      <c r="BL107">
        <f t="shared" si="151"/>
        <v>87</v>
      </c>
      <c r="BM107">
        <f t="shared" si="151"/>
        <v>87</v>
      </c>
      <c r="BN107">
        <f t="shared" si="151"/>
        <v>87</v>
      </c>
      <c r="BO107">
        <f t="shared" si="151"/>
        <v>87</v>
      </c>
      <c r="BP107">
        <f t="shared" si="151"/>
        <v>87</v>
      </c>
      <c r="BQ107">
        <f t="shared" si="151"/>
        <v>87</v>
      </c>
    </row>
    <row r="108" spans="1:69">
      <c r="A108" t="s">
        <v>285</v>
      </c>
      <c r="B108" t="s">
        <v>32</v>
      </c>
      <c r="C108" t="s">
        <v>33</v>
      </c>
      <c r="D108" t="s">
        <v>34</v>
      </c>
      <c r="E108" t="s">
        <v>465</v>
      </c>
      <c r="F108" t="s">
        <v>476</v>
      </c>
      <c r="I108">
        <v>87</v>
      </c>
      <c r="J108" t="s">
        <v>72</v>
      </c>
      <c r="K108">
        <v>2000</v>
      </c>
      <c r="M108" t="s">
        <v>306</v>
      </c>
      <c r="N108" t="s">
        <v>332</v>
      </c>
      <c r="S108" t="s">
        <v>329</v>
      </c>
      <c r="T108" t="s">
        <v>41</v>
      </c>
      <c r="U108">
        <v>39.452199999999998</v>
      </c>
      <c r="V108">
        <v>-84.464699999999993</v>
      </c>
      <c r="W108" t="s">
        <v>42</v>
      </c>
      <c r="X108" t="s">
        <v>467</v>
      </c>
      <c r="Y108" t="s">
        <v>468</v>
      </c>
      <c r="AA108" t="s">
        <v>57</v>
      </c>
      <c r="AB108" t="s">
        <v>469</v>
      </c>
      <c r="AC108" t="s">
        <v>470</v>
      </c>
      <c r="AD108" t="s">
        <v>477</v>
      </c>
      <c r="AE108" t="s">
        <v>49</v>
      </c>
      <c r="AF108" s="1">
        <v>1</v>
      </c>
      <c r="AG108">
        <f t="shared" si="94"/>
        <v>696</v>
      </c>
      <c r="AH108" t="str">
        <f t="shared" si="77"/>
        <v/>
      </c>
      <c r="AI108">
        <f t="shared" si="74"/>
        <v>24</v>
      </c>
      <c r="AJ108">
        <f t="shared" si="99"/>
        <v>2040</v>
      </c>
      <c r="AK108">
        <f t="shared" ref="AK108:AL108" si="154">AJ108+40</f>
        <v>2080</v>
      </c>
      <c r="AL108">
        <f t="shared" si="154"/>
        <v>2120</v>
      </c>
      <c r="AM108">
        <f t="shared" si="149"/>
        <v>87</v>
      </c>
      <c r="AN108">
        <f t="shared" si="149"/>
        <v>87</v>
      </c>
      <c r="AO108">
        <f t="shared" si="149"/>
        <v>87</v>
      </c>
      <c r="AP108">
        <f t="shared" si="149"/>
        <v>87</v>
      </c>
      <c r="AQ108">
        <f t="shared" si="149"/>
        <v>87</v>
      </c>
      <c r="AR108">
        <f t="shared" si="149"/>
        <v>87</v>
      </c>
      <c r="AS108">
        <f t="shared" si="149"/>
        <v>87</v>
      </c>
      <c r="AT108">
        <f t="shared" si="149"/>
        <v>87</v>
      </c>
      <c r="AU108">
        <f t="shared" si="149"/>
        <v>87</v>
      </c>
      <c r="AV108">
        <f t="shared" si="149"/>
        <v>87</v>
      </c>
      <c r="AW108">
        <f t="shared" si="150"/>
        <v>87</v>
      </c>
      <c r="AX108">
        <f t="shared" si="150"/>
        <v>87</v>
      </c>
      <c r="AY108">
        <f t="shared" si="150"/>
        <v>87</v>
      </c>
      <c r="AZ108">
        <f t="shared" si="150"/>
        <v>87</v>
      </c>
      <c r="BA108">
        <f t="shared" si="150"/>
        <v>87</v>
      </c>
      <c r="BB108">
        <f t="shared" si="150"/>
        <v>87</v>
      </c>
      <c r="BC108">
        <f t="shared" si="150"/>
        <v>87</v>
      </c>
      <c r="BD108">
        <f t="shared" si="150"/>
        <v>87</v>
      </c>
      <c r="BE108">
        <f t="shared" si="150"/>
        <v>87</v>
      </c>
      <c r="BF108">
        <f t="shared" si="150"/>
        <v>87</v>
      </c>
      <c r="BG108">
        <f t="shared" si="151"/>
        <v>87</v>
      </c>
      <c r="BH108">
        <f t="shared" si="151"/>
        <v>87</v>
      </c>
      <c r="BI108">
        <f t="shared" si="151"/>
        <v>87</v>
      </c>
      <c r="BJ108">
        <f t="shared" si="151"/>
        <v>87</v>
      </c>
      <c r="BK108">
        <f t="shared" si="151"/>
        <v>87</v>
      </c>
      <c r="BL108">
        <f t="shared" si="151"/>
        <v>87</v>
      </c>
      <c r="BM108">
        <f t="shared" si="151"/>
        <v>87</v>
      </c>
      <c r="BN108">
        <f t="shared" si="151"/>
        <v>87</v>
      </c>
      <c r="BO108">
        <f t="shared" si="151"/>
        <v>87</v>
      </c>
      <c r="BP108">
        <f t="shared" si="151"/>
        <v>87</v>
      </c>
      <c r="BQ108">
        <f t="shared" si="151"/>
        <v>87</v>
      </c>
    </row>
    <row r="109" spans="1:69">
      <c r="A109" t="s">
        <v>285</v>
      </c>
      <c r="B109" t="s">
        <v>32</v>
      </c>
      <c r="C109" t="s">
        <v>33</v>
      </c>
      <c r="D109" t="s">
        <v>34</v>
      </c>
      <c r="E109" t="s">
        <v>465</v>
      </c>
      <c r="F109" t="s">
        <v>478</v>
      </c>
      <c r="I109">
        <v>87</v>
      </c>
      <c r="J109" t="s">
        <v>72</v>
      </c>
      <c r="K109">
        <v>2000</v>
      </c>
      <c r="M109" t="s">
        <v>306</v>
      </c>
      <c r="N109" t="s">
        <v>332</v>
      </c>
      <c r="S109" t="s">
        <v>329</v>
      </c>
      <c r="T109" t="s">
        <v>41</v>
      </c>
      <c r="U109">
        <v>39.452199999999998</v>
      </c>
      <c r="V109">
        <v>-84.464699999999993</v>
      </c>
      <c r="W109" t="s">
        <v>42</v>
      </c>
      <c r="X109" t="s">
        <v>467</v>
      </c>
      <c r="Y109" t="s">
        <v>468</v>
      </c>
      <c r="AA109" t="s">
        <v>57</v>
      </c>
      <c r="AB109" t="s">
        <v>469</v>
      </c>
      <c r="AC109" t="s">
        <v>470</v>
      </c>
      <c r="AD109" t="s">
        <v>479</v>
      </c>
      <c r="AE109" t="s">
        <v>49</v>
      </c>
      <c r="AF109" s="1">
        <v>1</v>
      </c>
      <c r="AG109">
        <f t="shared" si="94"/>
        <v>696</v>
      </c>
      <c r="AH109" t="str">
        <f t="shared" si="77"/>
        <v/>
      </c>
      <c r="AI109">
        <f t="shared" si="74"/>
        <v>24</v>
      </c>
      <c r="AJ109">
        <f t="shared" si="99"/>
        <v>2040</v>
      </c>
      <c r="AK109">
        <f t="shared" ref="AK109:AL109" si="155">AJ109+40</f>
        <v>2080</v>
      </c>
      <c r="AL109">
        <f t="shared" si="155"/>
        <v>2120</v>
      </c>
      <c r="AM109">
        <f t="shared" si="149"/>
        <v>87</v>
      </c>
      <c r="AN109">
        <f t="shared" si="149"/>
        <v>87</v>
      </c>
      <c r="AO109">
        <f t="shared" si="149"/>
        <v>87</v>
      </c>
      <c r="AP109">
        <f t="shared" si="149"/>
        <v>87</v>
      </c>
      <c r="AQ109">
        <f t="shared" si="149"/>
        <v>87</v>
      </c>
      <c r="AR109">
        <f t="shared" si="149"/>
        <v>87</v>
      </c>
      <c r="AS109">
        <f t="shared" si="149"/>
        <v>87</v>
      </c>
      <c r="AT109">
        <f t="shared" si="149"/>
        <v>87</v>
      </c>
      <c r="AU109">
        <f t="shared" si="149"/>
        <v>87</v>
      </c>
      <c r="AV109">
        <f t="shared" si="149"/>
        <v>87</v>
      </c>
      <c r="AW109">
        <f t="shared" si="150"/>
        <v>87</v>
      </c>
      <c r="AX109">
        <f t="shared" si="150"/>
        <v>87</v>
      </c>
      <c r="AY109">
        <f t="shared" si="150"/>
        <v>87</v>
      </c>
      <c r="AZ109">
        <f t="shared" si="150"/>
        <v>87</v>
      </c>
      <c r="BA109">
        <f t="shared" si="150"/>
        <v>87</v>
      </c>
      <c r="BB109">
        <f t="shared" si="150"/>
        <v>87</v>
      </c>
      <c r="BC109">
        <f t="shared" si="150"/>
        <v>87</v>
      </c>
      <c r="BD109">
        <f t="shared" si="150"/>
        <v>87</v>
      </c>
      <c r="BE109">
        <f t="shared" si="150"/>
        <v>87</v>
      </c>
      <c r="BF109">
        <f t="shared" si="150"/>
        <v>87</v>
      </c>
      <c r="BG109">
        <f t="shared" si="151"/>
        <v>87</v>
      </c>
      <c r="BH109">
        <f t="shared" si="151"/>
        <v>87</v>
      </c>
      <c r="BI109">
        <f t="shared" si="151"/>
        <v>87</v>
      </c>
      <c r="BJ109">
        <f t="shared" si="151"/>
        <v>87</v>
      </c>
      <c r="BK109">
        <f t="shared" si="151"/>
        <v>87</v>
      </c>
      <c r="BL109">
        <f t="shared" si="151"/>
        <v>87</v>
      </c>
      <c r="BM109">
        <f t="shared" si="151"/>
        <v>87</v>
      </c>
      <c r="BN109">
        <f t="shared" si="151"/>
        <v>87</v>
      </c>
      <c r="BO109">
        <f t="shared" si="151"/>
        <v>87</v>
      </c>
      <c r="BP109">
        <f t="shared" si="151"/>
        <v>87</v>
      </c>
      <c r="BQ109">
        <f t="shared" si="151"/>
        <v>87</v>
      </c>
    </row>
    <row r="110" spans="1:69">
      <c r="A110" t="s">
        <v>285</v>
      </c>
      <c r="B110" t="s">
        <v>32</v>
      </c>
      <c r="C110" t="s">
        <v>33</v>
      </c>
      <c r="D110" t="s">
        <v>34</v>
      </c>
      <c r="E110" t="s">
        <v>465</v>
      </c>
      <c r="F110" t="s">
        <v>480</v>
      </c>
      <c r="I110">
        <v>87</v>
      </c>
      <c r="J110" t="s">
        <v>72</v>
      </c>
      <c r="K110">
        <v>2000</v>
      </c>
      <c r="M110" t="s">
        <v>306</v>
      </c>
      <c r="N110" t="s">
        <v>332</v>
      </c>
      <c r="S110" t="s">
        <v>329</v>
      </c>
      <c r="T110" t="s">
        <v>41</v>
      </c>
      <c r="U110">
        <v>39.452199999999998</v>
      </c>
      <c r="V110">
        <v>-84.464699999999993</v>
      </c>
      <c r="W110" t="s">
        <v>42</v>
      </c>
      <c r="X110" t="s">
        <v>467</v>
      </c>
      <c r="Y110" t="s">
        <v>468</v>
      </c>
      <c r="AA110" t="s">
        <v>57</v>
      </c>
      <c r="AB110" t="s">
        <v>469</v>
      </c>
      <c r="AC110" t="s">
        <v>470</v>
      </c>
      <c r="AD110" t="s">
        <v>481</v>
      </c>
      <c r="AE110" t="s">
        <v>49</v>
      </c>
      <c r="AF110" s="1">
        <v>1</v>
      </c>
      <c r="AG110">
        <f t="shared" si="94"/>
        <v>696</v>
      </c>
      <c r="AH110" t="str">
        <f t="shared" si="77"/>
        <v/>
      </c>
      <c r="AI110">
        <f t="shared" si="74"/>
        <v>24</v>
      </c>
      <c r="AJ110">
        <f t="shared" si="99"/>
        <v>2040</v>
      </c>
      <c r="AK110">
        <f t="shared" ref="AK110:AL110" si="156">AJ110+40</f>
        <v>2080</v>
      </c>
      <c r="AL110">
        <f t="shared" si="156"/>
        <v>2120</v>
      </c>
      <c r="AM110">
        <f t="shared" si="149"/>
        <v>87</v>
      </c>
      <c r="AN110">
        <f t="shared" si="149"/>
        <v>87</v>
      </c>
      <c r="AO110">
        <f t="shared" si="149"/>
        <v>87</v>
      </c>
      <c r="AP110">
        <f t="shared" si="149"/>
        <v>87</v>
      </c>
      <c r="AQ110">
        <f t="shared" si="149"/>
        <v>87</v>
      </c>
      <c r="AR110">
        <f t="shared" si="149"/>
        <v>87</v>
      </c>
      <c r="AS110">
        <f t="shared" si="149"/>
        <v>87</v>
      </c>
      <c r="AT110">
        <f t="shared" si="149"/>
        <v>87</v>
      </c>
      <c r="AU110">
        <f t="shared" si="149"/>
        <v>87</v>
      </c>
      <c r="AV110">
        <f t="shared" si="149"/>
        <v>87</v>
      </c>
      <c r="AW110">
        <f t="shared" si="150"/>
        <v>87</v>
      </c>
      <c r="AX110">
        <f t="shared" si="150"/>
        <v>87</v>
      </c>
      <c r="AY110">
        <f t="shared" si="150"/>
        <v>87</v>
      </c>
      <c r="AZ110">
        <f t="shared" si="150"/>
        <v>87</v>
      </c>
      <c r="BA110">
        <f t="shared" si="150"/>
        <v>87</v>
      </c>
      <c r="BB110">
        <f t="shared" si="150"/>
        <v>87</v>
      </c>
      <c r="BC110">
        <f t="shared" si="150"/>
        <v>87</v>
      </c>
      <c r="BD110">
        <f t="shared" si="150"/>
        <v>87</v>
      </c>
      <c r="BE110">
        <f t="shared" si="150"/>
        <v>87</v>
      </c>
      <c r="BF110">
        <f t="shared" si="150"/>
        <v>87</v>
      </c>
      <c r="BG110">
        <f t="shared" si="151"/>
        <v>87</v>
      </c>
      <c r="BH110">
        <f t="shared" si="151"/>
        <v>87</v>
      </c>
      <c r="BI110">
        <f t="shared" si="151"/>
        <v>87</v>
      </c>
      <c r="BJ110">
        <f t="shared" si="151"/>
        <v>87</v>
      </c>
      <c r="BK110">
        <f t="shared" si="151"/>
        <v>87</v>
      </c>
      <c r="BL110">
        <f t="shared" si="151"/>
        <v>87</v>
      </c>
      <c r="BM110">
        <f t="shared" si="151"/>
        <v>87</v>
      </c>
      <c r="BN110">
        <f t="shared" si="151"/>
        <v>87</v>
      </c>
      <c r="BO110">
        <f t="shared" si="151"/>
        <v>87</v>
      </c>
      <c r="BP110">
        <f t="shared" si="151"/>
        <v>87</v>
      </c>
      <c r="BQ110">
        <f t="shared" si="151"/>
        <v>87</v>
      </c>
    </row>
    <row r="111" spans="1:69">
      <c r="A111" t="s">
        <v>285</v>
      </c>
      <c r="B111" t="s">
        <v>32</v>
      </c>
      <c r="C111" t="s">
        <v>33</v>
      </c>
      <c r="D111" t="s">
        <v>34</v>
      </c>
      <c r="E111" t="s">
        <v>465</v>
      </c>
      <c r="F111" t="s">
        <v>482</v>
      </c>
      <c r="I111">
        <v>87</v>
      </c>
      <c r="J111" t="s">
        <v>72</v>
      </c>
      <c r="K111">
        <v>2000</v>
      </c>
      <c r="M111" t="s">
        <v>306</v>
      </c>
      <c r="N111" t="s">
        <v>332</v>
      </c>
      <c r="S111" t="s">
        <v>329</v>
      </c>
      <c r="T111" t="s">
        <v>41</v>
      </c>
      <c r="U111">
        <v>39.452199999999998</v>
      </c>
      <c r="V111">
        <v>-84.464699999999993</v>
      </c>
      <c r="W111" t="s">
        <v>42</v>
      </c>
      <c r="X111" t="s">
        <v>467</v>
      </c>
      <c r="Y111" t="s">
        <v>468</v>
      </c>
      <c r="AA111" t="s">
        <v>57</v>
      </c>
      <c r="AB111" t="s">
        <v>469</v>
      </c>
      <c r="AC111" t="s">
        <v>470</v>
      </c>
      <c r="AD111" t="s">
        <v>483</v>
      </c>
      <c r="AE111" t="s">
        <v>49</v>
      </c>
      <c r="AF111" s="1">
        <v>1</v>
      </c>
      <c r="AG111">
        <f t="shared" si="94"/>
        <v>696</v>
      </c>
      <c r="AH111" t="str">
        <f t="shared" si="77"/>
        <v/>
      </c>
      <c r="AI111">
        <f t="shared" si="74"/>
        <v>24</v>
      </c>
      <c r="AJ111">
        <f t="shared" si="99"/>
        <v>2040</v>
      </c>
      <c r="AK111">
        <f t="shared" ref="AK111:AL111" si="157">AJ111+40</f>
        <v>2080</v>
      </c>
      <c r="AL111">
        <f t="shared" si="157"/>
        <v>2120</v>
      </c>
      <c r="AM111">
        <f t="shared" si="149"/>
        <v>87</v>
      </c>
      <c r="AN111">
        <f t="shared" si="149"/>
        <v>87</v>
      </c>
      <c r="AO111">
        <f t="shared" si="149"/>
        <v>87</v>
      </c>
      <c r="AP111">
        <f t="shared" si="149"/>
        <v>87</v>
      </c>
      <c r="AQ111">
        <f t="shared" si="149"/>
        <v>87</v>
      </c>
      <c r="AR111">
        <f t="shared" si="149"/>
        <v>87</v>
      </c>
      <c r="AS111">
        <f t="shared" si="149"/>
        <v>87</v>
      </c>
      <c r="AT111">
        <f t="shared" si="149"/>
        <v>87</v>
      </c>
      <c r="AU111">
        <f t="shared" si="149"/>
        <v>87</v>
      </c>
      <c r="AV111">
        <f t="shared" si="149"/>
        <v>87</v>
      </c>
      <c r="AW111">
        <f t="shared" si="150"/>
        <v>87</v>
      </c>
      <c r="AX111">
        <f t="shared" si="150"/>
        <v>87</v>
      </c>
      <c r="AY111">
        <f t="shared" si="150"/>
        <v>87</v>
      </c>
      <c r="AZ111">
        <f t="shared" si="150"/>
        <v>87</v>
      </c>
      <c r="BA111">
        <f t="shared" si="150"/>
        <v>87</v>
      </c>
      <c r="BB111">
        <f t="shared" si="150"/>
        <v>87</v>
      </c>
      <c r="BC111">
        <f t="shared" si="150"/>
        <v>87</v>
      </c>
      <c r="BD111">
        <f t="shared" si="150"/>
        <v>87</v>
      </c>
      <c r="BE111">
        <f t="shared" si="150"/>
        <v>87</v>
      </c>
      <c r="BF111">
        <f t="shared" si="150"/>
        <v>87</v>
      </c>
      <c r="BG111">
        <f t="shared" si="151"/>
        <v>87</v>
      </c>
      <c r="BH111">
        <f t="shared" si="151"/>
        <v>87</v>
      </c>
      <c r="BI111">
        <f t="shared" si="151"/>
        <v>87</v>
      </c>
      <c r="BJ111">
        <f t="shared" si="151"/>
        <v>87</v>
      </c>
      <c r="BK111">
        <f t="shared" si="151"/>
        <v>87</v>
      </c>
      <c r="BL111">
        <f t="shared" si="151"/>
        <v>87</v>
      </c>
      <c r="BM111">
        <f t="shared" si="151"/>
        <v>87</v>
      </c>
      <c r="BN111">
        <f t="shared" si="151"/>
        <v>87</v>
      </c>
      <c r="BO111">
        <f t="shared" si="151"/>
        <v>87</v>
      </c>
      <c r="BP111">
        <f t="shared" si="151"/>
        <v>87</v>
      </c>
      <c r="BQ111">
        <f t="shared" si="151"/>
        <v>87</v>
      </c>
    </row>
    <row r="112" spans="1:69">
      <c r="A112" t="s">
        <v>285</v>
      </c>
      <c r="B112" t="s">
        <v>32</v>
      </c>
      <c r="C112" t="s">
        <v>33</v>
      </c>
      <c r="D112" t="s">
        <v>34</v>
      </c>
      <c r="E112" t="s">
        <v>465</v>
      </c>
      <c r="F112" t="s">
        <v>484</v>
      </c>
      <c r="I112">
        <v>87</v>
      </c>
      <c r="J112" t="s">
        <v>72</v>
      </c>
      <c r="K112">
        <v>2000</v>
      </c>
      <c r="M112" t="s">
        <v>306</v>
      </c>
      <c r="N112" t="s">
        <v>332</v>
      </c>
      <c r="S112" t="s">
        <v>329</v>
      </c>
      <c r="T112" t="s">
        <v>41</v>
      </c>
      <c r="U112">
        <v>39.452199999999998</v>
      </c>
      <c r="V112">
        <v>-84.464699999999993</v>
      </c>
      <c r="W112" t="s">
        <v>42</v>
      </c>
      <c r="X112" t="s">
        <v>467</v>
      </c>
      <c r="Y112" t="s">
        <v>468</v>
      </c>
      <c r="AA112" t="s">
        <v>57</v>
      </c>
      <c r="AB112" t="s">
        <v>469</v>
      </c>
      <c r="AC112" t="s">
        <v>470</v>
      </c>
      <c r="AD112" t="s">
        <v>485</v>
      </c>
      <c r="AE112" t="s">
        <v>49</v>
      </c>
      <c r="AF112" s="1">
        <v>1</v>
      </c>
      <c r="AG112">
        <f t="shared" si="94"/>
        <v>696</v>
      </c>
      <c r="AH112">
        <f t="shared" si="77"/>
        <v>696</v>
      </c>
      <c r="AI112">
        <f t="shared" si="74"/>
        <v>24</v>
      </c>
      <c r="AJ112">
        <f t="shared" si="99"/>
        <v>2040</v>
      </c>
      <c r="AK112">
        <f t="shared" ref="AK112:AL112" si="158">AJ112+40</f>
        <v>2080</v>
      </c>
      <c r="AL112">
        <f t="shared" si="158"/>
        <v>2120</v>
      </c>
      <c r="AM112">
        <f t="shared" si="149"/>
        <v>87</v>
      </c>
      <c r="AN112">
        <f t="shared" si="149"/>
        <v>87</v>
      </c>
      <c r="AO112">
        <f t="shared" si="149"/>
        <v>87</v>
      </c>
      <c r="AP112">
        <f t="shared" si="149"/>
        <v>87</v>
      </c>
      <c r="AQ112">
        <f t="shared" si="149"/>
        <v>87</v>
      </c>
      <c r="AR112">
        <f t="shared" si="149"/>
        <v>87</v>
      </c>
      <c r="AS112">
        <f t="shared" si="149"/>
        <v>87</v>
      </c>
      <c r="AT112">
        <f t="shared" si="149"/>
        <v>87</v>
      </c>
      <c r="AU112">
        <f t="shared" si="149"/>
        <v>87</v>
      </c>
      <c r="AV112">
        <f t="shared" si="149"/>
        <v>87</v>
      </c>
      <c r="AW112">
        <f t="shared" si="150"/>
        <v>87</v>
      </c>
      <c r="AX112">
        <f t="shared" si="150"/>
        <v>87</v>
      </c>
      <c r="AY112">
        <f t="shared" si="150"/>
        <v>87</v>
      </c>
      <c r="AZ112">
        <f t="shared" si="150"/>
        <v>87</v>
      </c>
      <c r="BA112">
        <f t="shared" si="150"/>
        <v>87</v>
      </c>
      <c r="BB112">
        <f t="shared" si="150"/>
        <v>87</v>
      </c>
      <c r="BC112">
        <f t="shared" si="150"/>
        <v>87</v>
      </c>
      <c r="BD112">
        <f t="shared" si="150"/>
        <v>87</v>
      </c>
      <c r="BE112">
        <f t="shared" si="150"/>
        <v>87</v>
      </c>
      <c r="BF112">
        <f t="shared" si="150"/>
        <v>87</v>
      </c>
      <c r="BG112">
        <f t="shared" si="151"/>
        <v>87</v>
      </c>
      <c r="BH112">
        <f t="shared" si="151"/>
        <v>87</v>
      </c>
      <c r="BI112">
        <f t="shared" si="151"/>
        <v>87</v>
      </c>
      <c r="BJ112">
        <f t="shared" si="151"/>
        <v>87</v>
      </c>
      <c r="BK112">
        <f t="shared" si="151"/>
        <v>87</v>
      </c>
      <c r="BL112">
        <f t="shared" si="151"/>
        <v>87</v>
      </c>
      <c r="BM112">
        <f t="shared" si="151"/>
        <v>87</v>
      </c>
      <c r="BN112">
        <f t="shared" si="151"/>
        <v>87</v>
      </c>
      <c r="BO112">
        <f t="shared" si="151"/>
        <v>87</v>
      </c>
      <c r="BP112">
        <f t="shared" si="151"/>
        <v>87</v>
      </c>
      <c r="BQ112">
        <f t="shared" si="151"/>
        <v>87</v>
      </c>
    </row>
    <row r="113" spans="1:69">
      <c r="A113" t="s">
        <v>285</v>
      </c>
      <c r="B113" t="s">
        <v>32</v>
      </c>
      <c r="C113" t="s">
        <v>33</v>
      </c>
      <c r="D113" t="s">
        <v>34</v>
      </c>
      <c r="E113" t="s">
        <v>486</v>
      </c>
      <c r="F113" t="s">
        <v>287</v>
      </c>
      <c r="I113">
        <v>100</v>
      </c>
      <c r="J113" t="s">
        <v>72</v>
      </c>
      <c r="K113">
        <v>2002</v>
      </c>
      <c r="M113" t="s">
        <v>306</v>
      </c>
      <c r="N113" t="s">
        <v>289</v>
      </c>
      <c r="S113" t="s">
        <v>324</v>
      </c>
      <c r="T113" t="s">
        <v>41</v>
      </c>
      <c r="U113">
        <v>35.159700000000001</v>
      </c>
      <c r="V113">
        <v>-81.430599999999998</v>
      </c>
      <c r="W113" t="s">
        <v>42</v>
      </c>
      <c r="X113" t="s">
        <v>487</v>
      </c>
      <c r="Y113" t="s">
        <v>488</v>
      </c>
      <c r="AA113" t="s">
        <v>185</v>
      </c>
      <c r="AB113" t="s">
        <v>489</v>
      </c>
      <c r="AC113" t="s">
        <v>490</v>
      </c>
      <c r="AD113" t="s">
        <v>491</v>
      </c>
      <c r="AE113" t="s">
        <v>49</v>
      </c>
      <c r="AF113" s="1">
        <v>1</v>
      </c>
      <c r="AG113">
        <f t="shared" si="94"/>
        <v>800</v>
      </c>
      <c r="AH113" t="str">
        <f t="shared" si="77"/>
        <v/>
      </c>
      <c r="AI113">
        <f t="shared" si="74"/>
        <v>22</v>
      </c>
      <c r="AJ113">
        <f t="shared" si="99"/>
        <v>2042</v>
      </c>
      <c r="AK113">
        <f t="shared" ref="AK113:AL113" si="159">AJ113+40</f>
        <v>2082</v>
      </c>
      <c r="AL113">
        <f t="shared" si="159"/>
        <v>2122</v>
      </c>
      <c r="AM113">
        <f t="shared" si="149"/>
        <v>100</v>
      </c>
      <c r="AN113">
        <f t="shared" si="149"/>
        <v>100</v>
      </c>
      <c r="AO113">
        <f t="shared" si="149"/>
        <v>100</v>
      </c>
      <c r="AP113">
        <f t="shared" si="149"/>
        <v>100</v>
      </c>
      <c r="AQ113">
        <f t="shared" si="149"/>
        <v>100</v>
      </c>
      <c r="AR113">
        <f t="shared" si="149"/>
        <v>100</v>
      </c>
      <c r="AS113">
        <f t="shared" si="149"/>
        <v>100</v>
      </c>
      <c r="AT113">
        <f t="shared" si="149"/>
        <v>100</v>
      </c>
      <c r="AU113">
        <f t="shared" si="149"/>
        <v>100</v>
      </c>
      <c r="AV113">
        <f t="shared" si="149"/>
        <v>100</v>
      </c>
      <c r="AW113">
        <f t="shared" si="150"/>
        <v>100</v>
      </c>
      <c r="AX113">
        <f t="shared" si="150"/>
        <v>100</v>
      </c>
      <c r="AY113">
        <f t="shared" si="150"/>
        <v>100</v>
      </c>
      <c r="AZ113">
        <f t="shared" si="150"/>
        <v>100</v>
      </c>
      <c r="BA113">
        <f t="shared" si="150"/>
        <v>100</v>
      </c>
      <c r="BB113">
        <f t="shared" si="150"/>
        <v>100</v>
      </c>
      <c r="BC113">
        <f t="shared" si="150"/>
        <v>100</v>
      </c>
      <c r="BD113">
        <f t="shared" si="150"/>
        <v>100</v>
      </c>
      <c r="BE113">
        <f t="shared" si="150"/>
        <v>100</v>
      </c>
      <c r="BF113">
        <f t="shared" si="150"/>
        <v>100</v>
      </c>
      <c r="BG113">
        <f t="shared" si="151"/>
        <v>100</v>
      </c>
      <c r="BH113">
        <f t="shared" si="151"/>
        <v>100</v>
      </c>
      <c r="BI113">
        <f t="shared" si="151"/>
        <v>100</v>
      </c>
      <c r="BJ113">
        <f t="shared" si="151"/>
        <v>100</v>
      </c>
      <c r="BK113">
        <f t="shared" si="151"/>
        <v>100</v>
      </c>
      <c r="BL113">
        <f t="shared" si="151"/>
        <v>100</v>
      </c>
      <c r="BM113">
        <f t="shared" si="151"/>
        <v>100</v>
      </c>
      <c r="BN113">
        <f t="shared" si="151"/>
        <v>100</v>
      </c>
      <c r="BO113">
        <f t="shared" si="151"/>
        <v>100</v>
      </c>
      <c r="BP113">
        <f t="shared" si="151"/>
        <v>100</v>
      </c>
      <c r="BQ113">
        <f t="shared" si="151"/>
        <v>100</v>
      </c>
    </row>
    <row r="114" spans="1:69">
      <c r="A114" t="s">
        <v>285</v>
      </c>
      <c r="B114" t="s">
        <v>32</v>
      </c>
      <c r="C114" t="s">
        <v>33</v>
      </c>
      <c r="D114" t="s">
        <v>34</v>
      </c>
      <c r="E114" t="s">
        <v>486</v>
      </c>
      <c r="F114" t="s">
        <v>296</v>
      </c>
      <c r="I114">
        <v>100</v>
      </c>
      <c r="J114" t="s">
        <v>72</v>
      </c>
      <c r="K114">
        <v>2002</v>
      </c>
      <c r="M114" t="s">
        <v>306</v>
      </c>
      <c r="N114" t="s">
        <v>289</v>
      </c>
      <c r="S114" t="s">
        <v>324</v>
      </c>
      <c r="T114" t="s">
        <v>41</v>
      </c>
      <c r="U114">
        <v>35.159700000000001</v>
      </c>
      <c r="V114">
        <v>-81.430599999999998</v>
      </c>
      <c r="W114" t="s">
        <v>42</v>
      </c>
      <c r="X114" t="s">
        <v>487</v>
      </c>
      <c r="Y114" t="s">
        <v>488</v>
      </c>
      <c r="AA114" t="s">
        <v>185</v>
      </c>
      <c r="AB114" t="s">
        <v>489</v>
      </c>
      <c r="AC114" t="s">
        <v>490</v>
      </c>
      <c r="AD114" t="s">
        <v>492</v>
      </c>
      <c r="AE114" t="s">
        <v>49</v>
      </c>
      <c r="AF114" s="1">
        <v>1</v>
      </c>
      <c r="AG114">
        <f t="shared" si="94"/>
        <v>800</v>
      </c>
      <c r="AH114" t="str">
        <f t="shared" si="77"/>
        <v/>
      </c>
      <c r="AI114">
        <f t="shared" ref="AI114:AI145" si="160">IF(K114="",-99,2024-K114)</f>
        <v>22</v>
      </c>
      <c r="AJ114">
        <f t="shared" si="99"/>
        <v>2042</v>
      </c>
      <c r="AK114">
        <f t="shared" ref="AK114:AL114" si="161">AJ114+40</f>
        <v>2082</v>
      </c>
      <c r="AL114">
        <f t="shared" si="161"/>
        <v>2122</v>
      </c>
      <c r="AM114">
        <f t="shared" si="149"/>
        <v>100</v>
      </c>
      <c r="AN114">
        <f t="shared" si="149"/>
        <v>100</v>
      </c>
      <c r="AO114">
        <f t="shared" si="149"/>
        <v>100</v>
      </c>
      <c r="AP114">
        <f t="shared" si="149"/>
        <v>100</v>
      </c>
      <c r="AQ114">
        <f t="shared" si="149"/>
        <v>100</v>
      </c>
      <c r="AR114">
        <f t="shared" si="149"/>
        <v>100</v>
      </c>
      <c r="AS114">
        <f t="shared" si="149"/>
        <v>100</v>
      </c>
      <c r="AT114">
        <f t="shared" si="149"/>
        <v>100</v>
      </c>
      <c r="AU114">
        <f t="shared" si="149"/>
        <v>100</v>
      </c>
      <c r="AV114">
        <f t="shared" si="149"/>
        <v>100</v>
      </c>
      <c r="AW114">
        <f t="shared" si="150"/>
        <v>100</v>
      </c>
      <c r="AX114">
        <f t="shared" si="150"/>
        <v>100</v>
      </c>
      <c r="AY114">
        <f t="shared" si="150"/>
        <v>100</v>
      </c>
      <c r="AZ114">
        <f t="shared" si="150"/>
        <v>100</v>
      </c>
      <c r="BA114">
        <f t="shared" si="150"/>
        <v>100</v>
      </c>
      <c r="BB114">
        <f t="shared" si="150"/>
        <v>100</v>
      </c>
      <c r="BC114">
        <f t="shared" si="150"/>
        <v>100</v>
      </c>
      <c r="BD114">
        <f t="shared" si="150"/>
        <v>100</v>
      </c>
      <c r="BE114">
        <f t="shared" si="150"/>
        <v>100</v>
      </c>
      <c r="BF114">
        <f t="shared" si="150"/>
        <v>100</v>
      </c>
      <c r="BG114">
        <f t="shared" si="151"/>
        <v>100</v>
      </c>
      <c r="BH114">
        <f t="shared" si="151"/>
        <v>100</v>
      </c>
      <c r="BI114">
        <f t="shared" si="151"/>
        <v>100</v>
      </c>
      <c r="BJ114">
        <f t="shared" si="151"/>
        <v>100</v>
      </c>
      <c r="BK114">
        <f t="shared" si="151"/>
        <v>100</v>
      </c>
      <c r="BL114">
        <f t="shared" si="151"/>
        <v>100</v>
      </c>
      <c r="BM114">
        <f t="shared" si="151"/>
        <v>100</v>
      </c>
      <c r="BN114">
        <f t="shared" si="151"/>
        <v>100</v>
      </c>
      <c r="BO114">
        <f t="shared" si="151"/>
        <v>100</v>
      </c>
      <c r="BP114">
        <f t="shared" si="151"/>
        <v>100</v>
      </c>
      <c r="BQ114">
        <f t="shared" si="151"/>
        <v>100</v>
      </c>
    </row>
    <row r="115" spans="1:69">
      <c r="A115" t="s">
        <v>285</v>
      </c>
      <c r="B115" t="s">
        <v>32</v>
      </c>
      <c r="C115" t="s">
        <v>33</v>
      </c>
      <c r="D115" t="s">
        <v>34</v>
      </c>
      <c r="E115" t="s">
        <v>486</v>
      </c>
      <c r="F115" t="s">
        <v>343</v>
      </c>
      <c r="I115">
        <v>100</v>
      </c>
      <c r="J115" t="s">
        <v>72</v>
      </c>
      <c r="K115">
        <v>2002</v>
      </c>
      <c r="M115" t="s">
        <v>306</v>
      </c>
      <c r="N115" t="s">
        <v>289</v>
      </c>
      <c r="S115" t="s">
        <v>324</v>
      </c>
      <c r="T115" t="s">
        <v>41</v>
      </c>
      <c r="U115">
        <v>35.159700000000001</v>
      </c>
      <c r="V115">
        <v>-81.430599999999998</v>
      </c>
      <c r="W115" t="s">
        <v>42</v>
      </c>
      <c r="X115" t="s">
        <v>487</v>
      </c>
      <c r="Y115" t="s">
        <v>488</v>
      </c>
      <c r="AA115" t="s">
        <v>185</v>
      </c>
      <c r="AB115" t="s">
        <v>489</v>
      </c>
      <c r="AC115" t="s">
        <v>490</v>
      </c>
      <c r="AD115" t="s">
        <v>493</v>
      </c>
      <c r="AE115" t="s">
        <v>49</v>
      </c>
      <c r="AF115" s="1">
        <v>1</v>
      </c>
      <c r="AG115">
        <f t="shared" si="94"/>
        <v>800</v>
      </c>
      <c r="AH115" t="str">
        <f t="shared" si="77"/>
        <v/>
      </c>
      <c r="AI115">
        <f t="shared" si="160"/>
        <v>22</v>
      </c>
      <c r="AJ115">
        <f t="shared" si="99"/>
        <v>2042</v>
      </c>
      <c r="AK115">
        <f t="shared" ref="AK115:AL115" si="162">AJ115+40</f>
        <v>2082</v>
      </c>
      <c r="AL115">
        <f t="shared" si="162"/>
        <v>2122</v>
      </c>
      <c r="AM115">
        <f t="shared" ref="AM115:AV127" si="163">IF(AM$1&lt;$K115,0,$I115)*$AF115</f>
        <v>100</v>
      </c>
      <c r="AN115">
        <f t="shared" si="163"/>
        <v>100</v>
      </c>
      <c r="AO115">
        <f t="shared" si="163"/>
        <v>100</v>
      </c>
      <c r="AP115">
        <f t="shared" si="163"/>
        <v>100</v>
      </c>
      <c r="AQ115">
        <f t="shared" si="163"/>
        <v>100</v>
      </c>
      <c r="AR115">
        <f t="shared" si="163"/>
        <v>100</v>
      </c>
      <c r="AS115">
        <f t="shared" si="163"/>
        <v>100</v>
      </c>
      <c r="AT115">
        <f t="shared" si="163"/>
        <v>100</v>
      </c>
      <c r="AU115">
        <f t="shared" si="163"/>
        <v>100</v>
      </c>
      <c r="AV115">
        <f t="shared" si="163"/>
        <v>100</v>
      </c>
      <c r="AW115">
        <f t="shared" ref="AW115:BF127" si="164">IF(AW$1&lt;$K115,0,$I115)*$AF115</f>
        <v>100</v>
      </c>
      <c r="AX115">
        <f t="shared" si="164"/>
        <v>100</v>
      </c>
      <c r="AY115">
        <f t="shared" si="164"/>
        <v>100</v>
      </c>
      <c r="AZ115">
        <f t="shared" si="164"/>
        <v>100</v>
      </c>
      <c r="BA115">
        <f t="shared" si="164"/>
        <v>100</v>
      </c>
      <c r="BB115">
        <f t="shared" si="164"/>
        <v>100</v>
      </c>
      <c r="BC115">
        <f t="shared" si="164"/>
        <v>100</v>
      </c>
      <c r="BD115">
        <f t="shared" si="164"/>
        <v>100</v>
      </c>
      <c r="BE115">
        <f t="shared" si="164"/>
        <v>100</v>
      </c>
      <c r="BF115">
        <f t="shared" si="164"/>
        <v>100</v>
      </c>
      <c r="BG115">
        <f t="shared" ref="BG115:BQ127" si="165">IF(BG$1&lt;$K115,0,$I115)*$AF115</f>
        <v>100</v>
      </c>
      <c r="BH115">
        <f t="shared" si="165"/>
        <v>100</v>
      </c>
      <c r="BI115">
        <f t="shared" si="165"/>
        <v>100</v>
      </c>
      <c r="BJ115">
        <f t="shared" si="165"/>
        <v>100</v>
      </c>
      <c r="BK115">
        <f t="shared" si="165"/>
        <v>100</v>
      </c>
      <c r="BL115">
        <f t="shared" si="165"/>
        <v>100</v>
      </c>
      <c r="BM115">
        <f t="shared" si="165"/>
        <v>100</v>
      </c>
      <c r="BN115">
        <f t="shared" si="165"/>
        <v>100</v>
      </c>
      <c r="BO115">
        <f t="shared" si="165"/>
        <v>100</v>
      </c>
      <c r="BP115">
        <f t="shared" si="165"/>
        <v>100</v>
      </c>
      <c r="BQ115">
        <f t="shared" si="165"/>
        <v>100</v>
      </c>
    </row>
    <row r="116" spans="1:69">
      <c r="A116" t="s">
        <v>285</v>
      </c>
      <c r="B116" t="s">
        <v>32</v>
      </c>
      <c r="C116" t="s">
        <v>33</v>
      </c>
      <c r="D116" t="s">
        <v>34</v>
      </c>
      <c r="E116" t="s">
        <v>486</v>
      </c>
      <c r="F116" t="s">
        <v>327</v>
      </c>
      <c r="I116">
        <v>100</v>
      </c>
      <c r="J116" t="s">
        <v>72</v>
      </c>
      <c r="K116">
        <v>2002</v>
      </c>
      <c r="M116" t="s">
        <v>306</v>
      </c>
      <c r="N116" t="s">
        <v>289</v>
      </c>
      <c r="S116" t="s">
        <v>324</v>
      </c>
      <c r="T116" t="s">
        <v>41</v>
      </c>
      <c r="U116">
        <v>35.159700000000001</v>
      </c>
      <c r="V116">
        <v>-81.430599999999998</v>
      </c>
      <c r="W116" t="s">
        <v>42</v>
      </c>
      <c r="X116" t="s">
        <v>487</v>
      </c>
      <c r="Y116" t="s">
        <v>488</v>
      </c>
      <c r="AA116" t="s">
        <v>185</v>
      </c>
      <c r="AB116" t="s">
        <v>489</v>
      </c>
      <c r="AC116" t="s">
        <v>490</v>
      </c>
      <c r="AD116" t="s">
        <v>494</v>
      </c>
      <c r="AE116" t="s">
        <v>49</v>
      </c>
      <c r="AF116" s="1">
        <v>1</v>
      </c>
      <c r="AG116">
        <f t="shared" si="94"/>
        <v>800</v>
      </c>
      <c r="AH116" t="str">
        <f t="shared" si="77"/>
        <v/>
      </c>
      <c r="AI116">
        <f t="shared" si="160"/>
        <v>22</v>
      </c>
      <c r="AJ116">
        <f t="shared" si="99"/>
        <v>2042</v>
      </c>
      <c r="AK116">
        <f t="shared" ref="AK116:AL116" si="166">AJ116+40</f>
        <v>2082</v>
      </c>
      <c r="AL116">
        <f t="shared" si="166"/>
        <v>2122</v>
      </c>
      <c r="AM116">
        <f t="shared" si="163"/>
        <v>100</v>
      </c>
      <c r="AN116">
        <f t="shared" si="163"/>
        <v>100</v>
      </c>
      <c r="AO116">
        <f t="shared" si="163"/>
        <v>100</v>
      </c>
      <c r="AP116">
        <f t="shared" si="163"/>
        <v>100</v>
      </c>
      <c r="AQ116">
        <f t="shared" si="163"/>
        <v>100</v>
      </c>
      <c r="AR116">
        <f t="shared" si="163"/>
        <v>100</v>
      </c>
      <c r="AS116">
        <f t="shared" si="163"/>
        <v>100</v>
      </c>
      <c r="AT116">
        <f t="shared" si="163"/>
        <v>100</v>
      </c>
      <c r="AU116">
        <f t="shared" si="163"/>
        <v>100</v>
      </c>
      <c r="AV116">
        <f t="shared" si="163"/>
        <v>100</v>
      </c>
      <c r="AW116">
        <f t="shared" si="164"/>
        <v>100</v>
      </c>
      <c r="AX116">
        <f t="shared" si="164"/>
        <v>100</v>
      </c>
      <c r="AY116">
        <f t="shared" si="164"/>
        <v>100</v>
      </c>
      <c r="AZ116">
        <f t="shared" si="164"/>
        <v>100</v>
      </c>
      <c r="BA116">
        <f t="shared" si="164"/>
        <v>100</v>
      </c>
      <c r="BB116">
        <f t="shared" si="164"/>
        <v>100</v>
      </c>
      <c r="BC116">
        <f t="shared" si="164"/>
        <v>100</v>
      </c>
      <c r="BD116">
        <f t="shared" si="164"/>
        <v>100</v>
      </c>
      <c r="BE116">
        <f t="shared" si="164"/>
        <v>100</v>
      </c>
      <c r="BF116">
        <f t="shared" si="164"/>
        <v>100</v>
      </c>
      <c r="BG116">
        <f t="shared" si="165"/>
        <v>100</v>
      </c>
      <c r="BH116">
        <f t="shared" si="165"/>
        <v>100</v>
      </c>
      <c r="BI116">
        <f t="shared" si="165"/>
        <v>100</v>
      </c>
      <c r="BJ116">
        <f t="shared" si="165"/>
        <v>100</v>
      </c>
      <c r="BK116">
        <f t="shared" si="165"/>
        <v>100</v>
      </c>
      <c r="BL116">
        <f t="shared" si="165"/>
        <v>100</v>
      </c>
      <c r="BM116">
        <f t="shared" si="165"/>
        <v>100</v>
      </c>
      <c r="BN116">
        <f t="shared" si="165"/>
        <v>100</v>
      </c>
      <c r="BO116">
        <f t="shared" si="165"/>
        <v>100</v>
      </c>
      <c r="BP116">
        <f t="shared" si="165"/>
        <v>100</v>
      </c>
      <c r="BQ116">
        <f t="shared" si="165"/>
        <v>100</v>
      </c>
    </row>
    <row r="117" spans="1:69">
      <c r="A117" t="s">
        <v>285</v>
      </c>
      <c r="B117" t="s">
        <v>32</v>
      </c>
      <c r="C117" t="s">
        <v>33</v>
      </c>
      <c r="D117" t="s">
        <v>34</v>
      </c>
      <c r="E117" t="s">
        <v>486</v>
      </c>
      <c r="F117" t="s">
        <v>366</v>
      </c>
      <c r="I117">
        <v>100</v>
      </c>
      <c r="J117" t="s">
        <v>72</v>
      </c>
      <c r="K117">
        <v>2003</v>
      </c>
      <c r="M117" t="s">
        <v>306</v>
      </c>
      <c r="N117" t="s">
        <v>289</v>
      </c>
      <c r="S117" t="s">
        <v>324</v>
      </c>
      <c r="T117" t="s">
        <v>41</v>
      </c>
      <c r="U117">
        <v>35.159700000000001</v>
      </c>
      <c r="V117">
        <v>-81.430599999999998</v>
      </c>
      <c r="W117" t="s">
        <v>42</v>
      </c>
      <c r="X117" t="s">
        <v>487</v>
      </c>
      <c r="Y117" t="s">
        <v>488</v>
      </c>
      <c r="AA117" t="s">
        <v>185</v>
      </c>
      <c r="AB117" t="s">
        <v>489</v>
      </c>
      <c r="AC117" t="s">
        <v>490</v>
      </c>
      <c r="AD117" t="s">
        <v>495</v>
      </c>
      <c r="AE117" t="s">
        <v>49</v>
      </c>
      <c r="AF117" s="1">
        <v>1</v>
      </c>
      <c r="AG117">
        <f t="shared" si="94"/>
        <v>800</v>
      </c>
      <c r="AH117" t="str">
        <f t="shared" ref="AH117:AH148" si="167">IF(AG117=AG118,"",AG117)</f>
        <v/>
      </c>
      <c r="AI117">
        <f t="shared" si="160"/>
        <v>21</v>
      </c>
      <c r="AJ117">
        <f t="shared" si="99"/>
        <v>2043</v>
      </c>
      <c r="AK117">
        <f t="shared" ref="AK117:AL117" si="168">AJ117+40</f>
        <v>2083</v>
      </c>
      <c r="AL117">
        <f t="shared" si="168"/>
        <v>2123</v>
      </c>
      <c r="AM117">
        <f t="shared" si="163"/>
        <v>100</v>
      </c>
      <c r="AN117">
        <f t="shared" si="163"/>
        <v>100</v>
      </c>
      <c r="AO117">
        <f t="shared" si="163"/>
        <v>100</v>
      </c>
      <c r="AP117">
        <f t="shared" si="163"/>
        <v>100</v>
      </c>
      <c r="AQ117">
        <f t="shared" si="163"/>
        <v>100</v>
      </c>
      <c r="AR117">
        <f t="shared" si="163"/>
        <v>100</v>
      </c>
      <c r="AS117">
        <f t="shared" si="163"/>
        <v>100</v>
      </c>
      <c r="AT117">
        <f t="shared" si="163"/>
        <v>100</v>
      </c>
      <c r="AU117">
        <f t="shared" si="163"/>
        <v>100</v>
      </c>
      <c r="AV117">
        <f t="shared" si="163"/>
        <v>100</v>
      </c>
      <c r="AW117">
        <f t="shared" si="164"/>
        <v>100</v>
      </c>
      <c r="AX117">
        <f t="shared" si="164"/>
        <v>100</v>
      </c>
      <c r="AY117">
        <f t="shared" si="164"/>
        <v>100</v>
      </c>
      <c r="AZ117">
        <f t="shared" si="164"/>
        <v>100</v>
      </c>
      <c r="BA117">
        <f t="shared" si="164"/>
        <v>100</v>
      </c>
      <c r="BB117">
        <f t="shared" si="164"/>
        <v>100</v>
      </c>
      <c r="BC117">
        <f t="shared" si="164"/>
        <v>100</v>
      </c>
      <c r="BD117">
        <f t="shared" si="164"/>
        <v>100</v>
      </c>
      <c r="BE117">
        <f t="shared" si="164"/>
        <v>100</v>
      </c>
      <c r="BF117">
        <f t="shared" si="164"/>
        <v>100</v>
      </c>
      <c r="BG117">
        <f t="shared" si="165"/>
        <v>100</v>
      </c>
      <c r="BH117">
        <f t="shared" si="165"/>
        <v>100</v>
      </c>
      <c r="BI117">
        <f t="shared" si="165"/>
        <v>100</v>
      </c>
      <c r="BJ117">
        <f t="shared" si="165"/>
        <v>100</v>
      </c>
      <c r="BK117">
        <f t="shared" si="165"/>
        <v>100</v>
      </c>
      <c r="BL117">
        <f t="shared" si="165"/>
        <v>100</v>
      </c>
      <c r="BM117">
        <f t="shared" si="165"/>
        <v>100</v>
      </c>
      <c r="BN117">
        <f t="shared" si="165"/>
        <v>100</v>
      </c>
      <c r="BO117">
        <f t="shared" si="165"/>
        <v>100</v>
      </c>
      <c r="BP117">
        <f t="shared" si="165"/>
        <v>100</v>
      </c>
      <c r="BQ117">
        <f t="shared" si="165"/>
        <v>100</v>
      </c>
    </row>
    <row r="118" spans="1:69">
      <c r="A118" t="s">
        <v>285</v>
      </c>
      <c r="B118" t="s">
        <v>32</v>
      </c>
      <c r="C118" t="s">
        <v>33</v>
      </c>
      <c r="D118" t="s">
        <v>34</v>
      </c>
      <c r="E118" t="s">
        <v>486</v>
      </c>
      <c r="F118" t="s">
        <v>346</v>
      </c>
      <c r="I118">
        <v>100</v>
      </c>
      <c r="J118" t="s">
        <v>72</v>
      </c>
      <c r="K118">
        <v>2003</v>
      </c>
      <c r="M118" t="s">
        <v>306</v>
      </c>
      <c r="N118" t="s">
        <v>289</v>
      </c>
      <c r="S118" t="s">
        <v>324</v>
      </c>
      <c r="T118" t="s">
        <v>41</v>
      </c>
      <c r="U118">
        <v>35.159700000000001</v>
      </c>
      <c r="V118">
        <v>-81.430599999999998</v>
      </c>
      <c r="W118" t="s">
        <v>42</v>
      </c>
      <c r="X118" t="s">
        <v>487</v>
      </c>
      <c r="Y118" t="s">
        <v>488</v>
      </c>
      <c r="AA118" t="s">
        <v>185</v>
      </c>
      <c r="AB118" t="s">
        <v>489</v>
      </c>
      <c r="AC118" t="s">
        <v>490</v>
      </c>
      <c r="AD118" t="s">
        <v>496</v>
      </c>
      <c r="AE118" t="s">
        <v>49</v>
      </c>
      <c r="AF118" s="1">
        <v>1</v>
      </c>
      <c r="AG118">
        <f t="shared" si="94"/>
        <v>800</v>
      </c>
      <c r="AH118" t="str">
        <f t="shared" si="167"/>
        <v/>
      </c>
      <c r="AI118">
        <f t="shared" si="160"/>
        <v>21</v>
      </c>
      <c r="AJ118">
        <f t="shared" si="99"/>
        <v>2043</v>
      </c>
      <c r="AK118">
        <f t="shared" ref="AK118:AL118" si="169">AJ118+40</f>
        <v>2083</v>
      </c>
      <c r="AL118">
        <f t="shared" si="169"/>
        <v>2123</v>
      </c>
      <c r="AM118">
        <f t="shared" si="163"/>
        <v>100</v>
      </c>
      <c r="AN118">
        <f t="shared" si="163"/>
        <v>100</v>
      </c>
      <c r="AO118">
        <f t="shared" si="163"/>
        <v>100</v>
      </c>
      <c r="AP118">
        <f t="shared" si="163"/>
        <v>100</v>
      </c>
      <c r="AQ118">
        <f t="shared" si="163"/>
        <v>100</v>
      </c>
      <c r="AR118">
        <f t="shared" si="163"/>
        <v>100</v>
      </c>
      <c r="AS118">
        <f t="shared" si="163"/>
        <v>100</v>
      </c>
      <c r="AT118">
        <f t="shared" si="163"/>
        <v>100</v>
      </c>
      <c r="AU118">
        <f t="shared" si="163"/>
        <v>100</v>
      </c>
      <c r="AV118">
        <f t="shared" si="163"/>
        <v>100</v>
      </c>
      <c r="AW118">
        <f t="shared" si="164"/>
        <v>100</v>
      </c>
      <c r="AX118">
        <f t="shared" si="164"/>
        <v>100</v>
      </c>
      <c r="AY118">
        <f t="shared" si="164"/>
        <v>100</v>
      </c>
      <c r="AZ118">
        <f t="shared" si="164"/>
        <v>100</v>
      </c>
      <c r="BA118">
        <f t="shared" si="164"/>
        <v>100</v>
      </c>
      <c r="BB118">
        <f t="shared" si="164"/>
        <v>100</v>
      </c>
      <c r="BC118">
        <f t="shared" si="164"/>
        <v>100</v>
      </c>
      <c r="BD118">
        <f t="shared" si="164"/>
        <v>100</v>
      </c>
      <c r="BE118">
        <f t="shared" si="164"/>
        <v>100</v>
      </c>
      <c r="BF118">
        <f t="shared" si="164"/>
        <v>100</v>
      </c>
      <c r="BG118">
        <f t="shared" si="165"/>
        <v>100</v>
      </c>
      <c r="BH118">
        <f t="shared" si="165"/>
        <v>100</v>
      </c>
      <c r="BI118">
        <f t="shared" si="165"/>
        <v>100</v>
      </c>
      <c r="BJ118">
        <f t="shared" si="165"/>
        <v>100</v>
      </c>
      <c r="BK118">
        <f t="shared" si="165"/>
        <v>100</v>
      </c>
      <c r="BL118">
        <f t="shared" si="165"/>
        <v>100</v>
      </c>
      <c r="BM118">
        <f t="shared" si="165"/>
        <v>100</v>
      </c>
      <c r="BN118">
        <f t="shared" si="165"/>
        <v>100</v>
      </c>
      <c r="BO118">
        <f t="shared" si="165"/>
        <v>100</v>
      </c>
      <c r="BP118">
        <f t="shared" si="165"/>
        <v>100</v>
      </c>
      <c r="BQ118">
        <f t="shared" si="165"/>
        <v>100</v>
      </c>
    </row>
    <row r="119" spans="1:69">
      <c r="A119" t="s">
        <v>285</v>
      </c>
      <c r="B119" t="s">
        <v>32</v>
      </c>
      <c r="C119" t="s">
        <v>33</v>
      </c>
      <c r="D119" t="s">
        <v>34</v>
      </c>
      <c r="E119" t="s">
        <v>486</v>
      </c>
      <c r="F119" t="s">
        <v>348</v>
      </c>
      <c r="I119">
        <v>100</v>
      </c>
      <c r="J119" t="s">
        <v>72</v>
      </c>
      <c r="K119">
        <v>2003</v>
      </c>
      <c r="M119" t="s">
        <v>306</v>
      </c>
      <c r="N119" t="s">
        <v>289</v>
      </c>
      <c r="S119" t="s">
        <v>324</v>
      </c>
      <c r="T119" t="s">
        <v>41</v>
      </c>
      <c r="U119">
        <v>35.159700000000001</v>
      </c>
      <c r="V119">
        <v>-81.430599999999998</v>
      </c>
      <c r="W119" t="s">
        <v>42</v>
      </c>
      <c r="X119" t="s">
        <v>487</v>
      </c>
      <c r="Y119" t="s">
        <v>488</v>
      </c>
      <c r="AA119" t="s">
        <v>185</v>
      </c>
      <c r="AB119" t="s">
        <v>489</v>
      </c>
      <c r="AC119" t="s">
        <v>490</v>
      </c>
      <c r="AD119" t="s">
        <v>497</v>
      </c>
      <c r="AE119" t="s">
        <v>49</v>
      </c>
      <c r="AF119" s="1">
        <v>1</v>
      </c>
      <c r="AG119">
        <f t="shared" si="94"/>
        <v>800</v>
      </c>
      <c r="AH119" t="str">
        <f t="shared" si="167"/>
        <v/>
      </c>
      <c r="AI119">
        <f t="shared" si="160"/>
        <v>21</v>
      </c>
      <c r="AJ119">
        <f t="shared" si="99"/>
        <v>2043</v>
      </c>
      <c r="AK119">
        <f t="shared" ref="AK119:AL119" si="170">AJ119+40</f>
        <v>2083</v>
      </c>
      <c r="AL119">
        <f t="shared" si="170"/>
        <v>2123</v>
      </c>
      <c r="AM119">
        <f t="shared" si="163"/>
        <v>100</v>
      </c>
      <c r="AN119">
        <f t="shared" si="163"/>
        <v>100</v>
      </c>
      <c r="AO119">
        <f t="shared" si="163"/>
        <v>100</v>
      </c>
      <c r="AP119">
        <f t="shared" si="163"/>
        <v>100</v>
      </c>
      <c r="AQ119">
        <f t="shared" si="163"/>
        <v>100</v>
      </c>
      <c r="AR119">
        <f t="shared" si="163"/>
        <v>100</v>
      </c>
      <c r="AS119">
        <f t="shared" si="163"/>
        <v>100</v>
      </c>
      <c r="AT119">
        <f t="shared" si="163"/>
        <v>100</v>
      </c>
      <c r="AU119">
        <f t="shared" si="163"/>
        <v>100</v>
      </c>
      <c r="AV119">
        <f t="shared" si="163"/>
        <v>100</v>
      </c>
      <c r="AW119">
        <f t="shared" si="164"/>
        <v>100</v>
      </c>
      <c r="AX119">
        <f t="shared" si="164"/>
        <v>100</v>
      </c>
      <c r="AY119">
        <f t="shared" si="164"/>
        <v>100</v>
      </c>
      <c r="AZ119">
        <f t="shared" si="164"/>
        <v>100</v>
      </c>
      <c r="BA119">
        <f t="shared" si="164"/>
        <v>100</v>
      </c>
      <c r="BB119">
        <f t="shared" si="164"/>
        <v>100</v>
      </c>
      <c r="BC119">
        <f t="shared" si="164"/>
        <v>100</v>
      </c>
      <c r="BD119">
        <f t="shared" si="164"/>
        <v>100</v>
      </c>
      <c r="BE119">
        <f t="shared" si="164"/>
        <v>100</v>
      </c>
      <c r="BF119">
        <f t="shared" si="164"/>
        <v>100</v>
      </c>
      <c r="BG119">
        <f t="shared" si="165"/>
        <v>100</v>
      </c>
      <c r="BH119">
        <f t="shared" si="165"/>
        <v>100</v>
      </c>
      <c r="BI119">
        <f t="shared" si="165"/>
        <v>100</v>
      </c>
      <c r="BJ119">
        <f t="shared" si="165"/>
        <v>100</v>
      </c>
      <c r="BK119">
        <f t="shared" si="165"/>
        <v>100</v>
      </c>
      <c r="BL119">
        <f t="shared" si="165"/>
        <v>100</v>
      </c>
      <c r="BM119">
        <f t="shared" si="165"/>
        <v>100</v>
      </c>
      <c r="BN119">
        <f t="shared" si="165"/>
        <v>100</v>
      </c>
      <c r="BO119">
        <f t="shared" si="165"/>
        <v>100</v>
      </c>
      <c r="BP119">
        <f t="shared" si="165"/>
        <v>100</v>
      </c>
      <c r="BQ119">
        <f t="shared" si="165"/>
        <v>100</v>
      </c>
    </row>
    <row r="120" spans="1:69">
      <c r="A120" t="s">
        <v>285</v>
      </c>
      <c r="B120" t="s">
        <v>32</v>
      </c>
      <c r="C120" t="s">
        <v>33</v>
      </c>
      <c r="D120" t="s">
        <v>34</v>
      </c>
      <c r="E120" t="s">
        <v>486</v>
      </c>
      <c r="F120" t="s">
        <v>350</v>
      </c>
      <c r="I120">
        <v>100</v>
      </c>
      <c r="J120" t="s">
        <v>72</v>
      </c>
      <c r="K120">
        <v>2003</v>
      </c>
      <c r="M120" t="s">
        <v>306</v>
      </c>
      <c r="N120" t="s">
        <v>289</v>
      </c>
      <c r="S120" t="s">
        <v>324</v>
      </c>
      <c r="T120" t="s">
        <v>41</v>
      </c>
      <c r="U120">
        <v>35.159700000000001</v>
      </c>
      <c r="V120">
        <v>-81.430599999999998</v>
      </c>
      <c r="W120" t="s">
        <v>42</v>
      </c>
      <c r="X120" t="s">
        <v>487</v>
      </c>
      <c r="Y120" t="s">
        <v>488</v>
      </c>
      <c r="AA120" t="s">
        <v>185</v>
      </c>
      <c r="AB120" t="s">
        <v>489</v>
      </c>
      <c r="AC120" t="s">
        <v>490</v>
      </c>
      <c r="AD120" t="s">
        <v>498</v>
      </c>
      <c r="AE120" t="s">
        <v>49</v>
      </c>
      <c r="AF120" s="1">
        <v>1</v>
      </c>
      <c r="AG120">
        <f t="shared" si="94"/>
        <v>800</v>
      </c>
      <c r="AH120">
        <f t="shared" si="167"/>
        <v>800</v>
      </c>
      <c r="AI120">
        <f t="shared" si="160"/>
        <v>21</v>
      </c>
      <c r="AJ120">
        <f t="shared" si="99"/>
        <v>2043</v>
      </c>
      <c r="AK120">
        <f t="shared" ref="AK120:AL120" si="171">AJ120+40</f>
        <v>2083</v>
      </c>
      <c r="AL120">
        <f t="shared" si="171"/>
        <v>2123</v>
      </c>
      <c r="AM120">
        <f t="shared" si="163"/>
        <v>100</v>
      </c>
      <c r="AN120">
        <f t="shared" si="163"/>
        <v>100</v>
      </c>
      <c r="AO120">
        <f t="shared" si="163"/>
        <v>100</v>
      </c>
      <c r="AP120">
        <f t="shared" si="163"/>
        <v>100</v>
      </c>
      <c r="AQ120">
        <f t="shared" si="163"/>
        <v>100</v>
      </c>
      <c r="AR120">
        <f t="shared" si="163"/>
        <v>100</v>
      </c>
      <c r="AS120">
        <f t="shared" si="163"/>
        <v>100</v>
      </c>
      <c r="AT120">
        <f t="shared" si="163"/>
        <v>100</v>
      </c>
      <c r="AU120">
        <f t="shared" si="163"/>
        <v>100</v>
      </c>
      <c r="AV120">
        <f t="shared" si="163"/>
        <v>100</v>
      </c>
      <c r="AW120">
        <f t="shared" si="164"/>
        <v>100</v>
      </c>
      <c r="AX120">
        <f t="shared" si="164"/>
        <v>100</v>
      </c>
      <c r="AY120">
        <f t="shared" si="164"/>
        <v>100</v>
      </c>
      <c r="AZ120">
        <f t="shared" si="164"/>
        <v>100</v>
      </c>
      <c r="BA120">
        <f t="shared" si="164"/>
        <v>100</v>
      </c>
      <c r="BB120">
        <f t="shared" si="164"/>
        <v>100</v>
      </c>
      <c r="BC120">
        <f t="shared" si="164"/>
        <v>100</v>
      </c>
      <c r="BD120">
        <f t="shared" si="164"/>
        <v>100</v>
      </c>
      <c r="BE120">
        <f t="shared" si="164"/>
        <v>100</v>
      </c>
      <c r="BF120">
        <f t="shared" si="164"/>
        <v>100</v>
      </c>
      <c r="BG120">
        <f t="shared" si="165"/>
        <v>100</v>
      </c>
      <c r="BH120">
        <f t="shared" si="165"/>
        <v>100</v>
      </c>
      <c r="BI120">
        <f t="shared" si="165"/>
        <v>100</v>
      </c>
      <c r="BJ120">
        <f t="shared" si="165"/>
        <v>100</v>
      </c>
      <c r="BK120">
        <f t="shared" si="165"/>
        <v>100</v>
      </c>
      <c r="BL120">
        <f t="shared" si="165"/>
        <v>100</v>
      </c>
      <c r="BM120">
        <f t="shared" si="165"/>
        <v>100</v>
      </c>
      <c r="BN120">
        <f t="shared" si="165"/>
        <v>100</v>
      </c>
      <c r="BO120">
        <f t="shared" si="165"/>
        <v>100</v>
      </c>
      <c r="BP120">
        <f t="shared" si="165"/>
        <v>100</v>
      </c>
      <c r="BQ120">
        <f t="shared" si="165"/>
        <v>100</v>
      </c>
    </row>
    <row r="121" spans="1:69">
      <c r="A121" t="s">
        <v>285</v>
      </c>
      <c r="B121" t="s">
        <v>32</v>
      </c>
      <c r="C121" t="s">
        <v>33</v>
      </c>
      <c r="D121" t="s">
        <v>34</v>
      </c>
      <c r="E121" t="s">
        <v>499</v>
      </c>
      <c r="F121" t="s">
        <v>298</v>
      </c>
      <c r="I121">
        <v>283</v>
      </c>
      <c r="J121" t="s">
        <v>72</v>
      </c>
      <c r="K121">
        <v>2003</v>
      </c>
      <c r="M121" t="s">
        <v>299</v>
      </c>
      <c r="N121" t="s">
        <v>332</v>
      </c>
      <c r="S121" t="s">
        <v>329</v>
      </c>
      <c r="T121" t="s">
        <v>41</v>
      </c>
      <c r="U121">
        <v>40.096899999999998</v>
      </c>
      <c r="V121">
        <v>-85.971400000000003</v>
      </c>
      <c r="W121" t="s">
        <v>42</v>
      </c>
      <c r="X121" t="s">
        <v>500</v>
      </c>
      <c r="Y121" t="s">
        <v>226</v>
      </c>
      <c r="AA121" t="s">
        <v>101</v>
      </c>
      <c r="AB121" t="s">
        <v>501</v>
      </c>
      <c r="AC121" t="s">
        <v>502</v>
      </c>
      <c r="AD121" t="s">
        <v>503</v>
      </c>
      <c r="AE121" t="s">
        <v>49</v>
      </c>
      <c r="AF121" s="1">
        <v>1</v>
      </c>
      <c r="AG121">
        <f t="shared" si="94"/>
        <v>283</v>
      </c>
      <c r="AH121">
        <f t="shared" si="167"/>
        <v>283</v>
      </c>
      <c r="AI121">
        <f t="shared" si="160"/>
        <v>21</v>
      </c>
      <c r="AJ121">
        <f t="shared" si="99"/>
        <v>2043</v>
      </c>
      <c r="AK121">
        <f t="shared" ref="AK121:AL121" si="172">AJ121+40</f>
        <v>2083</v>
      </c>
      <c r="AL121">
        <f t="shared" si="172"/>
        <v>2123</v>
      </c>
      <c r="AM121">
        <f t="shared" si="163"/>
        <v>283</v>
      </c>
      <c r="AN121">
        <f t="shared" si="163"/>
        <v>283</v>
      </c>
      <c r="AO121">
        <f t="shared" si="163"/>
        <v>283</v>
      </c>
      <c r="AP121">
        <f t="shared" si="163"/>
        <v>283</v>
      </c>
      <c r="AQ121">
        <f t="shared" si="163"/>
        <v>283</v>
      </c>
      <c r="AR121">
        <f t="shared" si="163"/>
        <v>283</v>
      </c>
      <c r="AS121">
        <f t="shared" si="163"/>
        <v>283</v>
      </c>
      <c r="AT121">
        <f t="shared" si="163"/>
        <v>283</v>
      </c>
      <c r="AU121">
        <f t="shared" si="163"/>
        <v>283</v>
      </c>
      <c r="AV121">
        <f t="shared" si="163"/>
        <v>283</v>
      </c>
      <c r="AW121">
        <f t="shared" si="164"/>
        <v>283</v>
      </c>
      <c r="AX121">
        <f t="shared" si="164"/>
        <v>283</v>
      </c>
      <c r="AY121">
        <f t="shared" si="164"/>
        <v>283</v>
      </c>
      <c r="AZ121">
        <f t="shared" si="164"/>
        <v>283</v>
      </c>
      <c r="BA121">
        <f t="shared" si="164"/>
        <v>283</v>
      </c>
      <c r="BB121">
        <f t="shared" si="164"/>
        <v>283</v>
      </c>
      <c r="BC121">
        <f t="shared" si="164"/>
        <v>283</v>
      </c>
      <c r="BD121">
        <f t="shared" si="164"/>
        <v>283</v>
      </c>
      <c r="BE121">
        <f t="shared" si="164"/>
        <v>283</v>
      </c>
      <c r="BF121">
        <f t="shared" si="164"/>
        <v>283</v>
      </c>
      <c r="BG121">
        <f t="shared" si="165"/>
        <v>283</v>
      </c>
      <c r="BH121">
        <f t="shared" si="165"/>
        <v>283</v>
      </c>
      <c r="BI121">
        <f t="shared" si="165"/>
        <v>283</v>
      </c>
      <c r="BJ121">
        <f t="shared" si="165"/>
        <v>283</v>
      </c>
      <c r="BK121">
        <f t="shared" si="165"/>
        <v>283</v>
      </c>
      <c r="BL121">
        <f t="shared" si="165"/>
        <v>283</v>
      </c>
      <c r="BM121">
        <f t="shared" si="165"/>
        <v>283</v>
      </c>
      <c r="BN121">
        <f t="shared" si="165"/>
        <v>283</v>
      </c>
      <c r="BO121">
        <f t="shared" si="165"/>
        <v>283</v>
      </c>
      <c r="BP121">
        <f t="shared" si="165"/>
        <v>283</v>
      </c>
      <c r="BQ121">
        <f t="shared" si="165"/>
        <v>283</v>
      </c>
    </row>
    <row r="122" spans="1:69">
      <c r="A122" t="s">
        <v>285</v>
      </c>
      <c r="B122" t="s">
        <v>32</v>
      </c>
      <c r="C122" t="s">
        <v>33</v>
      </c>
      <c r="D122" t="s">
        <v>34</v>
      </c>
      <c r="E122" t="s">
        <v>504</v>
      </c>
      <c r="F122" t="s">
        <v>505</v>
      </c>
      <c r="I122">
        <v>644</v>
      </c>
      <c r="J122" t="s">
        <v>72</v>
      </c>
      <c r="K122">
        <v>2004</v>
      </c>
      <c r="M122" t="s">
        <v>299</v>
      </c>
      <c r="N122" t="s">
        <v>332</v>
      </c>
      <c r="S122" t="s">
        <v>290</v>
      </c>
      <c r="T122" t="s">
        <v>41</v>
      </c>
      <c r="U122">
        <v>28.052499999999998</v>
      </c>
      <c r="V122">
        <v>-81.808300000000003</v>
      </c>
      <c r="W122" t="s">
        <v>42</v>
      </c>
      <c r="X122" t="s">
        <v>506</v>
      </c>
      <c r="Y122" t="s">
        <v>385</v>
      </c>
      <c r="AA122" t="s">
        <v>110</v>
      </c>
      <c r="AB122" t="s">
        <v>507</v>
      </c>
      <c r="AC122" t="s">
        <v>508</v>
      </c>
      <c r="AD122" t="s">
        <v>509</v>
      </c>
      <c r="AE122" t="s">
        <v>49</v>
      </c>
      <c r="AF122" s="1">
        <v>1</v>
      </c>
      <c r="AG122">
        <f t="shared" si="94"/>
        <v>644</v>
      </c>
      <c r="AH122">
        <f t="shared" si="167"/>
        <v>644</v>
      </c>
      <c r="AI122">
        <f t="shared" si="160"/>
        <v>20</v>
      </c>
      <c r="AJ122">
        <f t="shared" si="99"/>
        <v>2044</v>
      </c>
      <c r="AK122">
        <f t="shared" ref="AK122:AL122" si="173">AJ122+40</f>
        <v>2084</v>
      </c>
      <c r="AL122">
        <f t="shared" si="173"/>
        <v>2124</v>
      </c>
      <c r="AM122">
        <f t="shared" si="163"/>
        <v>644</v>
      </c>
      <c r="AN122">
        <f t="shared" si="163"/>
        <v>644</v>
      </c>
      <c r="AO122">
        <f t="shared" si="163"/>
        <v>644</v>
      </c>
      <c r="AP122">
        <f t="shared" si="163"/>
        <v>644</v>
      </c>
      <c r="AQ122">
        <f t="shared" si="163"/>
        <v>644</v>
      </c>
      <c r="AR122">
        <f t="shared" si="163"/>
        <v>644</v>
      </c>
      <c r="AS122">
        <f t="shared" si="163"/>
        <v>644</v>
      </c>
      <c r="AT122">
        <f t="shared" si="163"/>
        <v>644</v>
      </c>
      <c r="AU122">
        <f t="shared" si="163"/>
        <v>644</v>
      </c>
      <c r="AV122">
        <f t="shared" si="163"/>
        <v>644</v>
      </c>
      <c r="AW122">
        <f t="shared" si="164"/>
        <v>644</v>
      </c>
      <c r="AX122">
        <f t="shared" si="164"/>
        <v>644</v>
      </c>
      <c r="AY122">
        <f t="shared" si="164"/>
        <v>644</v>
      </c>
      <c r="AZ122">
        <f t="shared" si="164"/>
        <v>644</v>
      </c>
      <c r="BA122">
        <f t="shared" si="164"/>
        <v>644</v>
      </c>
      <c r="BB122">
        <f t="shared" si="164"/>
        <v>644</v>
      </c>
      <c r="BC122">
        <f t="shared" si="164"/>
        <v>644</v>
      </c>
      <c r="BD122">
        <f t="shared" si="164"/>
        <v>644</v>
      </c>
      <c r="BE122">
        <f t="shared" si="164"/>
        <v>644</v>
      </c>
      <c r="BF122">
        <f t="shared" si="164"/>
        <v>644</v>
      </c>
      <c r="BG122">
        <f t="shared" si="165"/>
        <v>644</v>
      </c>
      <c r="BH122">
        <f t="shared" si="165"/>
        <v>644</v>
      </c>
      <c r="BI122">
        <f t="shared" si="165"/>
        <v>644</v>
      </c>
      <c r="BJ122">
        <f t="shared" si="165"/>
        <v>644</v>
      </c>
      <c r="BK122">
        <f t="shared" si="165"/>
        <v>644</v>
      </c>
      <c r="BL122">
        <f t="shared" si="165"/>
        <v>644</v>
      </c>
      <c r="BM122">
        <f t="shared" si="165"/>
        <v>644</v>
      </c>
      <c r="BN122">
        <f t="shared" si="165"/>
        <v>644</v>
      </c>
      <c r="BO122">
        <f t="shared" si="165"/>
        <v>644</v>
      </c>
      <c r="BP122">
        <f t="shared" si="165"/>
        <v>644</v>
      </c>
      <c r="BQ122">
        <f t="shared" si="165"/>
        <v>644</v>
      </c>
    </row>
    <row r="123" spans="1:69">
      <c r="A123" t="s">
        <v>285</v>
      </c>
      <c r="B123" t="s">
        <v>32</v>
      </c>
      <c r="C123" t="s">
        <v>33</v>
      </c>
      <c r="D123" t="s">
        <v>34</v>
      </c>
      <c r="E123" t="s">
        <v>510</v>
      </c>
      <c r="F123" t="s">
        <v>311</v>
      </c>
      <c r="I123">
        <v>55.4</v>
      </c>
      <c r="J123" t="s">
        <v>72</v>
      </c>
      <c r="K123">
        <v>1972</v>
      </c>
      <c r="M123" t="s">
        <v>306</v>
      </c>
      <c r="N123" t="s">
        <v>312</v>
      </c>
      <c r="S123" t="s">
        <v>290</v>
      </c>
      <c r="T123" t="s">
        <v>41</v>
      </c>
      <c r="U123">
        <v>27.859535000000001</v>
      </c>
      <c r="V123">
        <v>-82.601759000000001</v>
      </c>
      <c r="W123" t="s">
        <v>42</v>
      </c>
      <c r="X123" t="s">
        <v>313</v>
      </c>
      <c r="Y123" t="s">
        <v>314</v>
      </c>
      <c r="AA123" t="s">
        <v>110</v>
      </c>
      <c r="AB123" t="s">
        <v>512</v>
      </c>
      <c r="AC123" t="s">
        <v>513</v>
      </c>
      <c r="AD123" t="s">
        <v>515</v>
      </c>
      <c r="AE123" t="s">
        <v>49</v>
      </c>
      <c r="AF123" s="1">
        <v>1</v>
      </c>
      <c r="AG123">
        <f t="shared" si="94"/>
        <v>1474.8</v>
      </c>
      <c r="AH123" t="str">
        <f t="shared" si="167"/>
        <v/>
      </c>
      <c r="AI123">
        <f t="shared" si="160"/>
        <v>52</v>
      </c>
      <c r="AJ123">
        <f t="shared" si="99"/>
        <v>2012</v>
      </c>
      <c r="AK123">
        <f t="shared" ref="AK123:AL123" si="174">AJ123+40</f>
        <v>2052</v>
      </c>
      <c r="AL123">
        <f t="shared" si="174"/>
        <v>2092</v>
      </c>
      <c r="AM123">
        <f t="shared" si="163"/>
        <v>55.4</v>
      </c>
      <c r="AN123">
        <f t="shared" si="163"/>
        <v>55.4</v>
      </c>
      <c r="AO123">
        <f t="shared" si="163"/>
        <v>55.4</v>
      </c>
      <c r="AP123">
        <f t="shared" si="163"/>
        <v>55.4</v>
      </c>
      <c r="AQ123">
        <f t="shared" si="163"/>
        <v>55.4</v>
      </c>
      <c r="AR123">
        <f t="shared" si="163"/>
        <v>55.4</v>
      </c>
      <c r="AS123">
        <f t="shared" si="163"/>
        <v>55.4</v>
      </c>
      <c r="AT123">
        <f t="shared" si="163"/>
        <v>55.4</v>
      </c>
      <c r="AU123">
        <f t="shared" si="163"/>
        <v>55.4</v>
      </c>
      <c r="AV123">
        <f t="shared" si="163"/>
        <v>55.4</v>
      </c>
      <c r="AW123">
        <f t="shared" si="164"/>
        <v>55.4</v>
      </c>
      <c r="AX123">
        <f t="shared" si="164"/>
        <v>55.4</v>
      </c>
      <c r="AY123">
        <f t="shared" si="164"/>
        <v>55.4</v>
      </c>
      <c r="AZ123">
        <f t="shared" si="164"/>
        <v>55.4</v>
      </c>
      <c r="BA123">
        <f t="shared" si="164"/>
        <v>55.4</v>
      </c>
      <c r="BB123">
        <f t="shared" si="164"/>
        <v>55.4</v>
      </c>
      <c r="BC123">
        <f t="shared" si="164"/>
        <v>55.4</v>
      </c>
      <c r="BD123">
        <f t="shared" si="164"/>
        <v>55.4</v>
      </c>
      <c r="BE123">
        <f t="shared" si="164"/>
        <v>55.4</v>
      </c>
      <c r="BF123">
        <f t="shared" si="164"/>
        <v>55.4</v>
      </c>
      <c r="BG123">
        <f t="shared" si="165"/>
        <v>55.4</v>
      </c>
      <c r="BH123">
        <f t="shared" si="165"/>
        <v>55.4</v>
      </c>
      <c r="BI123">
        <f t="shared" si="165"/>
        <v>55.4</v>
      </c>
      <c r="BJ123">
        <f t="shared" si="165"/>
        <v>55.4</v>
      </c>
      <c r="BK123">
        <f t="shared" si="165"/>
        <v>55.4</v>
      </c>
      <c r="BL123">
        <f t="shared" si="165"/>
        <v>55.4</v>
      </c>
      <c r="BM123">
        <f t="shared" si="165"/>
        <v>55.4</v>
      </c>
      <c r="BN123">
        <f t="shared" si="165"/>
        <v>55.4</v>
      </c>
      <c r="BO123">
        <f t="shared" si="165"/>
        <v>55.4</v>
      </c>
      <c r="BP123">
        <f t="shared" si="165"/>
        <v>55.4</v>
      </c>
      <c r="BQ123">
        <f t="shared" si="165"/>
        <v>55.4</v>
      </c>
    </row>
    <row r="124" spans="1:69">
      <c r="A124" t="s">
        <v>285</v>
      </c>
      <c r="B124" t="s">
        <v>32</v>
      </c>
      <c r="C124" t="s">
        <v>33</v>
      </c>
      <c r="D124" t="s">
        <v>34</v>
      </c>
      <c r="E124" t="s">
        <v>510</v>
      </c>
      <c r="F124" t="s">
        <v>318</v>
      </c>
      <c r="I124">
        <v>55</v>
      </c>
      <c r="J124" t="s">
        <v>72</v>
      </c>
      <c r="K124">
        <v>1972</v>
      </c>
      <c r="M124" t="s">
        <v>306</v>
      </c>
      <c r="N124" t="s">
        <v>289</v>
      </c>
      <c r="S124" t="s">
        <v>290</v>
      </c>
      <c r="T124" t="s">
        <v>41</v>
      </c>
      <c r="U124">
        <v>27.859535000000001</v>
      </c>
      <c r="V124">
        <v>-82.601759999999999</v>
      </c>
      <c r="W124" t="s">
        <v>42</v>
      </c>
      <c r="X124" t="s">
        <v>313</v>
      </c>
      <c r="Y124" t="s">
        <v>314</v>
      </c>
      <c r="AA124" t="s">
        <v>110</v>
      </c>
      <c r="AB124" t="s">
        <v>512</v>
      </c>
      <c r="AC124" t="s">
        <v>513</v>
      </c>
      <c r="AD124" t="s">
        <v>516</v>
      </c>
      <c r="AE124" t="s">
        <v>49</v>
      </c>
      <c r="AF124" s="1">
        <v>1</v>
      </c>
      <c r="AG124">
        <f t="shared" si="94"/>
        <v>1474.8</v>
      </c>
      <c r="AH124" t="str">
        <f t="shared" si="167"/>
        <v/>
      </c>
      <c r="AI124">
        <f t="shared" si="160"/>
        <v>52</v>
      </c>
      <c r="AJ124">
        <f t="shared" si="99"/>
        <v>2012</v>
      </c>
      <c r="AK124">
        <f t="shared" ref="AK124:AL124" si="175">AJ124+40</f>
        <v>2052</v>
      </c>
      <c r="AL124">
        <f t="shared" si="175"/>
        <v>2092</v>
      </c>
      <c r="AM124">
        <f t="shared" si="163"/>
        <v>55</v>
      </c>
      <c r="AN124">
        <f t="shared" si="163"/>
        <v>55</v>
      </c>
      <c r="AO124">
        <f t="shared" si="163"/>
        <v>55</v>
      </c>
      <c r="AP124">
        <f t="shared" si="163"/>
        <v>55</v>
      </c>
      <c r="AQ124">
        <f t="shared" si="163"/>
        <v>55</v>
      </c>
      <c r="AR124">
        <f t="shared" si="163"/>
        <v>55</v>
      </c>
      <c r="AS124">
        <f t="shared" si="163"/>
        <v>55</v>
      </c>
      <c r="AT124">
        <f t="shared" si="163"/>
        <v>55</v>
      </c>
      <c r="AU124">
        <f t="shared" si="163"/>
        <v>55</v>
      </c>
      <c r="AV124">
        <f t="shared" si="163"/>
        <v>55</v>
      </c>
      <c r="AW124">
        <f t="shared" si="164"/>
        <v>55</v>
      </c>
      <c r="AX124">
        <f t="shared" si="164"/>
        <v>55</v>
      </c>
      <c r="AY124">
        <f t="shared" si="164"/>
        <v>55</v>
      </c>
      <c r="AZ124">
        <f t="shared" si="164"/>
        <v>55</v>
      </c>
      <c r="BA124">
        <f t="shared" si="164"/>
        <v>55</v>
      </c>
      <c r="BB124">
        <f t="shared" si="164"/>
        <v>55</v>
      </c>
      <c r="BC124">
        <f t="shared" si="164"/>
        <v>55</v>
      </c>
      <c r="BD124">
        <f t="shared" si="164"/>
        <v>55</v>
      </c>
      <c r="BE124">
        <f t="shared" si="164"/>
        <v>55</v>
      </c>
      <c r="BF124">
        <f t="shared" si="164"/>
        <v>55</v>
      </c>
      <c r="BG124">
        <f t="shared" si="165"/>
        <v>55</v>
      </c>
      <c r="BH124">
        <f t="shared" si="165"/>
        <v>55</v>
      </c>
      <c r="BI124">
        <f t="shared" si="165"/>
        <v>55</v>
      </c>
      <c r="BJ124">
        <f t="shared" si="165"/>
        <v>55</v>
      </c>
      <c r="BK124">
        <f t="shared" si="165"/>
        <v>55</v>
      </c>
      <c r="BL124">
        <f t="shared" si="165"/>
        <v>55</v>
      </c>
      <c r="BM124">
        <f t="shared" si="165"/>
        <v>55</v>
      </c>
      <c r="BN124">
        <f t="shared" si="165"/>
        <v>55</v>
      </c>
      <c r="BO124">
        <f t="shared" si="165"/>
        <v>55</v>
      </c>
      <c r="BP124">
        <f t="shared" si="165"/>
        <v>55</v>
      </c>
      <c r="BQ124">
        <f t="shared" si="165"/>
        <v>55</v>
      </c>
    </row>
    <row r="125" spans="1:69">
      <c r="A125" t="s">
        <v>285</v>
      </c>
      <c r="B125" t="s">
        <v>32</v>
      </c>
      <c r="C125" t="s">
        <v>33</v>
      </c>
      <c r="D125" t="s">
        <v>34</v>
      </c>
      <c r="E125" t="s">
        <v>510</v>
      </c>
      <c r="F125" t="s">
        <v>320</v>
      </c>
      <c r="I125">
        <v>55.4</v>
      </c>
      <c r="J125" t="s">
        <v>72</v>
      </c>
      <c r="K125">
        <v>1972</v>
      </c>
      <c r="M125" t="s">
        <v>306</v>
      </c>
      <c r="N125" t="s">
        <v>312</v>
      </c>
      <c r="S125" t="s">
        <v>290</v>
      </c>
      <c r="T125" t="s">
        <v>41</v>
      </c>
      <c r="U125">
        <v>27.859535000000001</v>
      </c>
      <c r="V125">
        <v>-82.601759000000001</v>
      </c>
      <c r="W125" t="s">
        <v>42</v>
      </c>
      <c r="X125" t="s">
        <v>313</v>
      </c>
      <c r="Y125" t="s">
        <v>314</v>
      </c>
      <c r="AA125" t="s">
        <v>110</v>
      </c>
      <c r="AB125" t="s">
        <v>512</v>
      </c>
      <c r="AC125" t="s">
        <v>513</v>
      </c>
      <c r="AD125" t="s">
        <v>517</v>
      </c>
      <c r="AE125" t="s">
        <v>49</v>
      </c>
      <c r="AF125" s="1">
        <v>1</v>
      </c>
      <c r="AG125">
        <f t="shared" si="94"/>
        <v>1474.8</v>
      </c>
      <c r="AH125" t="str">
        <f t="shared" si="167"/>
        <v/>
      </c>
      <c r="AI125">
        <f t="shared" si="160"/>
        <v>52</v>
      </c>
      <c r="AJ125">
        <f t="shared" si="99"/>
        <v>2012</v>
      </c>
      <c r="AK125">
        <f t="shared" ref="AK125:AL125" si="176">AJ125+40</f>
        <v>2052</v>
      </c>
      <c r="AL125">
        <f t="shared" si="176"/>
        <v>2092</v>
      </c>
      <c r="AM125">
        <f t="shared" si="163"/>
        <v>55.4</v>
      </c>
      <c r="AN125">
        <f t="shared" si="163"/>
        <v>55.4</v>
      </c>
      <c r="AO125">
        <f t="shared" si="163"/>
        <v>55.4</v>
      </c>
      <c r="AP125">
        <f t="shared" si="163"/>
        <v>55.4</v>
      </c>
      <c r="AQ125">
        <f t="shared" si="163"/>
        <v>55.4</v>
      </c>
      <c r="AR125">
        <f t="shared" si="163"/>
        <v>55.4</v>
      </c>
      <c r="AS125">
        <f t="shared" si="163"/>
        <v>55.4</v>
      </c>
      <c r="AT125">
        <f t="shared" si="163"/>
        <v>55.4</v>
      </c>
      <c r="AU125">
        <f t="shared" si="163"/>
        <v>55.4</v>
      </c>
      <c r="AV125">
        <f t="shared" si="163"/>
        <v>55.4</v>
      </c>
      <c r="AW125">
        <f t="shared" si="164"/>
        <v>55.4</v>
      </c>
      <c r="AX125">
        <f t="shared" si="164"/>
        <v>55.4</v>
      </c>
      <c r="AY125">
        <f t="shared" si="164"/>
        <v>55.4</v>
      </c>
      <c r="AZ125">
        <f t="shared" si="164"/>
        <v>55.4</v>
      </c>
      <c r="BA125">
        <f t="shared" si="164"/>
        <v>55.4</v>
      </c>
      <c r="BB125">
        <f t="shared" si="164"/>
        <v>55.4</v>
      </c>
      <c r="BC125">
        <f t="shared" si="164"/>
        <v>55.4</v>
      </c>
      <c r="BD125">
        <f t="shared" si="164"/>
        <v>55.4</v>
      </c>
      <c r="BE125">
        <f t="shared" si="164"/>
        <v>55.4</v>
      </c>
      <c r="BF125">
        <f t="shared" si="164"/>
        <v>55.4</v>
      </c>
      <c r="BG125">
        <f t="shared" si="165"/>
        <v>55.4</v>
      </c>
      <c r="BH125">
        <f t="shared" si="165"/>
        <v>55.4</v>
      </c>
      <c r="BI125">
        <f t="shared" si="165"/>
        <v>55.4</v>
      </c>
      <c r="BJ125">
        <f t="shared" si="165"/>
        <v>55.4</v>
      </c>
      <c r="BK125">
        <f t="shared" si="165"/>
        <v>55.4</v>
      </c>
      <c r="BL125">
        <f t="shared" si="165"/>
        <v>55.4</v>
      </c>
      <c r="BM125">
        <f t="shared" si="165"/>
        <v>55.4</v>
      </c>
      <c r="BN125">
        <f t="shared" si="165"/>
        <v>55.4</v>
      </c>
      <c r="BO125">
        <f t="shared" si="165"/>
        <v>55.4</v>
      </c>
      <c r="BP125">
        <f t="shared" si="165"/>
        <v>55.4</v>
      </c>
      <c r="BQ125">
        <f t="shared" si="165"/>
        <v>55.4</v>
      </c>
    </row>
    <row r="126" spans="1:69">
      <c r="A126" t="s">
        <v>285</v>
      </c>
      <c r="B126" t="s">
        <v>32</v>
      </c>
      <c r="C126" t="s">
        <v>33</v>
      </c>
      <c r="D126" t="s">
        <v>34</v>
      </c>
      <c r="E126" t="s">
        <v>510</v>
      </c>
      <c r="F126" t="s">
        <v>322</v>
      </c>
      <c r="I126">
        <v>55</v>
      </c>
      <c r="J126" t="s">
        <v>72</v>
      </c>
      <c r="K126">
        <v>1972</v>
      </c>
      <c r="M126" t="s">
        <v>306</v>
      </c>
      <c r="N126" t="s">
        <v>289</v>
      </c>
      <c r="S126" t="s">
        <v>290</v>
      </c>
      <c r="T126" t="s">
        <v>41</v>
      </c>
      <c r="U126">
        <v>27.859535000000001</v>
      </c>
      <c r="V126">
        <v>-82.601759999999999</v>
      </c>
      <c r="W126" t="s">
        <v>42</v>
      </c>
      <c r="X126" t="s">
        <v>313</v>
      </c>
      <c r="Y126" t="s">
        <v>314</v>
      </c>
      <c r="AA126" t="s">
        <v>110</v>
      </c>
      <c r="AB126" t="s">
        <v>512</v>
      </c>
      <c r="AC126" t="s">
        <v>513</v>
      </c>
      <c r="AD126" t="s">
        <v>518</v>
      </c>
      <c r="AE126" t="s">
        <v>49</v>
      </c>
      <c r="AF126" s="1">
        <v>1</v>
      </c>
      <c r="AG126">
        <f t="shared" si="94"/>
        <v>1474.8</v>
      </c>
      <c r="AH126" t="str">
        <f t="shared" si="167"/>
        <v/>
      </c>
      <c r="AI126">
        <f t="shared" si="160"/>
        <v>52</v>
      </c>
      <c r="AJ126">
        <f t="shared" si="99"/>
        <v>2012</v>
      </c>
      <c r="AK126">
        <f t="shared" ref="AK126:AL126" si="177">AJ126+40</f>
        <v>2052</v>
      </c>
      <c r="AL126">
        <f t="shared" si="177"/>
        <v>2092</v>
      </c>
      <c r="AM126">
        <f t="shared" si="163"/>
        <v>55</v>
      </c>
      <c r="AN126">
        <f t="shared" si="163"/>
        <v>55</v>
      </c>
      <c r="AO126">
        <f t="shared" si="163"/>
        <v>55</v>
      </c>
      <c r="AP126">
        <f t="shared" si="163"/>
        <v>55</v>
      </c>
      <c r="AQ126">
        <f t="shared" si="163"/>
        <v>55</v>
      </c>
      <c r="AR126">
        <f t="shared" si="163"/>
        <v>55</v>
      </c>
      <c r="AS126">
        <f t="shared" si="163"/>
        <v>55</v>
      </c>
      <c r="AT126">
        <f t="shared" si="163"/>
        <v>55</v>
      </c>
      <c r="AU126">
        <f t="shared" si="163"/>
        <v>55</v>
      </c>
      <c r="AV126">
        <f t="shared" si="163"/>
        <v>55</v>
      </c>
      <c r="AW126">
        <f t="shared" si="164"/>
        <v>55</v>
      </c>
      <c r="AX126">
        <f t="shared" si="164"/>
        <v>55</v>
      </c>
      <c r="AY126">
        <f t="shared" si="164"/>
        <v>55</v>
      </c>
      <c r="AZ126">
        <f t="shared" si="164"/>
        <v>55</v>
      </c>
      <c r="BA126">
        <f t="shared" si="164"/>
        <v>55</v>
      </c>
      <c r="BB126">
        <f t="shared" si="164"/>
        <v>55</v>
      </c>
      <c r="BC126">
        <f t="shared" si="164"/>
        <v>55</v>
      </c>
      <c r="BD126">
        <f t="shared" si="164"/>
        <v>55</v>
      </c>
      <c r="BE126">
        <f t="shared" si="164"/>
        <v>55</v>
      </c>
      <c r="BF126">
        <f t="shared" si="164"/>
        <v>55</v>
      </c>
      <c r="BG126">
        <f t="shared" si="165"/>
        <v>55</v>
      </c>
      <c r="BH126">
        <f t="shared" si="165"/>
        <v>55</v>
      </c>
      <c r="BI126">
        <f t="shared" si="165"/>
        <v>55</v>
      </c>
      <c r="BJ126">
        <f t="shared" si="165"/>
        <v>55</v>
      </c>
      <c r="BK126">
        <f t="shared" si="165"/>
        <v>55</v>
      </c>
      <c r="BL126">
        <f t="shared" si="165"/>
        <v>55</v>
      </c>
      <c r="BM126">
        <f t="shared" si="165"/>
        <v>55</v>
      </c>
      <c r="BN126">
        <f t="shared" si="165"/>
        <v>55</v>
      </c>
      <c r="BO126">
        <f t="shared" si="165"/>
        <v>55</v>
      </c>
      <c r="BP126">
        <f t="shared" si="165"/>
        <v>55</v>
      </c>
      <c r="BQ126">
        <f t="shared" si="165"/>
        <v>55</v>
      </c>
    </row>
    <row r="127" spans="1:69">
      <c r="A127" t="s">
        <v>285</v>
      </c>
      <c r="B127" t="s">
        <v>32</v>
      </c>
      <c r="C127" t="s">
        <v>33</v>
      </c>
      <c r="D127" t="s">
        <v>34</v>
      </c>
      <c r="E127" t="s">
        <v>510</v>
      </c>
      <c r="F127" t="s">
        <v>511</v>
      </c>
      <c r="I127">
        <v>1254</v>
      </c>
      <c r="J127" t="s">
        <v>72</v>
      </c>
      <c r="K127">
        <v>2009</v>
      </c>
      <c r="M127" t="s">
        <v>299</v>
      </c>
      <c r="N127" t="s">
        <v>289</v>
      </c>
      <c r="S127" t="s">
        <v>290</v>
      </c>
      <c r="T127" t="s">
        <v>41</v>
      </c>
      <c r="U127">
        <v>27.859535000000001</v>
      </c>
      <c r="V127">
        <v>-82.601759999999999</v>
      </c>
      <c r="W127" t="s">
        <v>42</v>
      </c>
      <c r="X127" t="s">
        <v>313</v>
      </c>
      <c r="Y127" t="s">
        <v>314</v>
      </c>
      <c r="AA127" t="s">
        <v>110</v>
      </c>
      <c r="AB127" t="s">
        <v>512</v>
      </c>
      <c r="AC127" t="s">
        <v>513</v>
      </c>
      <c r="AD127" t="s">
        <v>514</v>
      </c>
      <c r="AE127" t="s">
        <v>49</v>
      </c>
      <c r="AF127" s="1">
        <v>1</v>
      </c>
      <c r="AG127">
        <f t="shared" si="94"/>
        <v>1474.8</v>
      </c>
      <c r="AH127">
        <f t="shared" si="167"/>
        <v>1474.8</v>
      </c>
      <c r="AI127">
        <f t="shared" si="160"/>
        <v>15</v>
      </c>
      <c r="AJ127">
        <f t="shared" si="99"/>
        <v>2049</v>
      </c>
      <c r="AK127">
        <f t="shared" ref="AK127:AL127" si="178">AJ127+40</f>
        <v>2089</v>
      </c>
      <c r="AL127">
        <f t="shared" si="178"/>
        <v>2129</v>
      </c>
      <c r="AM127">
        <f t="shared" si="163"/>
        <v>1254</v>
      </c>
      <c r="AN127">
        <f t="shared" si="163"/>
        <v>1254</v>
      </c>
      <c r="AO127">
        <f t="shared" si="163"/>
        <v>1254</v>
      </c>
      <c r="AP127">
        <f t="shared" si="163"/>
        <v>1254</v>
      </c>
      <c r="AQ127">
        <f t="shared" si="163"/>
        <v>1254</v>
      </c>
      <c r="AR127">
        <f t="shared" si="163"/>
        <v>1254</v>
      </c>
      <c r="AS127">
        <f t="shared" si="163"/>
        <v>1254</v>
      </c>
      <c r="AT127">
        <f t="shared" si="163"/>
        <v>1254</v>
      </c>
      <c r="AU127">
        <f t="shared" si="163"/>
        <v>1254</v>
      </c>
      <c r="AV127">
        <f t="shared" si="163"/>
        <v>1254</v>
      </c>
      <c r="AW127">
        <f t="shared" si="164"/>
        <v>1254</v>
      </c>
      <c r="AX127">
        <f t="shared" si="164"/>
        <v>1254</v>
      </c>
      <c r="AY127">
        <f t="shared" si="164"/>
        <v>1254</v>
      </c>
      <c r="AZ127">
        <f t="shared" si="164"/>
        <v>1254</v>
      </c>
      <c r="BA127">
        <f t="shared" si="164"/>
        <v>1254</v>
      </c>
      <c r="BB127">
        <f t="shared" si="164"/>
        <v>1254</v>
      </c>
      <c r="BC127">
        <f t="shared" si="164"/>
        <v>1254</v>
      </c>
      <c r="BD127">
        <f t="shared" si="164"/>
        <v>1254</v>
      </c>
      <c r="BE127">
        <f t="shared" si="164"/>
        <v>1254</v>
      </c>
      <c r="BF127">
        <f t="shared" si="164"/>
        <v>1254</v>
      </c>
      <c r="BG127">
        <f t="shared" si="165"/>
        <v>1254</v>
      </c>
      <c r="BH127">
        <f t="shared" si="165"/>
        <v>1254</v>
      </c>
      <c r="BI127">
        <f t="shared" si="165"/>
        <v>1254</v>
      </c>
      <c r="BJ127">
        <f t="shared" si="165"/>
        <v>1254</v>
      </c>
      <c r="BK127">
        <f t="shared" si="165"/>
        <v>1254</v>
      </c>
      <c r="BL127">
        <f t="shared" si="165"/>
        <v>1254</v>
      </c>
      <c r="BM127">
        <f t="shared" si="165"/>
        <v>1254</v>
      </c>
      <c r="BN127">
        <f t="shared" si="165"/>
        <v>1254</v>
      </c>
      <c r="BO127">
        <f t="shared" si="165"/>
        <v>1254</v>
      </c>
      <c r="BP127">
        <f t="shared" si="165"/>
        <v>1254</v>
      </c>
      <c r="BQ127">
        <f t="shared" si="165"/>
        <v>1254</v>
      </c>
    </row>
    <row r="128" spans="1:69">
      <c r="A128" t="s">
        <v>285</v>
      </c>
      <c r="B128" t="s">
        <v>32</v>
      </c>
      <c r="C128" t="s">
        <v>33</v>
      </c>
      <c r="D128" t="s">
        <v>34</v>
      </c>
      <c r="E128" t="s">
        <v>519</v>
      </c>
      <c r="F128" t="s">
        <v>466</v>
      </c>
      <c r="I128">
        <v>196</v>
      </c>
      <c r="J128" t="s">
        <v>520</v>
      </c>
      <c r="K128">
        <v>2000</v>
      </c>
      <c r="M128" t="s">
        <v>306</v>
      </c>
      <c r="N128" t="s">
        <v>289</v>
      </c>
      <c r="S128" t="s">
        <v>324</v>
      </c>
      <c r="T128" t="s">
        <v>41</v>
      </c>
      <c r="U128">
        <v>36.329700000000003</v>
      </c>
      <c r="V128">
        <v>-79.829700000000003</v>
      </c>
      <c r="W128" t="s">
        <v>42</v>
      </c>
      <c r="X128" t="s">
        <v>521</v>
      </c>
      <c r="Y128" t="s">
        <v>119</v>
      </c>
      <c r="AA128" t="s">
        <v>45</v>
      </c>
      <c r="AB128" t="s">
        <v>522</v>
      </c>
      <c r="AC128" t="s">
        <v>523</v>
      </c>
      <c r="AD128" t="s">
        <v>524</v>
      </c>
      <c r="AE128" t="s">
        <v>49</v>
      </c>
      <c r="AF128" s="1">
        <v>1</v>
      </c>
      <c r="AG128">
        <f t="shared" si="94"/>
        <v>980</v>
      </c>
      <c r="AH128" t="str">
        <f t="shared" si="167"/>
        <v/>
      </c>
      <c r="AI128">
        <f t="shared" si="160"/>
        <v>24</v>
      </c>
      <c r="AJ128">
        <f t="shared" si="99"/>
        <v>2040</v>
      </c>
      <c r="AK128">
        <f t="shared" ref="AK128:AL128" si="179">AJ128+40</f>
        <v>2080</v>
      </c>
      <c r="AL128">
        <f t="shared" si="179"/>
        <v>2120</v>
      </c>
      <c r="AM128">
        <v>0</v>
      </c>
      <c r="AN128">
        <f>AM128</f>
        <v>0</v>
      </c>
      <c r="AO128">
        <f t="shared" ref="AO128:BQ132" si="180">AN128</f>
        <v>0</v>
      </c>
      <c r="AP128">
        <f t="shared" si="180"/>
        <v>0</v>
      </c>
      <c r="AQ128">
        <f t="shared" si="180"/>
        <v>0</v>
      </c>
      <c r="AR128">
        <f t="shared" si="180"/>
        <v>0</v>
      </c>
      <c r="AS128">
        <f t="shared" si="180"/>
        <v>0</v>
      </c>
      <c r="AT128">
        <f t="shared" si="180"/>
        <v>0</v>
      </c>
      <c r="AU128">
        <f t="shared" si="180"/>
        <v>0</v>
      </c>
      <c r="AV128">
        <f t="shared" si="180"/>
        <v>0</v>
      </c>
      <c r="AW128">
        <f t="shared" si="180"/>
        <v>0</v>
      </c>
      <c r="AX128">
        <f t="shared" si="180"/>
        <v>0</v>
      </c>
      <c r="AY128">
        <f t="shared" si="180"/>
        <v>0</v>
      </c>
      <c r="AZ128">
        <f t="shared" si="180"/>
        <v>0</v>
      </c>
      <c r="BA128">
        <f t="shared" si="180"/>
        <v>0</v>
      </c>
      <c r="BB128">
        <f t="shared" si="180"/>
        <v>0</v>
      </c>
      <c r="BC128">
        <f t="shared" si="180"/>
        <v>0</v>
      </c>
      <c r="BD128">
        <f t="shared" si="180"/>
        <v>0</v>
      </c>
      <c r="BE128">
        <f t="shared" si="180"/>
        <v>0</v>
      </c>
      <c r="BF128">
        <f t="shared" si="180"/>
        <v>0</v>
      </c>
      <c r="BG128">
        <f t="shared" si="180"/>
        <v>0</v>
      </c>
      <c r="BH128">
        <f t="shared" si="180"/>
        <v>0</v>
      </c>
      <c r="BI128">
        <f t="shared" si="180"/>
        <v>0</v>
      </c>
      <c r="BJ128">
        <f t="shared" si="180"/>
        <v>0</v>
      </c>
      <c r="BK128">
        <f t="shared" si="180"/>
        <v>0</v>
      </c>
      <c r="BL128">
        <f t="shared" si="180"/>
        <v>0</v>
      </c>
      <c r="BM128">
        <f t="shared" si="180"/>
        <v>0</v>
      </c>
      <c r="BN128">
        <f t="shared" si="180"/>
        <v>0</v>
      </c>
      <c r="BO128">
        <f t="shared" si="180"/>
        <v>0</v>
      </c>
      <c r="BP128">
        <f t="shared" si="180"/>
        <v>0</v>
      </c>
      <c r="BQ128">
        <f t="shared" si="180"/>
        <v>0</v>
      </c>
    </row>
    <row r="129" spans="1:69">
      <c r="A129" t="s">
        <v>285</v>
      </c>
      <c r="B129" t="s">
        <v>32</v>
      </c>
      <c r="C129" t="s">
        <v>33</v>
      </c>
      <c r="D129" t="s">
        <v>34</v>
      </c>
      <c r="E129" t="s">
        <v>519</v>
      </c>
      <c r="F129" t="s">
        <v>472</v>
      </c>
      <c r="I129">
        <v>196</v>
      </c>
      <c r="J129" t="s">
        <v>520</v>
      </c>
      <c r="K129">
        <v>2000</v>
      </c>
      <c r="M129" t="s">
        <v>306</v>
      </c>
      <c r="N129" t="s">
        <v>289</v>
      </c>
      <c r="S129" t="s">
        <v>324</v>
      </c>
      <c r="T129" t="s">
        <v>41</v>
      </c>
      <c r="U129">
        <v>36.329700000000003</v>
      </c>
      <c r="V129">
        <v>-79.829700000000003</v>
      </c>
      <c r="W129" t="s">
        <v>42</v>
      </c>
      <c r="X129" t="s">
        <v>521</v>
      </c>
      <c r="Y129" t="s">
        <v>119</v>
      </c>
      <c r="AA129" t="s">
        <v>45</v>
      </c>
      <c r="AB129" t="s">
        <v>522</v>
      </c>
      <c r="AC129" t="s">
        <v>523</v>
      </c>
      <c r="AD129" t="s">
        <v>525</v>
      </c>
      <c r="AE129" t="s">
        <v>49</v>
      </c>
      <c r="AF129" s="1">
        <v>1</v>
      </c>
      <c r="AG129">
        <f t="shared" si="94"/>
        <v>980</v>
      </c>
      <c r="AH129" t="str">
        <f t="shared" si="167"/>
        <v/>
      </c>
      <c r="AI129">
        <f t="shared" si="160"/>
        <v>24</v>
      </c>
      <c r="AJ129">
        <f t="shared" si="99"/>
        <v>2040</v>
      </c>
      <c r="AK129">
        <f t="shared" ref="AK129:AL129" si="181">AJ129+40</f>
        <v>2080</v>
      </c>
      <c r="AL129">
        <f t="shared" si="181"/>
        <v>2120</v>
      </c>
      <c r="AM129">
        <v>0</v>
      </c>
      <c r="AN129">
        <f t="shared" ref="AN129:BC132" si="182">AM129</f>
        <v>0</v>
      </c>
      <c r="AO129">
        <f t="shared" si="182"/>
        <v>0</v>
      </c>
      <c r="AP129">
        <f t="shared" si="182"/>
        <v>0</v>
      </c>
      <c r="AQ129">
        <f t="shared" si="182"/>
        <v>0</v>
      </c>
      <c r="AR129">
        <f t="shared" si="182"/>
        <v>0</v>
      </c>
      <c r="AS129">
        <f t="shared" si="182"/>
        <v>0</v>
      </c>
      <c r="AT129">
        <f t="shared" si="182"/>
        <v>0</v>
      </c>
      <c r="AU129">
        <f t="shared" si="182"/>
        <v>0</v>
      </c>
      <c r="AV129">
        <f t="shared" si="182"/>
        <v>0</v>
      </c>
      <c r="AW129">
        <f t="shared" si="182"/>
        <v>0</v>
      </c>
      <c r="AX129">
        <f t="shared" si="182"/>
        <v>0</v>
      </c>
      <c r="AY129">
        <f t="shared" si="182"/>
        <v>0</v>
      </c>
      <c r="AZ129">
        <f t="shared" si="182"/>
        <v>0</v>
      </c>
      <c r="BA129">
        <f t="shared" si="182"/>
        <v>0</v>
      </c>
      <c r="BB129">
        <f t="shared" si="182"/>
        <v>0</v>
      </c>
      <c r="BC129">
        <f t="shared" si="182"/>
        <v>0</v>
      </c>
      <c r="BD129">
        <f t="shared" si="180"/>
        <v>0</v>
      </c>
      <c r="BE129">
        <f t="shared" si="180"/>
        <v>0</v>
      </c>
      <c r="BF129">
        <f t="shared" si="180"/>
        <v>0</v>
      </c>
      <c r="BG129">
        <f t="shared" si="180"/>
        <v>0</v>
      </c>
      <c r="BH129">
        <f t="shared" si="180"/>
        <v>0</v>
      </c>
      <c r="BI129">
        <f t="shared" si="180"/>
        <v>0</v>
      </c>
      <c r="BJ129">
        <f t="shared" si="180"/>
        <v>0</v>
      </c>
      <c r="BK129">
        <f t="shared" si="180"/>
        <v>0</v>
      </c>
      <c r="BL129">
        <f t="shared" si="180"/>
        <v>0</v>
      </c>
      <c r="BM129">
        <f t="shared" si="180"/>
        <v>0</v>
      </c>
      <c r="BN129">
        <f t="shared" si="180"/>
        <v>0</v>
      </c>
      <c r="BO129">
        <f t="shared" si="180"/>
        <v>0</v>
      </c>
      <c r="BP129">
        <f t="shared" si="180"/>
        <v>0</v>
      </c>
      <c r="BQ129">
        <f t="shared" si="180"/>
        <v>0</v>
      </c>
    </row>
    <row r="130" spans="1:69">
      <c r="A130" t="s">
        <v>285</v>
      </c>
      <c r="B130" t="s">
        <v>32</v>
      </c>
      <c r="C130" t="s">
        <v>33</v>
      </c>
      <c r="D130" t="s">
        <v>34</v>
      </c>
      <c r="E130" t="s">
        <v>519</v>
      </c>
      <c r="F130" t="s">
        <v>474</v>
      </c>
      <c r="I130">
        <v>196</v>
      </c>
      <c r="J130" t="s">
        <v>520</v>
      </c>
      <c r="K130">
        <v>2000</v>
      </c>
      <c r="M130" t="s">
        <v>306</v>
      </c>
      <c r="N130" t="s">
        <v>289</v>
      </c>
      <c r="S130" t="s">
        <v>324</v>
      </c>
      <c r="T130" t="s">
        <v>41</v>
      </c>
      <c r="U130">
        <v>36.329700000000003</v>
      </c>
      <c r="V130">
        <v>-79.829700000000003</v>
      </c>
      <c r="W130" t="s">
        <v>42</v>
      </c>
      <c r="X130" t="s">
        <v>521</v>
      </c>
      <c r="Y130" t="s">
        <v>119</v>
      </c>
      <c r="AA130" t="s">
        <v>45</v>
      </c>
      <c r="AB130" t="s">
        <v>522</v>
      </c>
      <c r="AC130" t="s">
        <v>523</v>
      </c>
      <c r="AD130" t="s">
        <v>526</v>
      </c>
      <c r="AE130" t="s">
        <v>49</v>
      </c>
      <c r="AF130" s="1">
        <v>1</v>
      </c>
      <c r="AG130">
        <f t="shared" ref="AG130:AG193" si="183">SUMIF(E:E,E130,I:I)</f>
        <v>980</v>
      </c>
      <c r="AH130" t="str">
        <f t="shared" si="167"/>
        <v/>
      </c>
      <c r="AI130">
        <f t="shared" si="160"/>
        <v>24</v>
      </c>
      <c r="AJ130">
        <f t="shared" si="99"/>
        <v>2040</v>
      </c>
      <c r="AK130">
        <f t="shared" ref="AK130:AL130" si="184">AJ130+40</f>
        <v>2080</v>
      </c>
      <c r="AL130">
        <f t="shared" si="184"/>
        <v>2120</v>
      </c>
      <c r="AM130">
        <v>0</v>
      </c>
      <c r="AN130">
        <f t="shared" si="182"/>
        <v>0</v>
      </c>
      <c r="AO130">
        <f t="shared" si="180"/>
        <v>0</v>
      </c>
      <c r="AP130">
        <f t="shared" si="180"/>
        <v>0</v>
      </c>
      <c r="AQ130">
        <f t="shared" si="180"/>
        <v>0</v>
      </c>
      <c r="AR130">
        <f t="shared" si="180"/>
        <v>0</v>
      </c>
      <c r="AS130">
        <f t="shared" si="180"/>
        <v>0</v>
      </c>
      <c r="AT130">
        <f t="shared" si="180"/>
        <v>0</v>
      </c>
      <c r="AU130">
        <f t="shared" si="180"/>
        <v>0</v>
      </c>
      <c r="AV130">
        <f t="shared" si="180"/>
        <v>0</v>
      </c>
      <c r="AW130">
        <f t="shared" si="180"/>
        <v>0</v>
      </c>
      <c r="AX130">
        <f t="shared" si="180"/>
        <v>0</v>
      </c>
      <c r="AY130">
        <f t="shared" si="180"/>
        <v>0</v>
      </c>
      <c r="AZ130">
        <f t="shared" si="180"/>
        <v>0</v>
      </c>
      <c r="BA130">
        <f t="shared" si="180"/>
        <v>0</v>
      </c>
      <c r="BB130">
        <f t="shared" si="180"/>
        <v>0</v>
      </c>
      <c r="BC130">
        <f t="shared" si="180"/>
        <v>0</v>
      </c>
      <c r="BD130">
        <f t="shared" si="180"/>
        <v>0</v>
      </c>
      <c r="BE130">
        <f t="shared" si="180"/>
        <v>0</v>
      </c>
      <c r="BF130">
        <f t="shared" si="180"/>
        <v>0</v>
      </c>
      <c r="BG130">
        <f t="shared" si="180"/>
        <v>0</v>
      </c>
      <c r="BH130">
        <f t="shared" si="180"/>
        <v>0</v>
      </c>
      <c r="BI130">
        <f t="shared" si="180"/>
        <v>0</v>
      </c>
      <c r="BJ130">
        <f t="shared" si="180"/>
        <v>0</v>
      </c>
      <c r="BK130">
        <f t="shared" si="180"/>
        <v>0</v>
      </c>
      <c r="BL130">
        <f t="shared" si="180"/>
        <v>0</v>
      </c>
      <c r="BM130">
        <f t="shared" si="180"/>
        <v>0</v>
      </c>
      <c r="BN130">
        <f t="shared" si="180"/>
        <v>0</v>
      </c>
      <c r="BO130">
        <f t="shared" si="180"/>
        <v>0</v>
      </c>
      <c r="BP130">
        <f t="shared" si="180"/>
        <v>0</v>
      </c>
      <c r="BQ130">
        <f t="shared" si="180"/>
        <v>0</v>
      </c>
    </row>
    <row r="131" spans="1:69">
      <c r="A131" t="s">
        <v>285</v>
      </c>
      <c r="B131" t="s">
        <v>32</v>
      </c>
      <c r="C131" t="s">
        <v>33</v>
      </c>
      <c r="D131" t="s">
        <v>34</v>
      </c>
      <c r="E131" t="s">
        <v>519</v>
      </c>
      <c r="F131" t="s">
        <v>476</v>
      </c>
      <c r="I131">
        <v>196</v>
      </c>
      <c r="J131" t="s">
        <v>520</v>
      </c>
      <c r="K131">
        <v>2000</v>
      </c>
      <c r="M131" t="s">
        <v>306</v>
      </c>
      <c r="N131" t="s">
        <v>289</v>
      </c>
      <c r="S131" t="s">
        <v>324</v>
      </c>
      <c r="T131" t="s">
        <v>41</v>
      </c>
      <c r="U131">
        <v>36.329700000000003</v>
      </c>
      <c r="V131">
        <v>-79.829700000000003</v>
      </c>
      <c r="W131" t="s">
        <v>42</v>
      </c>
      <c r="X131" t="s">
        <v>521</v>
      </c>
      <c r="Y131" t="s">
        <v>119</v>
      </c>
      <c r="AA131" t="s">
        <v>45</v>
      </c>
      <c r="AB131" t="s">
        <v>522</v>
      </c>
      <c r="AC131" t="s">
        <v>523</v>
      </c>
      <c r="AD131" t="s">
        <v>527</v>
      </c>
      <c r="AE131" t="s">
        <v>49</v>
      </c>
      <c r="AF131" s="1">
        <v>1</v>
      </c>
      <c r="AG131">
        <f t="shared" si="183"/>
        <v>980</v>
      </c>
      <c r="AH131" t="str">
        <f t="shared" si="167"/>
        <v/>
      </c>
      <c r="AI131">
        <f t="shared" si="160"/>
        <v>24</v>
      </c>
      <c r="AJ131">
        <f t="shared" ref="AJ131:AJ194" si="185">K131+40</f>
        <v>2040</v>
      </c>
      <c r="AK131">
        <f t="shared" ref="AK131:AL131" si="186">AJ131+40</f>
        <v>2080</v>
      </c>
      <c r="AL131">
        <f t="shared" si="186"/>
        <v>2120</v>
      </c>
      <c r="AM131">
        <v>0</v>
      </c>
      <c r="AN131">
        <f t="shared" si="182"/>
        <v>0</v>
      </c>
      <c r="AO131">
        <f t="shared" si="180"/>
        <v>0</v>
      </c>
      <c r="AP131">
        <f t="shared" si="180"/>
        <v>0</v>
      </c>
      <c r="AQ131">
        <f t="shared" si="180"/>
        <v>0</v>
      </c>
      <c r="AR131">
        <f t="shared" si="180"/>
        <v>0</v>
      </c>
      <c r="AS131">
        <f t="shared" si="180"/>
        <v>0</v>
      </c>
      <c r="AT131">
        <f t="shared" si="180"/>
        <v>0</v>
      </c>
      <c r="AU131">
        <f t="shared" si="180"/>
        <v>0</v>
      </c>
      <c r="AV131">
        <f t="shared" si="180"/>
        <v>0</v>
      </c>
      <c r="AW131">
        <f t="shared" si="180"/>
        <v>0</v>
      </c>
      <c r="AX131">
        <f t="shared" si="180"/>
        <v>0</v>
      </c>
      <c r="AY131">
        <f t="shared" si="180"/>
        <v>0</v>
      </c>
      <c r="AZ131">
        <f t="shared" si="180"/>
        <v>0</v>
      </c>
      <c r="BA131">
        <f t="shared" si="180"/>
        <v>0</v>
      </c>
      <c r="BB131">
        <f t="shared" si="180"/>
        <v>0</v>
      </c>
      <c r="BC131">
        <f t="shared" si="180"/>
        <v>0</v>
      </c>
      <c r="BD131">
        <f t="shared" si="180"/>
        <v>0</v>
      </c>
      <c r="BE131">
        <f t="shared" si="180"/>
        <v>0</v>
      </c>
      <c r="BF131">
        <f t="shared" si="180"/>
        <v>0</v>
      </c>
      <c r="BG131">
        <f t="shared" si="180"/>
        <v>0</v>
      </c>
      <c r="BH131">
        <f t="shared" si="180"/>
        <v>0</v>
      </c>
      <c r="BI131">
        <f t="shared" si="180"/>
        <v>0</v>
      </c>
      <c r="BJ131">
        <f t="shared" si="180"/>
        <v>0</v>
      </c>
      <c r="BK131">
        <f t="shared" si="180"/>
        <v>0</v>
      </c>
      <c r="BL131">
        <f t="shared" si="180"/>
        <v>0</v>
      </c>
      <c r="BM131">
        <f t="shared" si="180"/>
        <v>0</v>
      </c>
      <c r="BN131">
        <f t="shared" si="180"/>
        <v>0</v>
      </c>
      <c r="BO131">
        <f t="shared" si="180"/>
        <v>0</v>
      </c>
      <c r="BP131">
        <f t="shared" si="180"/>
        <v>0</v>
      </c>
      <c r="BQ131">
        <f t="shared" si="180"/>
        <v>0</v>
      </c>
    </row>
    <row r="132" spans="1:69">
      <c r="A132" t="s">
        <v>285</v>
      </c>
      <c r="B132" t="s">
        <v>32</v>
      </c>
      <c r="C132" t="s">
        <v>33</v>
      </c>
      <c r="D132" t="s">
        <v>34</v>
      </c>
      <c r="E132" t="s">
        <v>519</v>
      </c>
      <c r="F132" t="s">
        <v>478</v>
      </c>
      <c r="I132">
        <v>196</v>
      </c>
      <c r="J132" t="s">
        <v>520</v>
      </c>
      <c r="K132">
        <v>2000</v>
      </c>
      <c r="M132" t="s">
        <v>306</v>
      </c>
      <c r="N132" t="s">
        <v>289</v>
      </c>
      <c r="S132" t="s">
        <v>324</v>
      </c>
      <c r="T132" t="s">
        <v>41</v>
      </c>
      <c r="U132">
        <v>36.329700000000003</v>
      </c>
      <c r="V132">
        <v>-79.829700000000003</v>
      </c>
      <c r="W132" t="s">
        <v>42</v>
      </c>
      <c r="X132" t="s">
        <v>521</v>
      </c>
      <c r="Y132" t="s">
        <v>119</v>
      </c>
      <c r="AA132" t="s">
        <v>45</v>
      </c>
      <c r="AB132" t="s">
        <v>522</v>
      </c>
      <c r="AC132" t="s">
        <v>523</v>
      </c>
      <c r="AD132" t="s">
        <v>528</v>
      </c>
      <c r="AE132" t="s">
        <v>49</v>
      </c>
      <c r="AF132" s="1">
        <v>1</v>
      </c>
      <c r="AG132">
        <f t="shared" si="183"/>
        <v>980</v>
      </c>
      <c r="AH132">
        <f t="shared" si="167"/>
        <v>980</v>
      </c>
      <c r="AI132">
        <f t="shared" si="160"/>
        <v>24</v>
      </c>
      <c r="AJ132">
        <f t="shared" si="185"/>
        <v>2040</v>
      </c>
      <c r="AK132">
        <f t="shared" ref="AK132:AL132" si="187">AJ132+40</f>
        <v>2080</v>
      </c>
      <c r="AL132">
        <f t="shared" si="187"/>
        <v>2120</v>
      </c>
      <c r="AM132">
        <v>0</v>
      </c>
      <c r="AN132">
        <f t="shared" si="182"/>
        <v>0</v>
      </c>
      <c r="AO132">
        <f t="shared" si="180"/>
        <v>0</v>
      </c>
      <c r="AP132">
        <f t="shared" si="180"/>
        <v>0</v>
      </c>
      <c r="AQ132">
        <f t="shared" si="180"/>
        <v>0</v>
      </c>
      <c r="AR132">
        <f t="shared" si="180"/>
        <v>0</v>
      </c>
      <c r="AS132">
        <f t="shared" si="180"/>
        <v>0</v>
      </c>
      <c r="AT132">
        <f t="shared" si="180"/>
        <v>0</v>
      </c>
      <c r="AU132">
        <f t="shared" si="180"/>
        <v>0</v>
      </c>
      <c r="AV132">
        <f t="shared" si="180"/>
        <v>0</v>
      </c>
      <c r="AW132">
        <f t="shared" si="180"/>
        <v>0</v>
      </c>
      <c r="AX132">
        <f t="shared" si="180"/>
        <v>0</v>
      </c>
      <c r="AY132">
        <f t="shared" si="180"/>
        <v>0</v>
      </c>
      <c r="AZ132">
        <f t="shared" si="180"/>
        <v>0</v>
      </c>
      <c r="BA132">
        <f t="shared" si="180"/>
        <v>0</v>
      </c>
      <c r="BB132">
        <f t="shared" si="180"/>
        <v>0</v>
      </c>
      <c r="BC132">
        <f t="shared" si="180"/>
        <v>0</v>
      </c>
      <c r="BD132">
        <f t="shared" si="180"/>
        <v>0</v>
      </c>
      <c r="BE132">
        <f t="shared" si="180"/>
        <v>0</v>
      </c>
      <c r="BF132">
        <f t="shared" si="180"/>
        <v>0</v>
      </c>
      <c r="BG132">
        <f t="shared" si="180"/>
        <v>0</v>
      </c>
      <c r="BH132">
        <f t="shared" si="180"/>
        <v>0</v>
      </c>
      <c r="BI132">
        <f t="shared" si="180"/>
        <v>0</v>
      </c>
      <c r="BJ132">
        <f t="shared" si="180"/>
        <v>0</v>
      </c>
      <c r="BK132">
        <f t="shared" si="180"/>
        <v>0</v>
      </c>
      <c r="BL132">
        <f t="shared" si="180"/>
        <v>0</v>
      </c>
      <c r="BM132">
        <f t="shared" si="180"/>
        <v>0</v>
      </c>
      <c r="BN132">
        <f t="shared" si="180"/>
        <v>0</v>
      </c>
      <c r="BO132">
        <f t="shared" si="180"/>
        <v>0</v>
      </c>
      <c r="BP132">
        <f t="shared" si="180"/>
        <v>0</v>
      </c>
      <c r="BQ132">
        <f t="shared" si="180"/>
        <v>0</v>
      </c>
    </row>
    <row r="133" spans="1:69">
      <c r="A133" t="s">
        <v>285</v>
      </c>
      <c r="B133" t="s">
        <v>32</v>
      </c>
      <c r="C133" t="s">
        <v>33</v>
      </c>
      <c r="D133" t="s">
        <v>34</v>
      </c>
      <c r="E133" t="s">
        <v>529</v>
      </c>
      <c r="F133" t="s">
        <v>287</v>
      </c>
      <c r="I133">
        <v>199</v>
      </c>
      <c r="J133" t="s">
        <v>72</v>
      </c>
      <c r="K133">
        <v>2001</v>
      </c>
      <c r="M133" t="s">
        <v>306</v>
      </c>
      <c r="N133" t="s">
        <v>328</v>
      </c>
      <c r="S133" t="s">
        <v>300</v>
      </c>
      <c r="T133" t="s">
        <v>41</v>
      </c>
      <c r="U133">
        <v>34.839199999999998</v>
      </c>
      <c r="V133">
        <v>-79.740600000000001</v>
      </c>
      <c r="W133" t="s">
        <v>42</v>
      </c>
      <c r="X133" t="s">
        <v>530</v>
      </c>
      <c r="Y133" t="s">
        <v>531</v>
      </c>
      <c r="AA133" t="s">
        <v>45</v>
      </c>
      <c r="AB133" t="s">
        <v>532</v>
      </c>
      <c r="AC133" t="s">
        <v>533</v>
      </c>
      <c r="AD133" t="s">
        <v>534</v>
      </c>
      <c r="AE133" t="s">
        <v>49</v>
      </c>
      <c r="AF133" s="1">
        <v>1</v>
      </c>
      <c r="AG133">
        <f t="shared" si="183"/>
        <v>2243</v>
      </c>
      <c r="AH133" t="str">
        <f t="shared" si="167"/>
        <v/>
      </c>
      <c r="AI133">
        <f t="shared" si="160"/>
        <v>23</v>
      </c>
      <c r="AJ133">
        <f t="shared" si="185"/>
        <v>2041</v>
      </c>
      <c r="AK133">
        <f t="shared" ref="AK133:AL133" si="188">AJ133+40</f>
        <v>2081</v>
      </c>
      <c r="AL133">
        <f t="shared" si="188"/>
        <v>2121</v>
      </c>
      <c r="AM133">
        <f t="shared" ref="AM133:AV142" si="189">IF(AM$1&lt;$K133,0,$I133)*$AF133</f>
        <v>199</v>
      </c>
      <c r="AN133">
        <f t="shared" si="189"/>
        <v>199</v>
      </c>
      <c r="AO133">
        <f t="shared" si="189"/>
        <v>199</v>
      </c>
      <c r="AP133">
        <f t="shared" si="189"/>
        <v>199</v>
      </c>
      <c r="AQ133">
        <f t="shared" si="189"/>
        <v>199</v>
      </c>
      <c r="AR133">
        <f t="shared" si="189"/>
        <v>199</v>
      </c>
      <c r="AS133">
        <f t="shared" si="189"/>
        <v>199</v>
      </c>
      <c r="AT133">
        <f t="shared" si="189"/>
        <v>199</v>
      </c>
      <c r="AU133">
        <f t="shared" si="189"/>
        <v>199</v>
      </c>
      <c r="AV133">
        <f t="shared" si="189"/>
        <v>199</v>
      </c>
      <c r="AW133">
        <f t="shared" ref="AW133:BF142" si="190">IF(AW$1&lt;$K133,0,$I133)*$AF133</f>
        <v>199</v>
      </c>
      <c r="AX133">
        <f t="shared" si="190"/>
        <v>199</v>
      </c>
      <c r="AY133">
        <f t="shared" si="190"/>
        <v>199</v>
      </c>
      <c r="AZ133">
        <f t="shared" si="190"/>
        <v>199</v>
      </c>
      <c r="BA133">
        <f t="shared" si="190"/>
        <v>199</v>
      </c>
      <c r="BB133">
        <f t="shared" si="190"/>
        <v>199</v>
      </c>
      <c r="BC133">
        <f t="shared" si="190"/>
        <v>199</v>
      </c>
      <c r="BD133">
        <f t="shared" si="190"/>
        <v>199</v>
      </c>
      <c r="BE133">
        <f t="shared" si="190"/>
        <v>199</v>
      </c>
      <c r="BF133">
        <f t="shared" si="190"/>
        <v>199</v>
      </c>
      <c r="BG133">
        <f t="shared" ref="BG133:BQ142" si="191">IF(BG$1&lt;$K133,0,$I133)*$AF133</f>
        <v>199</v>
      </c>
      <c r="BH133">
        <f t="shared" si="191"/>
        <v>199</v>
      </c>
      <c r="BI133">
        <f t="shared" si="191"/>
        <v>199</v>
      </c>
      <c r="BJ133">
        <f t="shared" si="191"/>
        <v>199</v>
      </c>
      <c r="BK133">
        <f t="shared" si="191"/>
        <v>199</v>
      </c>
      <c r="BL133">
        <f t="shared" si="191"/>
        <v>199</v>
      </c>
      <c r="BM133">
        <f t="shared" si="191"/>
        <v>199</v>
      </c>
      <c r="BN133">
        <f t="shared" si="191"/>
        <v>199</v>
      </c>
      <c r="BO133">
        <f t="shared" si="191"/>
        <v>199</v>
      </c>
      <c r="BP133">
        <f t="shared" si="191"/>
        <v>199</v>
      </c>
      <c r="BQ133">
        <f t="shared" si="191"/>
        <v>199</v>
      </c>
    </row>
    <row r="134" spans="1:69">
      <c r="A134" t="s">
        <v>285</v>
      </c>
      <c r="B134" t="s">
        <v>32</v>
      </c>
      <c r="C134" t="s">
        <v>33</v>
      </c>
      <c r="D134" t="s">
        <v>34</v>
      </c>
      <c r="E134" t="s">
        <v>529</v>
      </c>
      <c r="F134" t="s">
        <v>296</v>
      </c>
      <c r="I134">
        <v>199</v>
      </c>
      <c r="J134" t="s">
        <v>72</v>
      </c>
      <c r="K134">
        <v>2001</v>
      </c>
      <c r="M134" t="s">
        <v>306</v>
      </c>
      <c r="N134" t="s">
        <v>328</v>
      </c>
      <c r="S134" t="s">
        <v>300</v>
      </c>
      <c r="T134" t="s">
        <v>41</v>
      </c>
      <c r="U134">
        <v>34.839199999999998</v>
      </c>
      <c r="V134">
        <v>-79.740600000000001</v>
      </c>
      <c r="W134" t="s">
        <v>42</v>
      </c>
      <c r="X134" t="s">
        <v>530</v>
      </c>
      <c r="Y134" t="s">
        <v>531</v>
      </c>
      <c r="AA134" t="s">
        <v>45</v>
      </c>
      <c r="AB134" t="s">
        <v>532</v>
      </c>
      <c r="AC134" t="s">
        <v>533</v>
      </c>
      <c r="AD134" t="s">
        <v>535</v>
      </c>
      <c r="AE134" t="s">
        <v>49</v>
      </c>
      <c r="AF134" s="1">
        <v>1</v>
      </c>
      <c r="AG134">
        <f t="shared" si="183"/>
        <v>2243</v>
      </c>
      <c r="AH134" t="str">
        <f t="shared" si="167"/>
        <v/>
      </c>
      <c r="AI134">
        <f t="shared" si="160"/>
        <v>23</v>
      </c>
      <c r="AJ134">
        <f t="shared" si="185"/>
        <v>2041</v>
      </c>
      <c r="AK134">
        <f t="shared" ref="AK134:AL134" si="192">AJ134+40</f>
        <v>2081</v>
      </c>
      <c r="AL134">
        <f t="shared" si="192"/>
        <v>2121</v>
      </c>
      <c r="AM134">
        <f t="shared" si="189"/>
        <v>199</v>
      </c>
      <c r="AN134">
        <f t="shared" si="189"/>
        <v>199</v>
      </c>
      <c r="AO134">
        <f t="shared" si="189"/>
        <v>199</v>
      </c>
      <c r="AP134">
        <f t="shared" si="189"/>
        <v>199</v>
      </c>
      <c r="AQ134">
        <f t="shared" si="189"/>
        <v>199</v>
      </c>
      <c r="AR134">
        <f t="shared" si="189"/>
        <v>199</v>
      </c>
      <c r="AS134">
        <f t="shared" si="189"/>
        <v>199</v>
      </c>
      <c r="AT134">
        <f t="shared" si="189"/>
        <v>199</v>
      </c>
      <c r="AU134">
        <f t="shared" si="189"/>
        <v>199</v>
      </c>
      <c r="AV134">
        <f t="shared" si="189"/>
        <v>199</v>
      </c>
      <c r="AW134">
        <f t="shared" si="190"/>
        <v>199</v>
      </c>
      <c r="AX134">
        <f t="shared" si="190"/>
        <v>199</v>
      </c>
      <c r="AY134">
        <f t="shared" si="190"/>
        <v>199</v>
      </c>
      <c r="AZ134">
        <f t="shared" si="190"/>
        <v>199</v>
      </c>
      <c r="BA134">
        <f t="shared" si="190"/>
        <v>199</v>
      </c>
      <c r="BB134">
        <f t="shared" si="190"/>
        <v>199</v>
      </c>
      <c r="BC134">
        <f t="shared" si="190"/>
        <v>199</v>
      </c>
      <c r="BD134">
        <f t="shared" si="190"/>
        <v>199</v>
      </c>
      <c r="BE134">
        <f t="shared" si="190"/>
        <v>199</v>
      </c>
      <c r="BF134">
        <f t="shared" si="190"/>
        <v>199</v>
      </c>
      <c r="BG134">
        <f t="shared" si="191"/>
        <v>199</v>
      </c>
      <c r="BH134">
        <f t="shared" si="191"/>
        <v>199</v>
      </c>
      <c r="BI134">
        <f t="shared" si="191"/>
        <v>199</v>
      </c>
      <c r="BJ134">
        <f t="shared" si="191"/>
        <v>199</v>
      </c>
      <c r="BK134">
        <f t="shared" si="191"/>
        <v>199</v>
      </c>
      <c r="BL134">
        <f t="shared" si="191"/>
        <v>199</v>
      </c>
      <c r="BM134">
        <f t="shared" si="191"/>
        <v>199</v>
      </c>
      <c r="BN134">
        <f t="shared" si="191"/>
        <v>199</v>
      </c>
      <c r="BO134">
        <f t="shared" si="191"/>
        <v>199</v>
      </c>
      <c r="BP134">
        <f t="shared" si="191"/>
        <v>199</v>
      </c>
      <c r="BQ134">
        <f t="shared" si="191"/>
        <v>199</v>
      </c>
    </row>
    <row r="135" spans="1:69">
      <c r="A135" t="s">
        <v>285</v>
      </c>
      <c r="B135" t="s">
        <v>32</v>
      </c>
      <c r="C135" t="s">
        <v>33</v>
      </c>
      <c r="D135" t="s">
        <v>34</v>
      </c>
      <c r="E135" t="s">
        <v>529</v>
      </c>
      <c r="F135" t="s">
        <v>343</v>
      </c>
      <c r="I135">
        <v>199</v>
      </c>
      <c r="J135" t="s">
        <v>72</v>
      </c>
      <c r="K135">
        <v>2001</v>
      </c>
      <c r="M135" t="s">
        <v>306</v>
      </c>
      <c r="N135" t="s">
        <v>328</v>
      </c>
      <c r="S135" t="s">
        <v>300</v>
      </c>
      <c r="T135" t="s">
        <v>41</v>
      </c>
      <c r="U135">
        <v>34.839199999999998</v>
      </c>
      <c r="V135">
        <v>-79.740600000000001</v>
      </c>
      <c r="W135" t="s">
        <v>42</v>
      </c>
      <c r="X135" t="s">
        <v>530</v>
      </c>
      <c r="Y135" t="s">
        <v>531</v>
      </c>
      <c r="AA135" t="s">
        <v>45</v>
      </c>
      <c r="AB135" t="s">
        <v>532</v>
      </c>
      <c r="AC135" t="s">
        <v>533</v>
      </c>
      <c r="AD135" t="s">
        <v>536</v>
      </c>
      <c r="AE135" t="s">
        <v>49</v>
      </c>
      <c r="AF135" s="1">
        <v>1</v>
      </c>
      <c r="AG135">
        <f t="shared" si="183"/>
        <v>2243</v>
      </c>
      <c r="AH135" t="str">
        <f t="shared" si="167"/>
        <v/>
      </c>
      <c r="AI135">
        <f t="shared" si="160"/>
        <v>23</v>
      </c>
      <c r="AJ135">
        <f t="shared" si="185"/>
        <v>2041</v>
      </c>
      <c r="AK135">
        <f t="shared" ref="AK135:AL135" si="193">AJ135+40</f>
        <v>2081</v>
      </c>
      <c r="AL135">
        <f t="shared" si="193"/>
        <v>2121</v>
      </c>
      <c r="AM135">
        <f t="shared" si="189"/>
        <v>199</v>
      </c>
      <c r="AN135">
        <f t="shared" si="189"/>
        <v>199</v>
      </c>
      <c r="AO135">
        <f t="shared" si="189"/>
        <v>199</v>
      </c>
      <c r="AP135">
        <f t="shared" si="189"/>
        <v>199</v>
      </c>
      <c r="AQ135">
        <f t="shared" si="189"/>
        <v>199</v>
      </c>
      <c r="AR135">
        <f t="shared" si="189"/>
        <v>199</v>
      </c>
      <c r="AS135">
        <f t="shared" si="189"/>
        <v>199</v>
      </c>
      <c r="AT135">
        <f t="shared" si="189"/>
        <v>199</v>
      </c>
      <c r="AU135">
        <f t="shared" si="189"/>
        <v>199</v>
      </c>
      <c r="AV135">
        <f t="shared" si="189"/>
        <v>199</v>
      </c>
      <c r="AW135">
        <f t="shared" si="190"/>
        <v>199</v>
      </c>
      <c r="AX135">
        <f t="shared" si="190"/>
        <v>199</v>
      </c>
      <c r="AY135">
        <f t="shared" si="190"/>
        <v>199</v>
      </c>
      <c r="AZ135">
        <f t="shared" si="190"/>
        <v>199</v>
      </c>
      <c r="BA135">
        <f t="shared" si="190"/>
        <v>199</v>
      </c>
      <c r="BB135">
        <f t="shared" si="190"/>
        <v>199</v>
      </c>
      <c r="BC135">
        <f t="shared" si="190"/>
        <v>199</v>
      </c>
      <c r="BD135">
        <f t="shared" si="190"/>
        <v>199</v>
      </c>
      <c r="BE135">
        <f t="shared" si="190"/>
        <v>199</v>
      </c>
      <c r="BF135">
        <f t="shared" si="190"/>
        <v>199</v>
      </c>
      <c r="BG135">
        <f t="shared" si="191"/>
        <v>199</v>
      </c>
      <c r="BH135">
        <f t="shared" si="191"/>
        <v>199</v>
      </c>
      <c r="BI135">
        <f t="shared" si="191"/>
        <v>199</v>
      </c>
      <c r="BJ135">
        <f t="shared" si="191"/>
        <v>199</v>
      </c>
      <c r="BK135">
        <f t="shared" si="191"/>
        <v>199</v>
      </c>
      <c r="BL135">
        <f t="shared" si="191"/>
        <v>199</v>
      </c>
      <c r="BM135">
        <f t="shared" si="191"/>
        <v>199</v>
      </c>
      <c r="BN135">
        <f t="shared" si="191"/>
        <v>199</v>
      </c>
      <c r="BO135">
        <f t="shared" si="191"/>
        <v>199</v>
      </c>
      <c r="BP135">
        <f t="shared" si="191"/>
        <v>199</v>
      </c>
      <c r="BQ135">
        <f t="shared" si="191"/>
        <v>199</v>
      </c>
    </row>
    <row r="136" spans="1:69">
      <c r="A136" t="s">
        <v>285</v>
      </c>
      <c r="B136" t="s">
        <v>32</v>
      </c>
      <c r="C136" t="s">
        <v>33</v>
      </c>
      <c r="D136" t="s">
        <v>34</v>
      </c>
      <c r="E136" t="s">
        <v>529</v>
      </c>
      <c r="F136" t="s">
        <v>327</v>
      </c>
      <c r="I136">
        <v>199</v>
      </c>
      <c r="J136" t="s">
        <v>72</v>
      </c>
      <c r="K136">
        <v>2001</v>
      </c>
      <c r="M136" t="s">
        <v>306</v>
      </c>
      <c r="N136" t="s">
        <v>328</v>
      </c>
      <c r="S136" t="s">
        <v>300</v>
      </c>
      <c r="T136" t="s">
        <v>41</v>
      </c>
      <c r="U136">
        <v>34.839199999999998</v>
      </c>
      <c r="V136">
        <v>-79.740600000000001</v>
      </c>
      <c r="W136" t="s">
        <v>42</v>
      </c>
      <c r="X136" t="s">
        <v>530</v>
      </c>
      <c r="Y136" t="s">
        <v>531</v>
      </c>
      <c r="AA136" t="s">
        <v>45</v>
      </c>
      <c r="AB136" t="s">
        <v>532</v>
      </c>
      <c r="AC136" t="s">
        <v>533</v>
      </c>
      <c r="AD136" t="s">
        <v>537</v>
      </c>
      <c r="AE136" t="s">
        <v>49</v>
      </c>
      <c r="AF136" s="1">
        <v>1</v>
      </c>
      <c r="AG136">
        <f t="shared" si="183"/>
        <v>2243</v>
      </c>
      <c r="AH136" t="str">
        <f t="shared" si="167"/>
        <v/>
      </c>
      <c r="AI136">
        <f t="shared" si="160"/>
        <v>23</v>
      </c>
      <c r="AJ136">
        <f t="shared" si="185"/>
        <v>2041</v>
      </c>
      <c r="AK136">
        <f t="shared" ref="AK136:AL136" si="194">AJ136+40</f>
        <v>2081</v>
      </c>
      <c r="AL136">
        <f t="shared" si="194"/>
        <v>2121</v>
      </c>
      <c r="AM136">
        <f t="shared" si="189"/>
        <v>199</v>
      </c>
      <c r="AN136">
        <f t="shared" si="189"/>
        <v>199</v>
      </c>
      <c r="AO136">
        <f t="shared" si="189"/>
        <v>199</v>
      </c>
      <c r="AP136">
        <f t="shared" si="189"/>
        <v>199</v>
      </c>
      <c r="AQ136">
        <f t="shared" si="189"/>
        <v>199</v>
      </c>
      <c r="AR136">
        <f t="shared" si="189"/>
        <v>199</v>
      </c>
      <c r="AS136">
        <f t="shared" si="189"/>
        <v>199</v>
      </c>
      <c r="AT136">
        <f t="shared" si="189"/>
        <v>199</v>
      </c>
      <c r="AU136">
        <f t="shared" si="189"/>
        <v>199</v>
      </c>
      <c r="AV136">
        <f t="shared" si="189"/>
        <v>199</v>
      </c>
      <c r="AW136">
        <f t="shared" si="190"/>
        <v>199</v>
      </c>
      <c r="AX136">
        <f t="shared" si="190"/>
        <v>199</v>
      </c>
      <c r="AY136">
        <f t="shared" si="190"/>
        <v>199</v>
      </c>
      <c r="AZ136">
        <f t="shared" si="190"/>
        <v>199</v>
      </c>
      <c r="BA136">
        <f t="shared" si="190"/>
        <v>199</v>
      </c>
      <c r="BB136">
        <f t="shared" si="190"/>
        <v>199</v>
      </c>
      <c r="BC136">
        <f t="shared" si="190"/>
        <v>199</v>
      </c>
      <c r="BD136">
        <f t="shared" si="190"/>
        <v>199</v>
      </c>
      <c r="BE136">
        <f t="shared" si="190"/>
        <v>199</v>
      </c>
      <c r="BF136">
        <f t="shared" si="190"/>
        <v>199</v>
      </c>
      <c r="BG136">
        <f t="shared" si="191"/>
        <v>199</v>
      </c>
      <c r="BH136">
        <f t="shared" si="191"/>
        <v>199</v>
      </c>
      <c r="BI136">
        <f t="shared" si="191"/>
        <v>199</v>
      </c>
      <c r="BJ136">
        <f t="shared" si="191"/>
        <v>199</v>
      </c>
      <c r="BK136">
        <f t="shared" si="191"/>
        <v>199</v>
      </c>
      <c r="BL136">
        <f t="shared" si="191"/>
        <v>199</v>
      </c>
      <c r="BM136">
        <f t="shared" si="191"/>
        <v>199</v>
      </c>
      <c r="BN136">
        <f t="shared" si="191"/>
        <v>199</v>
      </c>
      <c r="BO136">
        <f t="shared" si="191"/>
        <v>199</v>
      </c>
      <c r="BP136">
        <f t="shared" si="191"/>
        <v>199</v>
      </c>
      <c r="BQ136">
        <f t="shared" si="191"/>
        <v>199</v>
      </c>
    </row>
    <row r="137" spans="1:69">
      <c r="A137" t="s">
        <v>285</v>
      </c>
      <c r="B137" t="s">
        <v>32</v>
      </c>
      <c r="C137" t="s">
        <v>33</v>
      </c>
      <c r="D137" t="s">
        <v>34</v>
      </c>
      <c r="E137" t="s">
        <v>529</v>
      </c>
      <c r="F137" t="s">
        <v>346</v>
      </c>
      <c r="I137">
        <v>199</v>
      </c>
      <c r="J137" t="s">
        <v>72</v>
      </c>
      <c r="K137">
        <v>2002</v>
      </c>
      <c r="M137" t="s">
        <v>306</v>
      </c>
      <c r="N137" t="s">
        <v>289</v>
      </c>
      <c r="S137" t="s">
        <v>300</v>
      </c>
      <c r="T137" t="s">
        <v>41</v>
      </c>
      <c r="U137">
        <v>34.839199999999998</v>
      </c>
      <c r="V137">
        <v>-79.740600000000001</v>
      </c>
      <c r="W137" t="s">
        <v>42</v>
      </c>
      <c r="X137" t="s">
        <v>530</v>
      </c>
      <c r="Y137" t="s">
        <v>531</v>
      </c>
      <c r="AA137" t="s">
        <v>45</v>
      </c>
      <c r="AB137" t="s">
        <v>532</v>
      </c>
      <c r="AC137" t="s">
        <v>533</v>
      </c>
      <c r="AD137" t="s">
        <v>538</v>
      </c>
      <c r="AE137" t="s">
        <v>49</v>
      </c>
      <c r="AF137" s="1">
        <v>1</v>
      </c>
      <c r="AG137">
        <f t="shared" si="183"/>
        <v>2243</v>
      </c>
      <c r="AH137" t="str">
        <f t="shared" si="167"/>
        <v/>
      </c>
      <c r="AI137">
        <f t="shared" si="160"/>
        <v>22</v>
      </c>
      <c r="AJ137">
        <f t="shared" si="185"/>
        <v>2042</v>
      </c>
      <c r="AK137">
        <f t="shared" ref="AK137:AL137" si="195">AJ137+40</f>
        <v>2082</v>
      </c>
      <c r="AL137">
        <f t="shared" si="195"/>
        <v>2122</v>
      </c>
      <c r="AM137">
        <f t="shared" si="189"/>
        <v>199</v>
      </c>
      <c r="AN137">
        <f t="shared" si="189"/>
        <v>199</v>
      </c>
      <c r="AO137">
        <f t="shared" si="189"/>
        <v>199</v>
      </c>
      <c r="AP137">
        <f t="shared" si="189"/>
        <v>199</v>
      </c>
      <c r="AQ137">
        <f t="shared" si="189"/>
        <v>199</v>
      </c>
      <c r="AR137">
        <f t="shared" si="189"/>
        <v>199</v>
      </c>
      <c r="AS137">
        <f t="shared" si="189"/>
        <v>199</v>
      </c>
      <c r="AT137">
        <f t="shared" si="189"/>
        <v>199</v>
      </c>
      <c r="AU137">
        <f t="shared" si="189"/>
        <v>199</v>
      </c>
      <c r="AV137">
        <f t="shared" si="189"/>
        <v>199</v>
      </c>
      <c r="AW137">
        <f t="shared" si="190"/>
        <v>199</v>
      </c>
      <c r="AX137">
        <f t="shared" si="190"/>
        <v>199</v>
      </c>
      <c r="AY137">
        <f t="shared" si="190"/>
        <v>199</v>
      </c>
      <c r="AZ137">
        <f t="shared" si="190"/>
        <v>199</v>
      </c>
      <c r="BA137">
        <f t="shared" si="190"/>
        <v>199</v>
      </c>
      <c r="BB137">
        <f t="shared" si="190"/>
        <v>199</v>
      </c>
      <c r="BC137">
        <f t="shared" si="190"/>
        <v>199</v>
      </c>
      <c r="BD137">
        <f t="shared" si="190"/>
        <v>199</v>
      </c>
      <c r="BE137">
        <f t="shared" si="190"/>
        <v>199</v>
      </c>
      <c r="BF137">
        <f t="shared" si="190"/>
        <v>199</v>
      </c>
      <c r="BG137">
        <f t="shared" si="191"/>
        <v>199</v>
      </c>
      <c r="BH137">
        <f t="shared" si="191"/>
        <v>199</v>
      </c>
      <c r="BI137">
        <f t="shared" si="191"/>
        <v>199</v>
      </c>
      <c r="BJ137">
        <f t="shared" si="191"/>
        <v>199</v>
      </c>
      <c r="BK137">
        <f t="shared" si="191"/>
        <v>199</v>
      </c>
      <c r="BL137">
        <f t="shared" si="191"/>
        <v>199</v>
      </c>
      <c r="BM137">
        <f t="shared" si="191"/>
        <v>199</v>
      </c>
      <c r="BN137">
        <f t="shared" si="191"/>
        <v>199</v>
      </c>
      <c r="BO137">
        <f t="shared" si="191"/>
        <v>199</v>
      </c>
      <c r="BP137">
        <f t="shared" si="191"/>
        <v>199</v>
      </c>
      <c r="BQ137">
        <f t="shared" si="191"/>
        <v>199</v>
      </c>
    </row>
    <row r="138" spans="1:69">
      <c r="A138" t="s">
        <v>285</v>
      </c>
      <c r="B138" t="s">
        <v>32</v>
      </c>
      <c r="C138" t="s">
        <v>33</v>
      </c>
      <c r="D138" t="s">
        <v>34</v>
      </c>
      <c r="E138" t="s">
        <v>529</v>
      </c>
      <c r="F138" t="s">
        <v>298</v>
      </c>
      <c r="I138">
        <v>594</v>
      </c>
      <c r="J138" t="s">
        <v>72</v>
      </c>
      <c r="K138">
        <v>2002</v>
      </c>
      <c r="M138" t="s">
        <v>299</v>
      </c>
      <c r="N138" t="s">
        <v>289</v>
      </c>
      <c r="S138" t="s">
        <v>300</v>
      </c>
      <c r="T138" t="s">
        <v>41</v>
      </c>
      <c r="U138">
        <v>34.839199999999998</v>
      </c>
      <c r="V138">
        <v>-79.740600000000001</v>
      </c>
      <c r="W138" t="s">
        <v>42</v>
      </c>
      <c r="X138" t="s">
        <v>530</v>
      </c>
      <c r="Y138" t="s">
        <v>531</v>
      </c>
      <c r="AA138" t="s">
        <v>45</v>
      </c>
      <c r="AB138" t="s">
        <v>532</v>
      </c>
      <c r="AC138" t="s">
        <v>533</v>
      </c>
      <c r="AD138" t="s">
        <v>539</v>
      </c>
      <c r="AE138" t="s">
        <v>49</v>
      </c>
      <c r="AF138" s="1">
        <v>1</v>
      </c>
      <c r="AG138">
        <f t="shared" si="183"/>
        <v>2243</v>
      </c>
      <c r="AH138" t="str">
        <f t="shared" si="167"/>
        <v/>
      </c>
      <c r="AI138">
        <f t="shared" si="160"/>
        <v>22</v>
      </c>
      <c r="AJ138">
        <f t="shared" si="185"/>
        <v>2042</v>
      </c>
      <c r="AK138">
        <f t="shared" ref="AK138:AL138" si="196">AJ138+40</f>
        <v>2082</v>
      </c>
      <c r="AL138">
        <f t="shared" si="196"/>
        <v>2122</v>
      </c>
      <c r="AM138">
        <f t="shared" si="189"/>
        <v>594</v>
      </c>
      <c r="AN138">
        <f t="shared" si="189"/>
        <v>594</v>
      </c>
      <c r="AO138">
        <f t="shared" si="189"/>
        <v>594</v>
      </c>
      <c r="AP138">
        <f t="shared" si="189"/>
        <v>594</v>
      </c>
      <c r="AQ138">
        <f t="shared" si="189"/>
        <v>594</v>
      </c>
      <c r="AR138">
        <f t="shared" si="189"/>
        <v>594</v>
      </c>
      <c r="AS138">
        <f t="shared" si="189"/>
        <v>594</v>
      </c>
      <c r="AT138">
        <f t="shared" si="189"/>
        <v>594</v>
      </c>
      <c r="AU138">
        <f t="shared" si="189"/>
        <v>594</v>
      </c>
      <c r="AV138">
        <f t="shared" si="189"/>
        <v>594</v>
      </c>
      <c r="AW138">
        <f t="shared" si="190"/>
        <v>594</v>
      </c>
      <c r="AX138">
        <f t="shared" si="190"/>
        <v>594</v>
      </c>
      <c r="AY138">
        <f t="shared" si="190"/>
        <v>594</v>
      </c>
      <c r="AZ138">
        <f t="shared" si="190"/>
        <v>594</v>
      </c>
      <c r="BA138">
        <f t="shared" si="190"/>
        <v>594</v>
      </c>
      <c r="BB138">
        <f t="shared" si="190"/>
        <v>594</v>
      </c>
      <c r="BC138">
        <f t="shared" si="190"/>
        <v>594</v>
      </c>
      <c r="BD138">
        <f t="shared" si="190"/>
        <v>594</v>
      </c>
      <c r="BE138">
        <f t="shared" si="190"/>
        <v>594</v>
      </c>
      <c r="BF138">
        <f t="shared" si="190"/>
        <v>594</v>
      </c>
      <c r="BG138">
        <f t="shared" si="191"/>
        <v>594</v>
      </c>
      <c r="BH138">
        <f t="shared" si="191"/>
        <v>594</v>
      </c>
      <c r="BI138">
        <f t="shared" si="191"/>
        <v>594</v>
      </c>
      <c r="BJ138">
        <f t="shared" si="191"/>
        <v>594</v>
      </c>
      <c r="BK138">
        <f t="shared" si="191"/>
        <v>594</v>
      </c>
      <c r="BL138">
        <f t="shared" si="191"/>
        <v>594</v>
      </c>
      <c r="BM138">
        <f t="shared" si="191"/>
        <v>594</v>
      </c>
      <c r="BN138">
        <f t="shared" si="191"/>
        <v>594</v>
      </c>
      <c r="BO138">
        <f t="shared" si="191"/>
        <v>594</v>
      </c>
      <c r="BP138">
        <f t="shared" si="191"/>
        <v>594</v>
      </c>
      <c r="BQ138">
        <f t="shared" si="191"/>
        <v>594</v>
      </c>
    </row>
    <row r="139" spans="1:69">
      <c r="A139" t="s">
        <v>285</v>
      </c>
      <c r="B139" t="s">
        <v>32</v>
      </c>
      <c r="C139" t="s">
        <v>33</v>
      </c>
      <c r="D139" t="s">
        <v>34</v>
      </c>
      <c r="E139" t="s">
        <v>529</v>
      </c>
      <c r="F139" t="s">
        <v>303</v>
      </c>
      <c r="I139">
        <v>654</v>
      </c>
      <c r="J139" t="s">
        <v>72</v>
      </c>
      <c r="K139">
        <v>2011</v>
      </c>
      <c r="M139" t="s">
        <v>299</v>
      </c>
      <c r="N139" t="s">
        <v>289</v>
      </c>
      <c r="S139" t="s">
        <v>300</v>
      </c>
      <c r="T139" t="s">
        <v>41</v>
      </c>
      <c r="U139">
        <v>34.839199999999998</v>
      </c>
      <c r="V139">
        <v>-79.740600000000001</v>
      </c>
      <c r="W139" t="s">
        <v>42</v>
      </c>
      <c r="X139" t="s">
        <v>530</v>
      </c>
      <c r="Y139" t="s">
        <v>531</v>
      </c>
      <c r="AA139" t="s">
        <v>45</v>
      </c>
      <c r="AB139" t="s">
        <v>532</v>
      </c>
      <c r="AC139" t="s">
        <v>533</v>
      </c>
      <c r="AD139" t="s">
        <v>540</v>
      </c>
      <c r="AE139" t="s">
        <v>49</v>
      </c>
      <c r="AF139" s="1">
        <v>1</v>
      </c>
      <c r="AG139">
        <f t="shared" si="183"/>
        <v>2243</v>
      </c>
      <c r="AH139">
        <f t="shared" si="167"/>
        <v>2243</v>
      </c>
      <c r="AI139">
        <f t="shared" si="160"/>
        <v>13</v>
      </c>
      <c r="AJ139">
        <f t="shared" si="185"/>
        <v>2051</v>
      </c>
      <c r="AK139">
        <f t="shared" ref="AK139:AL139" si="197">AJ139+40</f>
        <v>2091</v>
      </c>
      <c r="AL139">
        <f t="shared" si="197"/>
        <v>2131</v>
      </c>
      <c r="AM139">
        <f t="shared" si="189"/>
        <v>654</v>
      </c>
      <c r="AN139">
        <f t="shared" si="189"/>
        <v>654</v>
      </c>
      <c r="AO139">
        <f t="shared" si="189"/>
        <v>654</v>
      </c>
      <c r="AP139">
        <f t="shared" si="189"/>
        <v>654</v>
      </c>
      <c r="AQ139">
        <f t="shared" si="189"/>
        <v>654</v>
      </c>
      <c r="AR139">
        <f t="shared" si="189"/>
        <v>654</v>
      </c>
      <c r="AS139">
        <f t="shared" si="189"/>
        <v>654</v>
      </c>
      <c r="AT139">
        <f t="shared" si="189"/>
        <v>654</v>
      </c>
      <c r="AU139">
        <f t="shared" si="189"/>
        <v>654</v>
      </c>
      <c r="AV139">
        <f t="shared" si="189"/>
        <v>654</v>
      </c>
      <c r="AW139">
        <f t="shared" si="190"/>
        <v>654</v>
      </c>
      <c r="AX139">
        <f t="shared" si="190"/>
        <v>654</v>
      </c>
      <c r="AY139">
        <f t="shared" si="190"/>
        <v>654</v>
      </c>
      <c r="AZ139">
        <f t="shared" si="190"/>
        <v>654</v>
      </c>
      <c r="BA139">
        <f t="shared" si="190"/>
        <v>654</v>
      </c>
      <c r="BB139">
        <f t="shared" si="190"/>
        <v>654</v>
      </c>
      <c r="BC139">
        <f t="shared" si="190"/>
        <v>654</v>
      </c>
      <c r="BD139">
        <f t="shared" si="190"/>
        <v>654</v>
      </c>
      <c r="BE139">
        <f t="shared" si="190"/>
        <v>654</v>
      </c>
      <c r="BF139">
        <f t="shared" si="190"/>
        <v>654</v>
      </c>
      <c r="BG139">
        <f t="shared" si="191"/>
        <v>654</v>
      </c>
      <c r="BH139">
        <f t="shared" si="191"/>
        <v>654</v>
      </c>
      <c r="BI139">
        <f t="shared" si="191"/>
        <v>654</v>
      </c>
      <c r="BJ139">
        <f t="shared" si="191"/>
        <v>654</v>
      </c>
      <c r="BK139">
        <f t="shared" si="191"/>
        <v>654</v>
      </c>
      <c r="BL139">
        <f t="shared" si="191"/>
        <v>654</v>
      </c>
      <c r="BM139">
        <f t="shared" si="191"/>
        <v>654</v>
      </c>
      <c r="BN139">
        <f t="shared" si="191"/>
        <v>654</v>
      </c>
      <c r="BO139">
        <f t="shared" si="191"/>
        <v>654</v>
      </c>
      <c r="BP139">
        <f t="shared" si="191"/>
        <v>654</v>
      </c>
      <c r="BQ139">
        <f t="shared" si="191"/>
        <v>654</v>
      </c>
    </row>
    <row r="140" spans="1:69">
      <c r="A140" t="s">
        <v>285</v>
      </c>
      <c r="B140" t="s">
        <v>32</v>
      </c>
      <c r="C140" t="s">
        <v>33</v>
      </c>
      <c r="D140" t="s">
        <v>34</v>
      </c>
      <c r="E140" t="s">
        <v>541</v>
      </c>
      <c r="F140" t="s">
        <v>311</v>
      </c>
      <c r="I140">
        <v>66</v>
      </c>
      <c r="J140" t="s">
        <v>72</v>
      </c>
      <c r="K140">
        <v>1980</v>
      </c>
      <c r="M140" t="s">
        <v>306</v>
      </c>
      <c r="N140" t="s">
        <v>289</v>
      </c>
      <c r="S140" t="s">
        <v>290</v>
      </c>
      <c r="T140" t="s">
        <v>41</v>
      </c>
      <c r="U140">
        <v>30.376389</v>
      </c>
      <c r="V140">
        <v>-83.18056</v>
      </c>
      <c r="W140" t="s">
        <v>42</v>
      </c>
      <c r="X140" t="s">
        <v>542</v>
      </c>
      <c r="Y140" t="s">
        <v>543</v>
      </c>
      <c r="AA140" t="s">
        <v>110</v>
      </c>
      <c r="AB140" t="s">
        <v>544</v>
      </c>
      <c r="AC140" t="s">
        <v>545</v>
      </c>
      <c r="AD140" t="s">
        <v>546</v>
      </c>
      <c r="AE140" t="s">
        <v>49</v>
      </c>
      <c r="AF140" s="1">
        <v>1</v>
      </c>
      <c r="AG140">
        <f t="shared" si="183"/>
        <v>197.9</v>
      </c>
      <c r="AH140" t="str">
        <f t="shared" si="167"/>
        <v/>
      </c>
      <c r="AI140">
        <f t="shared" si="160"/>
        <v>44</v>
      </c>
      <c r="AJ140">
        <f t="shared" si="185"/>
        <v>2020</v>
      </c>
      <c r="AK140">
        <f t="shared" ref="AK140:AL140" si="198">AJ140+40</f>
        <v>2060</v>
      </c>
      <c r="AL140">
        <f t="shared" si="198"/>
        <v>2100</v>
      </c>
      <c r="AM140">
        <f t="shared" si="189"/>
        <v>66</v>
      </c>
      <c r="AN140">
        <f t="shared" si="189"/>
        <v>66</v>
      </c>
      <c r="AO140">
        <f t="shared" si="189"/>
        <v>66</v>
      </c>
      <c r="AP140">
        <f t="shared" si="189"/>
        <v>66</v>
      </c>
      <c r="AQ140">
        <f t="shared" si="189"/>
        <v>66</v>
      </c>
      <c r="AR140">
        <f t="shared" si="189"/>
        <v>66</v>
      </c>
      <c r="AS140">
        <f t="shared" si="189"/>
        <v>66</v>
      </c>
      <c r="AT140">
        <f t="shared" si="189"/>
        <v>66</v>
      </c>
      <c r="AU140">
        <f t="shared" si="189"/>
        <v>66</v>
      </c>
      <c r="AV140">
        <f t="shared" si="189"/>
        <v>66</v>
      </c>
      <c r="AW140">
        <f t="shared" si="190"/>
        <v>66</v>
      </c>
      <c r="AX140">
        <f t="shared" si="190"/>
        <v>66</v>
      </c>
      <c r="AY140">
        <f t="shared" si="190"/>
        <v>66</v>
      </c>
      <c r="AZ140">
        <f t="shared" si="190"/>
        <v>66</v>
      </c>
      <c r="BA140">
        <f t="shared" si="190"/>
        <v>66</v>
      </c>
      <c r="BB140">
        <f t="shared" si="190"/>
        <v>66</v>
      </c>
      <c r="BC140">
        <f t="shared" si="190"/>
        <v>66</v>
      </c>
      <c r="BD140">
        <f t="shared" si="190"/>
        <v>66</v>
      </c>
      <c r="BE140">
        <f t="shared" si="190"/>
        <v>66</v>
      </c>
      <c r="BF140">
        <f t="shared" si="190"/>
        <v>66</v>
      </c>
      <c r="BG140">
        <f t="shared" si="191"/>
        <v>66</v>
      </c>
      <c r="BH140">
        <f t="shared" si="191"/>
        <v>66</v>
      </c>
      <c r="BI140">
        <f t="shared" si="191"/>
        <v>66</v>
      </c>
      <c r="BJ140">
        <f t="shared" si="191"/>
        <v>66</v>
      </c>
      <c r="BK140">
        <f t="shared" si="191"/>
        <v>66</v>
      </c>
      <c r="BL140">
        <f t="shared" si="191"/>
        <v>66</v>
      </c>
      <c r="BM140">
        <f t="shared" si="191"/>
        <v>66</v>
      </c>
      <c r="BN140">
        <f t="shared" si="191"/>
        <v>66</v>
      </c>
      <c r="BO140">
        <f t="shared" si="191"/>
        <v>66</v>
      </c>
      <c r="BP140">
        <f t="shared" si="191"/>
        <v>66</v>
      </c>
      <c r="BQ140">
        <f t="shared" si="191"/>
        <v>66</v>
      </c>
    </row>
    <row r="141" spans="1:69">
      <c r="A141" t="s">
        <v>285</v>
      </c>
      <c r="B141" t="s">
        <v>32</v>
      </c>
      <c r="C141" t="s">
        <v>33</v>
      </c>
      <c r="D141" t="s">
        <v>34</v>
      </c>
      <c r="E141" t="s">
        <v>541</v>
      </c>
      <c r="F141" t="s">
        <v>318</v>
      </c>
      <c r="I141">
        <v>65.900000000000006</v>
      </c>
      <c r="J141" t="s">
        <v>72</v>
      </c>
      <c r="K141">
        <v>1980</v>
      </c>
      <c r="M141" t="s">
        <v>306</v>
      </c>
      <c r="N141" t="s">
        <v>312</v>
      </c>
      <c r="S141" t="s">
        <v>290</v>
      </c>
      <c r="T141" t="s">
        <v>41</v>
      </c>
      <c r="U141">
        <v>30.376389</v>
      </c>
      <c r="V141">
        <v>-83.180555999999996</v>
      </c>
      <c r="W141" t="s">
        <v>42</v>
      </c>
      <c r="X141" t="s">
        <v>542</v>
      </c>
      <c r="Y141" t="s">
        <v>543</v>
      </c>
      <c r="AA141" t="s">
        <v>110</v>
      </c>
      <c r="AB141" t="s">
        <v>544</v>
      </c>
      <c r="AC141" t="s">
        <v>545</v>
      </c>
      <c r="AD141" t="s">
        <v>547</v>
      </c>
      <c r="AE141" t="s">
        <v>49</v>
      </c>
      <c r="AF141" s="1">
        <v>1</v>
      </c>
      <c r="AG141">
        <f t="shared" si="183"/>
        <v>197.9</v>
      </c>
      <c r="AH141" t="str">
        <f t="shared" si="167"/>
        <v/>
      </c>
      <c r="AI141">
        <f t="shared" si="160"/>
        <v>44</v>
      </c>
      <c r="AJ141">
        <f t="shared" si="185"/>
        <v>2020</v>
      </c>
      <c r="AK141">
        <f t="shared" ref="AK141:AL141" si="199">AJ141+40</f>
        <v>2060</v>
      </c>
      <c r="AL141">
        <f t="shared" si="199"/>
        <v>2100</v>
      </c>
      <c r="AM141">
        <f t="shared" si="189"/>
        <v>65.900000000000006</v>
      </c>
      <c r="AN141">
        <f t="shared" si="189"/>
        <v>65.900000000000006</v>
      </c>
      <c r="AO141">
        <f t="shared" si="189"/>
        <v>65.900000000000006</v>
      </c>
      <c r="AP141">
        <f t="shared" si="189"/>
        <v>65.900000000000006</v>
      </c>
      <c r="AQ141">
        <f t="shared" si="189"/>
        <v>65.900000000000006</v>
      </c>
      <c r="AR141">
        <f t="shared" si="189"/>
        <v>65.900000000000006</v>
      </c>
      <c r="AS141">
        <f t="shared" si="189"/>
        <v>65.900000000000006</v>
      </c>
      <c r="AT141">
        <f t="shared" si="189"/>
        <v>65.900000000000006</v>
      </c>
      <c r="AU141">
        <f t="shared" si="189"/>
        <v>65.900000000000006</v>
      </c>
      <c r="AV141">
        <f t="shared" si="189"/>
        <v>65.900000000000006</v>
      </c>
      <c r="AW141">
        <f t="shared" si="190"/>
        <v>65.900000000000006</v>
      </c>
      <c r="AX141">
        <f t="shared" si="190"/>
        <v>65.900000000000006</v>
      </c>
      <c r="AY141">
        <f t="shared" si="190"/>
        <v>65.900000000000006</v>
      </c>
      <c r="AZ141">
        <f t="shared" si="190"/>
        <v>65.900000000000006</v>
      </c>
      <c r="BA141">
        <f t="shared" si="190"/>
        <v>65.900000000000006</v>
      </c>
      <c r="BB141">
        <f t="shared" si="190"/>
        <v>65.900000000000006</v>
      </c>
      <c r="BC141">
        <f t="shared" si="190"/>
        <v>65.900000000000006</v>
      </c>
      <c r="BD141">
        <f t="shared" si="190"/>
        <v>65.900000000000006</v>
      </c>
      <c r="BE141">
        <f t="shared" si="190"/>
        <v>65.900000000000006</v>
      </c>
      <c r="BF141">
        <f t="shared" si="190"/>
        <v>65.900000000000006</v>
      </c>
      <c r="BG141">
        <f t="shared" si="191"/>
        <v>65.900000000000006</v>
      </c>
      <c r="BH141">
        <f t="shared" si="191"/>
        <v>65.900000000000006</v>
      </c>
      <c r="BI141">
        <f t="shared" si="191"/>
        <v>65.900000000000006</v>
      </c>
      <c r="BJ141">
        <f t="shared" si="191"/>
        <v>65.900000000000006</v>
      </c>
      <c r="BK141">
        <f t="shared" si="191"/>
        <v>65.900000000000006</v>
      </c>
      <c r="BL141">
        <f t="shared" si="191"/>
        <v>65.900000000000006</v>
      </c>
      <c r="BM141">
        <f t="shared" si="191"/>
        <v>65.900000000000006</v>
      </c>
      <c r="BN141">
        <f t="shared" si="191"/>
        <v>65.900000000000006</v>
      </c>
      <c r="BO141">
        <f t="shared" si="191"/>
        <v>65.900000000000006</v>
      </c>
      <c r="BP141">
        <f t="shared" si="191"/>
        <v>65.900000000000006</v>
      </c>
      <c r="BQ141">
        <f t="shared" si="191"/>
        <v>65.900000000000006</v>
      </c>
    </row>
    <row r="142" spans="1:69">
      <c r="A142" t="s">
        <v>285</v>
      </c>
      <c r="B142" t="s">
        <v>32</v>
      </c>
      <c r="C142" t="s">
        <v>33</v>
      </c>
      <c r="D142" t="s">
        <v>34</v>
      </c>
      <c r="E142" t="s">
        <v>541</v>
      </c>
      <c r="F142" t="s">
        <v>320</v>
      </c>
      <c r="I142">
        <v>66</v>
      </c>
      <c r="J142" t="s">
        <v>72</v>
      </c>
      <c r="K142">
        <v>1980</v>
      </c>
      <c r="M142" t="s">
        <v>306</v>
      </c>
      <c r="N142" t="s">
        <v>289</v>
      </c>
      <c r="S142" t="s">
        <v>290</v>
      </c>
      <c r="T142" t="s">
        <v>41</v>
      </c>
      <c r="U142">
        <v>30.376389</v>
      </c>
      <c r="V142">
        <v>-83.18056</v>
      </c>
      <c r="W142" t="s">
        <v>42</v>
      </c>
      <c r="X142" t="s">
        <v>542</v>
      </c>
      <c r="Y142" t="s">
        <v>543</v>
      </c>
      <c r="AA142" t="s">
        <v>110</v>
      </c>
      <c r="AB142" t="s">
        <v>544</v>
      </c>
      <c r="AC142" t="s">
        <v>545</v>
      </c>
      <c r="AD142" t="s">
        <v>548</v>
      </c>
      <c r="AE142" t="s">
        <v>49</v>
      </c>
      <c r="AF142" s="1">
        <v>1</v>
      </c>
      <c r="AG142">
        <f t="shared" si="183"/>
        <v>197.9</v>
      </c>
      <c r="AH142">
        <f t="shared" si="167"/>
        <v>197.9</v>
      </c>
      <c r="AI142">
        <f t="shared" si="160"/>
        <v>44</v>
      </c>
      <c r="AJ142">
        <f t="shared" si="185"/>
        <v>2020</v>
      </c>
      <c r="AK142">
        <f t="shared" ref="AK142:AL142" si="200">AJ142+40</f>
        <v>2060</v>
      </c>
      <c r="AL142">
        <f t="shared" si="200"/>
        <v>2100</v>
      </c>
      <c r="AM142">
        <f t="shared" si="189"/>
        <v>66</v>
      </c>
      <c r="AN142">
        <f t="shared" si="189"/>
        <v>66</v>
      </c>
      <c r="AO142">
        <f t="shared" si="189"/>
        <v>66</v>
      </c>
      <c r="AP142">
        <f t="shared" si="189"/>
        <v>66</v>
      </c>
      <c r="AQ142">
        <f t="shared" si="189"/>
        <v>66</v>
      </c>
      <c r="AR142">
        <f t="shared" si="189"/>
        <v>66</v>
      </c>
      <c r="AS142">
        <f t="shared" si="189"/>
        <v>66</v>
      </c>
      <c r="AT142">
        <f t="shared" si="189"/>
        <v>66</v>
      </c>
      <c r="AU142">
        <f t="shared" si="189"/>
        <v>66</v>
      </c>
      <c r="AV142">
        <f t="shared" si="189"/>
        <v>66</v>
      </c>
      <c r="AW142">
        <f t="shared" si="190"/>
        <v>66</v>
      </c>
      <c r="AX142">
        <f t="shared" si="190"/>
        <v>66</v>
      </c>
      <c r="AY142">
        <f t="shared" si="190"/>
        <v>66</v>
      </c>
      <c r="AZ142">
        <f t="shared" si="190"/>
        <v>66</v>
      </c>
      <c r="BA142">
        <f t="shared" si="190"/>
        <v>66</v>
      </c>
      <c r="BB142">
        <f t="shared" si="190"/>
        <v>66</v>
      </c>
      <c r="BC142">
        <f t="shared" si="190"/>
        <v>66</v>
      </c>
      <c r="BD142">
        <f t="shared" si="190"/>
        <v>66</v>
      </c>
      <c r="BE142">
        <f t="shared" si="190"/>
        <v>66</v>
      </c>
      <c r="BF142">
        <f t="shared" si="190"/>
        <v>66</v>
      </c>
      <c r="BG142">
        <f t="shared" si="191"/>
        <v>66</v>
      </c>
      <c r="BH142">
        <f t="shared" si="191"/>
        <v>66</v>
      </c>
      <c r="BI142">
        <f t="shared" si="191"/>
        <v>66</v>
      </c>
      <c r="BJ142">
        <f t="shared" si="191"/>
        <v>66</v>
      </c>
      <c r="BK142">
        <f t="shared" si="191"/>
        <v>66</v>
      </c>
      <c r="BL142">
        <f t="shared" si="191"/>
        <v>66</v>
      </c>
      <c r="BM142">
        <f t="shared" si="191"/>
        <v>66</v>
      </c>
      <c r="BN142">
        <f t="shared" si="191"/>
        <v>66</v>
      </c>
      <c r="BO142">
        <f t="shared" si="191"/>
        <v>66</v>
      </c>
      <c r="BP142">
        <f t="shared" si="191"/>
        <v>66</v>
      </c>
      <c r="BQ142">
        <f t="shared" si="191"/>
        <v>66</v>
      </c>
    </row>
    <row r="143" spans="1:69">
      <c r="A143" t="s">
        <v>285</v>
      </c>
      <c r="B143" t="s">
        <v>32</v>
      </c>
      <c r="C143" t="s">
        <v>33</v>
      </c>
      <c r="D143" t="s">
        <v>34</v>
      </c>
      <c r="E143" t="s">
        <v>549</v>
      </c>
      <c r="F143" t="s">
        <v>550</v>
      </c>
      <c r="I143">
        <v>278</v>
      </c>
      <c r="J143" t="s">
        <v>72</v>
      </c>
      <c r="K143">
        <v>1997</v>
      </c>
      <c r="M143" t="s">
        <v>299</v>
      </c>
      <c r="N143" t="s">
        <v>332</v>
      </c>
      <c r="S143" t="s">
        <v>290</v>
      </c>
      <c r="T143" t="s">
        <v>41</v>
      </c>
      <c r="U143">
        <v>27.746369000000001</v>
      </c>
      <c r="V143">
        <v>-81.849450000000004</v>
      </c>
      <c r="W143" t="s">
        <v>42</v>
      </c>
      <c r="X143" t="s">
        <v>551</v>
      </c>
      <c r="Y143" t="s">
        <v>385</v>
      </c>
      <c r="AA143" t="s">
        <v>110</v>
      </c>
      <c r="AB143" t="s">
        <v>552</v>
      </c>
      <c r="AC143" t="s">
        <v>553</v>
      </c>
      <c r="AD143" t="s">
        <v>554</v>
      </c>
      <c r="AE143" t="s">
        <v>49</v>
      </c>
      <c r="AF143" s="1">
        <v>1</v>
      </c>
      <c r="AG143">
        <f t="shared" si="183"/>
        <v>278</v>
      </c>
      <c r="AH143">
        <f t="shared" si="167"/>
        <v>278</v>
      </c>
      <c r="AI143">
        <f t="shared" si="160"/>
        <v>27</v>
      </c>
      <c r="AJ143">
        <f t="shared" si="185"/>
        <v>2037</v>
      </c>
      <c r="AK143">
        <f t="shared" ref="AK143:AL143" si="201">AJ143+40</f>
        <v>2077</v>
      </c>
      <c r="AL143">
        <f t="shared" si="201"/>
        <v>2117</v>
      </c>
      <c r="AM143">
        <f t="shared" ref="AM143:AV152" si="202">IF(AM$1&lt;$K143,0,$I143)*$AF143</f>
        <v>278</v>
      </c>
      <c r="AN143">
        <f t="shared" si="202"/>
        <v>278</v>
      </c>
      <c r="AO143">
        <f t="shared" si="202"/>
        <v>278</v>
      </c>
      <c r="AP143">
        <f t="shared" si="202"/>
        <v>278</v>
      </c>
      <c r="AQ143">
        <f t="shared" si="202"/>
        <v>278</v>
      </c>
      <c r="AR143">
        <f t="shared" si="202"/>
        <v>278</v>
      </c>
      <c r="AS143">
        <f t="shared" si="202"/>
        <v>278</v>
      </c>
      <c r="AT143">
        <f t="shared" si="202"/>
        <v>278</v>
      </c>
      <c r="AU143">
        <f t="shared" si="202"/>
        <v>278</v>
      </c>
      <c r="AV143">
        <f t="shared" si="202"/>
        <v>278</v>
      </c>
      <c r="AW143">
        <f t="shared" ref="AW143:BF152" si="203">IF(AW$1&lt;$K143,0,$I143)*$AF143</f>
        <v>278</v>
      </c>
      <c r="AX143">
        <f t="shared" si="203"/>
        <v>278</v>
      </c>
      <c r="AY143">
        <f t="shared" si="203"/>
        <v>278</v>
      </c>
      <c r="AZ143">
        <f t="shared" si="203"/>
        <v>278</v>
      </c>
      <c r="BA143">
        <f t="shared" si="203"/>
        <v>278</v>
      </c>
      <c r="BB143">
        <f t="shared" si="203"/>
        <v>278</v>
      </c>
      <c r="BC143">
        <f t="shared" si="203"/>
        <v>278</v>
      </c>
      <c r="BD143">
        <f t="shared" si="203"/>
        <v>278</v>
      </c>
      <c r="BE143">
        <f t="shared" si="203"/>
        <v>278</v>
      </c>
      <c r="BF143">
        <f t="shared" si="203"/>
        <v>278</v>
      </c>
      <c r="BG143">
        <f t="shared" ref="BG143:BQ152" si="204">IF(BG$1&lt;$K143,0,$I143)*$AF143</f>
        <v>278</v>
      </c>
      <c r="BH143">
        <f t="shared" si="204"/>
        <v>278</v>
      </c>
      <c r="BI143">
        <f t="shared" si="204"/>
        <v>278</v>
      </c>
      <c r="BJ143">
        <f t="shared" si="204"/>
        <v>278</v>
      </c>
      <c r="BK143">
        <f t="shared" si="204"/>
        <v>278</v>
      </c>
      <c r="BL143">
        <f t="shared" si="204"/>
        <v>278</v>
      </c>
      <c r="BM143">
        <f t="shared" si="204"/>
        <v>278</v>
      </c>
      <c r="BN143">
        <f t="shared" si="204"/>
        <v>278</v>
      </c>
      <c r="BO143">
        <f t="shared" si="204"/>
        <v>278</v>
      </c>
      <c r="BP143">
        <f t="shared" si="204"/>
        <v>278</v>
      </c>
      <c r="BQ143">
        <f t="shared" si="204"/>
        <v>278</v>
      </c>
    </row>
    <row r="144" spans="1:69">
      <c r="A144" t="s">
        <v>285</v>
      </c>
      <c r="B144" t="s">
        <v>32</v>
      </c>
      <c r="C144" t="s">
        <v>33</v>
      </c>
      <c r="D144" t="s">
        <v>34</v>
      </c>
      <c r="E144" t="s">
        <v>555</v>
      </c>
      <c r="F144" t="s">
        <v>311</v>
      </c>
      <c r="I144">
        <v>54</v>
      </c>
      <c r="J144" t="s">
        <v>72</v>
      </c>
      <c r="K144">
        <v>1994</v>
      </c>
      <c r="M144" t="s">
        <v>306</v>
      </c>
      <c r="N144" t="s">
        <v>332</v>
      </c>
      <c r="S144" t="s">
        <v>290</v>
      </c>
      <c r="T144" t="s">
        <v>41</v>
      </c>
      <c r="U144">
        <v>29.640277999999999</v>
      </c>
      <c r="V144">
        <v>-82.348609999999994</v>
      </c>
      <c r="W144" t="s">
        <v>42</v>
      </c>
      <c r="X144" t="s">
        <v>556</v>
      </c>
      <c r="Y144" t="s">
        <v>557</v>
      </c>
      <c r="AA144" t="s">
        <v>110</v>
      </c>
      <c r="AB144" t="s">
        <v>558</v>
      </c>
      <c r="AC144" t="s">
        <v>559</v>
      </c>
      <c r="AD144" t="s">
        <v>560</v>
      </c>
      <c r="AE144" t="s">
        <v>49</v>
      </c>
      <c r="AF144" s="1">
        <v>1</v>
      </c>
      <c r="AG144">
        <f t="shared" si="183"/>
        <v>54</v>
      </c>
      <c r="AH144">
        <f t="shared" si="167"/>
        <v>54</v>
      </c>
      <c r="AI144">
        <f t="shared" si="160"/>
        <v>30</v>
      </c>
      <c r="AJ144">
        <f t="shared" si="185"/>
        <v>2034</v>
      </c>
      <c r="AK144">
        <f t="shared" ref="AK144:AL144" si="205">AJ144+40</f>
        <v>2074</v>
      </c>
      <c r="AL144">
        <f t="shared" si="205"/>
        <v>2114</v>
      </c>
      <c r="AM144">
        <f t="shared" si="202"/>
        <v>54</v>
      </c>
      <c r="AN144">
        <f t="shared" si="202"/>
        <v>54</v>
      </c>
      <c r="AO144">
        <f t="shared" si="202"/>
        <v>54</v>
      </c>
      <c r="AP144">
        <f t="shared" si="202"/>
        <v>54</v>
      </c>
      <c r="AQ144">
        <f t="shared" si="202"/>
        <v>54</v>
      </c>
      <c r="AR144">
        <f t="shared" si="202"/>
        <v>54</v>
      </c>
      <c r="AS144">
        <f t="shared" si="202"/>
        <v>54</v>
      </c>
      <c r="AT144">
        <f t="shared" si="202"/>
        <v>54</v>
      </c>
      <c r="AU144">
        <f t="shared" si="202"/>
        <v>54</v>
      </c>
      <c r="AV144">
        <f t="shared" si="202"/>
        <v>54</v>
      </c>
      <c r="AW144">
        <f t="shared" si="203"/>
        <v>54</v>
      </c>
      <c r="AX144">
        <f t="shared" si="203"/>
        <v>54</v>
      </c>
      <c r="AY144">
        <f t="shared" si="203"/>
        <v>54</v>
      </c>
      <c r="AZ144">
        <f t="shared" si="203"/>
        <v>54</v>
      </c>
      <c r="BA144">
        <f t="shared" si="203"/>
        <v>54</v>
      </c>
      <c r="BB144">
        <f t="shared" si="203"/>
        <v>54</v>
      </c>
      <c r="BC144">
        <f t="shared" si="203"/>
        <v>54</v>
      </c>
      <c r="BD144">
        <f t="shared" si="203"/>
        <v>54</v>
      </c>
      <c r="BE144">
        <f t="shared" si="203"/>
        <v>54</v>
      </c>
      <c r="BF144">
        <f t="shared" si="203"/>
        <v>54</v>
      </c>
      <c r="BG144">
        <f t="shared" si="204"/>
        <v>54</v>
      </c>
      <c r="BH144">
        <f t="shared" si="204"/>
        <v>54</v>
      </c>
      <c r="BI144">
        <f t="shared" si="204"/>
        <v>54</v>
      </c>
      <c r="BJ144">
        <f t="shared" si="204"/>
        <v>54</v>
      </c>
      <c r="BK144">
        <f t="shared" si="204"/>
        <v>54</v>
      </c>
      <c r="BL144">
        <f t="shared" si="204"/>
        <v>54</v>
      </c>
      <c r="BM144">
        <f t="shared" si="204"/>
        <v>54</v>
      </c>
      <c r="BN144">
        <f t="shared" si="204"/>
        <v>54</v>
      </c>
      <c r="BO144">
        <f t="shared" si="204"/>
        <v>54</v>
      </c>
      <c r="BP144">
        <f t="shared" si="204"/>
        <v>54</v>
      </c>
      <c r="BQ144">
        <f t="shared" si="204"/>
        <v>54</v>
      </c>
    </row>
    <row r="145" spans="1:69">
      <c r="A145" t="s">
        <v>285</v>
      </c>
      <c r="B145" t="s">
        <v>32</v>
      </c>
      <c r="C145" t="s">
        <v>33</v>
      </c>
      <c r="D145" t="s">
        <v>34</v>
      </c>
      <c r="E145" t="s">
        <v>561</v>
      </c>
      <c r="F145" t="s">
        <v>466</v>
      </c>
      <c r="I145">
        <v>87</v>
      </c>
      <c r="J145" t="s">
        <v>72</v>
      </c>
      <c r="K145">
        <v>2000</v>
      </c>
      <c r="M145" t="s">
        <v>306</v>
      </c>
      <c r="N145" t="s">
        <v>332</v>
      </c>
      <c r="S145" t="s">
        <v>562</v>
      </c>
      <c r="T145" t="s">
        <v>1173</v>
      </c>
      <c r="U145">
        <v>39.922328</v>
      </c>
      <c r="V145">
        <v>-87.446359999999999</v>
      </c>
      <c r="W145" t="s">
        <v>42</v>
      </c>
      <c r="X145" t="s">
        <v>99</v>
      </c>
      <c r="Y145" t="s">
        <v>100</v>
      </c>
      <c r="AA145" t="s">
        <v>101</v>
      </c>
      <c r="AB145" t="s">
        <v>564</v>
      </c>
      <c r="AC145" t="s">
        <v>565</v>
      </c>
      <c r="AD145" t="s">
        <v>566</v>
      </c>
      <c r="AE145" t="s">
        <v>49</v>
      </c>
      <c r="AF145" s="2">
        <v>0.625</v>
      </c>
      <c r="AG145">
        <f t="shared" si="183"/>
        <v>696</v>
      </c>
      <c r="AH145" t="str">
        <f t="shared" si="167"/>
        <v/>
      </c>
      <c r="AI145">
        <f t="shared" si="160"/>
        <v>24</v>
      </c>
      <c r="AJ145">
        <f t="shared" si="185"/>
        <v>2040</v>
      </c>
      <c r="AK145">
        <f t="shared" ref="AK145:AL145" si="206">AJ145+40</f>
        <v>2080</v>
      </c>
      <c r="AL145">
        <f t="shared" si="206"/>
        <v>2120</v>
      </c>
      <c r="AM145">
        <f t="shared" si="202"/>
        <v>54.375</v>
      </c>
      <c r="AN145">
        <f t="shared" si="202"/>
        <v>54.375</v>
      </c>
      <c r="AO145">
        <f t="shared" si="202"/>
        <v>54.375</v>
      </c>
      <c r="AP145">
        <f t="shared" si="202"/>
        <v>54.375</v>
      </c>
      <c r="AQ145">
        <f t="shared" si="202"/>
        <v>54.375</v>
      </c>
      <c r="AR145">
        <f t="shared" si="202"/>
        <v>54.375</v>
      </c>
      <c r="AS145">
        <f t="shared" si="202"/>
        <v>54.375</v>
      </c>
      <c r="AT145">
        <f t="shared" si="202"/>
        <v>54.375</v>
      </c>
      <c r="AU145">
        <f t="shared" si="202"/>
        <v>54.375</v>
      </c>
      <c r="AV145">
        <f t="shared" si="202"/>
        <v>54.375</v>
      </c>
      <c r="AW145">
        <f t="shared" si="203"/>
        <v>54.375</v>
      </c>
      <c r="AX145">
        <f t="shared" si="203"/>
        <v>54.375</v>
      </c>
      <c r="AY145">
        <f t="shared" si="203"/>
        <v>54.375</v>
      </c>
      <c r="AZ145">
        <f t="shared" si="203"/>
        <v>54.375</v>
      </c>
      <c r="BA145">
        <f t="shared" si="203"/>
        <v>54.375</v>
      </c>
      <c r="BB145">
        <f t="shared" si="203"/>
        <v>54.375</v>
      </c>
      <c r="BC145">
        <f t="shared" si="203"/>
        <v>54.375</v>
      </c>
      <c r="BD145">
        <f t="shared" si="203"/>
        <v>54.375</v>
      </c>
      <c r="BE145">
        <f t="shared" si="203"/>
        <v>54.375</v>
      </c>
      <c r="BF145">
        <f t="shared" si="203"/>
        <v>54.375</v>
      </c>
      <c r="BG145">
        <f t="shared" si="204"/>
        <v>54.375</v>
      </c>
      <c r="BH145">
        <f t="shared" si="204"/>
        <v>54.375</v>
      </c>
      <c r="BI145">
        <f t="shared" si="204"/>
        <v>54.375</v>
      </c>
      <c r="BJ145">
        <f t="shared" si="204"/>
        <v>54.375</v>
      </c>
      <c r="BK145">
        <f t="shared" si="204"/>
        <v>54.375</v>
      </c>
      <c r="BL145">
        <f t="shared" si="204"/>
        <v>54.375</v>
      </c>
      <c r="BM145">
        <f t="shared" si="204"/>
        <v>54.375</v>
      </c>
      <c r="BN145">
        <f t="shared" si="204"/>
        <v>54.375</v>
      </c>
      <c r="BO145">
        <f t="shared" si="204"/>
        <v>54.375</v>
      </c>
      <c r="BP145">
        <f t="shared" si="204"/>
        <v>54.375</v>
      </c>
      <c r="BQ145">
        <f t="shared" si="204"/>
        <v>54.375</v>
      </c>
    </row>
    <row r="146" spans="1:69">
      <c r="A146" t="s">
        <v>285</v>
      </c>
      <c r="B146" t="s">
        <v>32</v>
      </c>
      <c r="C146" t="s">
        <v>33</v>
      </c>
      <c r="D146" t="s">
        <v>34</v>
      </c>
      <c r="E146" t="s">
        <v>561</v>
      </c>
      <c r="F146" t="s">
        <v>472</v>
      </c>
      <c r="I146">
        <v>87</v>
      </c>
      <c r="J146" t="s">
        <v>72</v>
      </c>
      <c r="K146">
        <v>2000</v>
      </c>
      <c r="M146" t="s">
        <v>306</v>
      </c>
      <c r="N146" t="s">
        <v>332</v>
      </c>
      <c r="S146" t="s">
        <v>562</v>
      </c>
      <c r="T146" t="s">
        <v>563</v>
      </c>
      <c r="U146">
        <v>39.922328</v>
      </c>
      <c r="V146">
        <v>-87.446359999999999</v>
      </c>
      <c r="W146" t="s">
        <v>42</v>
      </c>
      <c r="X146" t="s">
        <v>99</v>
      </c>
      <c r="Y146" t="s">
        <v>100</v>
      </c>
      <c r="AA146" t="s">
        <v>101</v>
      </c>
      <c r="AB146" t="s">
        <v>564</v>
      </c>
      <c r="AC146" t="s">
        <v>565</v>
      </c>
      <c r="AD146" t="s">
        <v>567</v>
      </c>
      <c r="AE146" t="s">
        <v>49</v>
      </c>
      <c r="AF146" s="2">
        <v>0.625</v>
      </c>
      <c r="AG146">
        <f t="shared" si="183"/>
        <v>696</v>
      </c>
      <c r="AH146" t="str">
        <f t="shared" si="167"/>
        <v/>
      </c>
      <c r="AI146">
        <f t="shared" ref="AI146:AI171" si="207">IF(K146="",-99,2024-K146)</f>
        <v>24</v>
      </c>
      <c r="AJ146">
        <f t="shared" si="185"/>
        <v>2040</v>
      </c>
      <c r="AK146">
        <f t="shared" ref="AK146:AL146" si="208">AJ146+40</f>
        <v>2080</v>
      </c>
      <c r="AL146">
        <f t="shared" si="208"/>
        <v>2120</v>
      </c>
      <c r="AM146">
        <f t="shared" si="202"/>
        <v>54.375</v>
      </c>
      <c r="AN146">
        <f t="shared" si="202"/>
        <v>54.375</v>
      </c>
      <c r="AO146">
        <f t="shared" si="202"/>
        <v>54.375</v>
      </c>
      <c r="AP146">
        <f t="shared" si="202"/>
        <v>54.375</v>
      </c>
      <c r="AQ146">
        <f t="shared" si="202"/>
        <v>54.375</v>
      </c>
      <c r="AR146">
        <f t="shared" si="202"/>
        <v>54.375</v>
      </c>
      <c r="AS146">
        <f t="shared" si="202"/>
        <v>54.375</v>
      </c>
      <c r="AT146">
        <f t="shared" si="202"/>
        <v>54.375</v>
      </c>
      <c r="AU146">
        <f t="shared" si="202"/>
        <v>54.375</v>
      </c>
      <c r="AV146">
        <f t="shared" si="202"/>
        <v>54.375</v>
      </c>
      <c r="AW146">
        <f t="shared" si="203"/>
        <v>54.375</v>
      </c>
      <c r="AX146">
        <f t="shared" si="203"/>
        <v>54.375</v>
      </c>
      <c r="AY146">
        <f t="shared" si="203"/>
        <v>54.375</v>
      </c>
      <c r="AZ146">
        <f t="shared" si="203"/>
        <v>54.375</v>
      </c>
      <c r="BA146">
        <f t="shared" si="203"/>
        <v>54.375</v>
      </c>
      <c r="BB146">
        <f t="shared" si="203"/>
        <v>54.375</v>
      </c>
      <c r="BC146">
        <f t="shared" si="203"/>
        <v>54.375</v>
      </c>
      <c r="BD146">
        <f t="shared" si="203"/>
        <v>54.375</v>
      </c>
      <c r="BE146">
        <f t="shared" si="203"/>
        <v>54.375</v>
      </c>
      <c r="BF146">
        <f t="shared" si="203"/>
        <v>54.375</v>
      </c>
      <c r="BG146">
        <f t="shared" si="204"/>
        <v>54.375</v>
      </c>
      <c r="BH146">
        <f t="shared" si="204"/>
        <v>54.375</v>
      </c>
      <c r="BI146">
        <f t="shared" si="204"/>
        <v>54.375</v>
      </c>
      <c r="BJ146">
        <f t="shared" si="204"/>
        <v>54.375</v>
      </c>
      <c r="BK146">
        <f t="shared" si="204"/>
        <v>54.375</v>
      </c>
      <c r="BL146">
        <f t="shared" si="204"/>
        <v>54.375</v>
      </c>
      <c r="BM146">
        <f t="shared" si="204"/>
        <v>54.375</v>
      </c>
      <c r="BN146">
        <f t="shared" si="204"/>
        <v>54.375</v>
      </c>
      <c r="BO146">
        <f t="shared" si="204"/>
        <v>54.375</v>
      </c>
      <c r="BP146">
        <f t="shared" si="204"/>
        <v>54.375</v>
      </c>
      <c r="BQ146">
        <f t="shared" si="204"/>
        <v>54.375</v>
      </c>
    </row>
    <row r="147" spans="1:69">
      <c r="A147" t="s">
        <v>285</v>
      </c>
      <c r="B147" t="s">
        <v>32</v>
      </c>
      <c r="C147" t="s">
        <v>33</v>
      </c>
      <c r="D147" t="s">
        <v>34</v>
      </c>
      <c r="E147" t="s">
        <v>561</v>
      </c>
      <c r="F147" t="s">
        <v>474</v>
      </c>
      <c r="I147">
        <v>87</v>
      </c>
      <c r="J147" t="s">
        <v>72</v>
      </c>
      <c r="K147">
        <v>2000</v>
      </c>
      <c r="M147" t="s">
        <v>306</v>
      </c>
      <c r="N147" t="s">
        <v>332</v>
      </c>
      <c r="S147" t="s">
        <v>562</v>
      </c>
      <c r="T147" t="s">
        <v>563</v>
      </c>
      <c r="U147">
        <v>39.922328</v>
      </c>
      <c r="V147">
        <v>-87.446359999999999</v>
      </c>
      <c r="W147" t="s">
        <v>42</v>
      </c>
      <c r="X147" t="s">
        <v>99</v>
      </c>
      <c r="Y147" t="s">
        <v>100</v>
      </c>
      <c r="AA147" t="s">
        <v>101</v>
      </c>
      <c r="AB147" t="s">
        <v>564</v>
      </c>
      <c r="AC147" t="s">
        <v>565</v>
      </c>
      <c r="AD147" t="s">
        <v>568</v>
      </c>
      <c r="AE147" t="s">
        <v>49</v>
      </c>
      <c r="AF147" s="2">
        <v>0.625</v>
      </c>
      <c r="AG147">
        <f t="shared" si="183"/>
        <v>696</v>
      </c>
      <c r="AH147" t="str">
        <f t="shared" si="167"/>
        <v/>
      </c>
      <c r="AI147">
        <f t="shared" si="207"/>
        <v>24</v>
      </c>
      <c r="AJ147">
        <f t="shared" si="185"/>
        <v>2040</v>
      </c>
      <c r="AK147">
        <f t="shared" ref="AK147:AL147" si="209">AJ147+40</f>
        <v>2080</v>
      </c>
      <c r="AL147">
        <f t="shared" si="209"/>
        <v>2120</v>
      </c>
      <c r="AM147">
        <f t="shared" si="202"/>
        <v>54.375</v>
      </c>
      <c r="AN147">
        <f t="shared" si="202"/>
        <v>54.375</v>
      </c>
      <c r="AO147">
        <f t="shared" si="202"/>
        <v>54.375</v>
      </c>
      <c r="AP147">
        <f t="shared" si="202"/>
        <v>54.375</v>
      </c>
      <c r="AQ147">
        <f t="shared" si="202"/>
        <v>54.375</v>
      </c>
      <c r="AR147">
        <f t="shared" si="202"/>
        <v>54.375</v>
      </c>
      <c r="AS147">
        <f t="shared" si="202"/>
        <v>54.375</v>
      </c>
      <c r="AT147">
        <f t="shared" si="202"/>
        <v>54.375</v>
      </c>
      <c r="AU147">
        <f t="shared" si="202"/>
        <v>54.375</v>
      </c>
      <c r="AV147">
        <f t="shared" si="202"/>
        <v>54.375</v>
      </c>
      <c r="AW147">
        <f t="shared" si="203"/>
        <v>54.375</v>
      </c>
      <c r="AX147">
        <f t="shared" si="203"/>
        <v>54.375</v>
      </c>
      <c r="AY147">
        <f t="shared" si="203"/>
        <v>54.375</v>
      </c>
      <c r="AZ147">
        <f t="shared" si="203"/>
        <v>54.375</v>
      </c>
      <c r="BA147">
        <f t="shared" si="203"/>
        <v>54.375</v>
      </c>
      <c r="BB147">
        <f t="shared" si="203"/>
        <v>54.375</v>
      </c>
      <c r="BC147">
        <f t="shared" si="203"/>
        <v>54.375</v>
      </c>
      <c r="BD147">
        <f t="shared" si="203"/>
        <v>54.375</v>
      </c>
      <c r="BE147">
        <f t="shared" si="203"/>
        <v>54.375</v>
      </c>
      <c r="BF147">
        <f t="shared" si="203"/>
        <v>54.375</v>
      </c>
      <c r="BG147">
        <f t="shared" si="204"/>
        <v>54.375</v>
      </c>
      <c r="BH147">
        <f t="shared" si="204"/>
        <v>54.375</v>
      </c>
      <c r="BI147">
        <f t="shared" si="204"/>
        <v>54.375</v>
      </c>
      <c r="BJ147">
        <f t="shared" si="204"/>
        <v>54.375</v>
      </c>
      <c r="BK147">
        <f t="shared" si="204"/>
        <v>54.375</v>
      </c>
      <c r="BL147">
        <f t="shared" si="204"/>
        <v>54.375</v>
      </c>
      <c r="BM147">
        <f t="shared" si="204"/>
        <v>54.375</v>
      </c>
      <c r="BN147">
        <f t="shared" si="204"/>
        <v>54.375</v>
      </c>
      <c r="BO147">
        <f t="shared" si="204"/>
        <v>54.375</v>
      </c>
      <c r="BP147">
        <f t="shared" si="204"/>
        <v>54.375</v>
      </c>
      <c r="BQ147">
        <f t="shared" si="204"/>
        <v>54.375</v>
      </c>
    </row>
    <row r="148" spans="1:69">
      <c r="A148" t="s">
        <v>285</v>
      </c>
      <c r="B148" t="s">
        <v>32</v>
      </c>
      <c r="C148" t="s">
        <v>33</v>
      </c>
      <c r="D148" t="s">
        <v>34</v>
      </c>
      <c r="E148" t="s">
        <v>561</v>
      </c>
      <c r="F148" t="s">
        <v>476</v>
      </c>
      <c r="I148">
        <v>87</v>
      </c>
      <c r="J148" t="s">
        <v>72</v>
      </c>
      <c r="K148">
        <v>2000</v>
      </c>
      <c r="M148" t="s">
        <v>306</v>
      </c>
      <c r="N148" t="s">
        <v>332</v>
      </c>
      <c r="S148" t="s">
        <v>562</v>
      </c>
      <c r="T148" t="s">
        <v>563</v>
      </c>
      <c r="U148">
        <v>39.922328</v>
      </c>
      <c r="V148">
        <v>-87.446359999999999</v>
      </c>
      <c r="W148" t="s">
        <v>42</v>
      </c>
      <c r="X148" t="s">
        <v>99</v>
      </c>
      <c r="Y148" t="s">
        <v>100</v>
      </c>
      <c r="AA148" t="s">
        <v>101</v>
      </c>
      <c r="AB148" t="s">
        <v>564</v>
      </c>
      <c r="AC148" t="s">
        <v>565</v>
      </c>
      <c r="AD148" t="s">
        <v>569</v>
      </c>
      <c r="AE148" t="s">
        <v>49</v>
      </c>
      <c r="AF148" s="2">
        <v>0.625</v>
      </c>
      <c r="AG148">
        <f t="shared" si="183"/>
        <v>696</v>
      </c>
      <c r="AH148" t="str">
        <f t="shared" si="167"/>
        <v/>
      </c>
      <c r="AI148">
        <f t="shared" si="207"/>
        <v>24</v>
      </c>
      <c r="AJ148">
        <f t="shared" si="185"/>
        <v>2040</v>
      </c>
      <c r="AK148">
        <f t="shared" ref="AK148:AL148" si="210">AJ148+40</f>
        <v>2080</v>
      </c>
      <c r="AL148">
        <f t="shared" si="210"/>
        <v>2120</v>
      </c>
      <c r="AM148">
        <f t="shared" si="202"/>
        <v>54.375</v>
      </c>
      <c r="AN148">
        <f t="shared" si="202"/>
        <v>54.375</v>
      </c>
      <c r="AO148">
        <f t="shared" si="202"/>
        <v>54.375</v>
      </c>
      <c r="AP148">
        <f t="shared" si="202"/>
        <v>54.375</v>
      </c>
      <c r="AQ148">
        <f t="shared" si="202"/>
        <v>54.375</v>
      </c>
      <c r="AR148">
        <f t="shared" si="202"/>
        <v>54.375</v>
      </c>
      <c r="AS148">
        <f t="shared" si="202"/>
        <v>54.375</v>
      </c>
      <c r="AT148">
        <f t="shared" si="202"/>
        <v>54.375</v>
      </c>
      <c r="AU148">
        <f t="shared" si="202"/>
        <v>54.375</v>
      </c>
      <c r="AV148">
        <f t="shared" si="202"/>
        <v>54.375</v>
      </c>
      <c r="AW148">
        <f t="shared" si="203"/>
        <v>54.375</v>
      </c>
      <c r="AX148">
        <f t="shared" si="203"/>
        <v>54.375</v>
      </c>
      <c r="AY148">
        <f t="shared" si="203"/>
        <v>54.375</v>
      </c>
      <c r="AZ148">
        <f t="shared" si="203"/>
        <v>54.375</v>
      </c>
      <c r="BA148">
        <f t="shared" si="203"/>
        <v>54.375</v>
      </c>
      <c r="BB148">
        <f t="shared" si="203"/>
        <v>54.375</v>
      </c>
      <c r="BC148">
        <f t="shared" si="203"/>
        <v>54.375</v>
      </c>
      <c r="BD148">
        <f t="shared" si="203"/>
        <v>54.375</v>
      </c>
      <c r="BE148">
        <f t="shared" si="203"/>
        <v>54.375</v>
      </c>
      <c r="BF148">
        <f t="shared" si="203"/>
        <v>54.375</v>
      </c>
      <c r="BG148">
        <f t="shared" si="204"/>
        <v>54.375</v>
      </c>
      <c r="BH148">
        <f t="shared" si="204"/>
        <v>54.375</v>
      </c>
      <c r="BI148">
        <f t="shared" si="204"/>
        <v>54.375</v>
      </c>
      <c r="BJ148">
        <f t="shared" si="204"/>
        <v>54.375</v>
      </c>
      <c r="BK148">
        <f t="shared" si="204"/>
        <v>54.375</v>
      </c>
      <c r="BL148">
        <f t="shared" si="204"/>
        <v>54.375</v>
      </c>
      <c r="BM148">
        <f t="shared" si="204"/>
        <v>54.375</v>
      </c>
      <c r="BN148">
        <f t="shared" si="204"/>
        <v>54.375</v>
      </c>
      <c r="BO148">
        <f t="shared" si="204"/>
        <v>54.375</v>
      </c>
      <c r="BP148">
        <f t="shared" si="204"/>
        <v>54.375</v>
      </c>
      <c r="BQ148">
        <f t="shared" si="204"/>
        <v>54.375</v>
      </c>
    </row>
    <row r="149" spans="1:69">
      <c r="A149" t="s">
        <v>285</v>
      </c>
      <c r="B149" t="s">
        <v>32</v>
      </c>
      <c r="C149" t="s">
        <v>33</v>
      </c>
      <c r="D149" t="s">
        <v>34</v>
      </c>
      <c r="E149" t="s">
        <v>561</v>
      </c>
      <c r="F149" t="s">
        <v>478</v>
      </c>
      <c r="I149">
        <v>87</v>
      </c>
      <c r="J149" t="s">
        <v>72</v>
      </c>
      <c r="K149">
        <v>2000</v>
      </c>
      <c r="M149" t="s">
        <v>306</v>
      </c>
      <c r="N149" t="s">
        <v>332</v>
      </c>
      <c r="S149" t="s">
        <v>562</v>
      </c>
      <c r="T149" t="s">
        <v>563</v>
      </c>
      <c r="U149">
        <v>39.922328</v>
      </c>
      <c r="V149">
        <v>-87.446359999999999</v>
      </c>
      <c r="W149" t="s">
        <v>42</v>
      </c>
      <c r="X149" t="s">
        <v>99</v>
      </c>
      <c r="Y149" t="s">
        <v>100</v>
      </c>
      <c r="AA149" t="s">
        <v>101</v>
      </c>
      <c r="AB149" t="s">
        <v>564</v>
      </c>
      <c r="AC149" t="s">
        <v>565</v>
      </c>
      <c r="AD149" t="s">
        <v>570</v>
      </c>
      <c r="AE149" t="s">
        <v>49</v>
      </c>
      <c r="AF149" s="2">
        <v>0.625</v>
      </c>
      <c r="AG149">
        <f t="shared" si="183"/>
        <v>696</v>
      </c>
      <c r="AH149" t="str">
        <f t="shared" ref="AH149:AH170" si="211">IF(AG149=AG150,"",AG149)</f>
        <v/>
      </c>
      <c r="AI149">
        <f t="shared" si="207"/>
        <v>24</v>
      </c>
      <c r="AJ149">
        <f t="shared" si="185"/>
        <v>2040</v>
      </c>
      <c r="AK149">
        <f t="shared" ref="AK149:AL149" si="212">AJ149+40</f>
        <v>2080</v>
      </c>
      <c r="AL149">
        <f t="shared" si="212"/>
        <v>2120</v>
      </c>
      <c r="AM149">
        <f t="shared" si="202"/>
        <v>54.375</v>
      </c>
      <c r="AN149">
        <f t="shared" si="202"/>
        <v>54.375</v>
      </c>
      <c r="AO149">
        <f t="shared" si="202"/>
        <v>54.375</v>
      </c>
      <c r="AP149">
        <f t="shared" si="202"/>
        <v>54.375</v>
      </c>
      <c r="AQ149">
        <f t="shared" si="202"/>
        <v>54.375</v>
      </c>
      <c r="AR149">
        <f t="shared" si="202"/>
        <v>54.375</v>
      </c>
      <c r="AS149">
        <f t="shared" si="202"/>
        <v>54.375</v>
      </c>
      <c r="AT149">
        <f t="shared" si="202"/>
        <v>54.375</v>
      </c>
      <c r="AU149">
        <f t="shared" si="202"/>
        <v>54.375</v>
      </c>
      <c r="AV149">
        <f t="shared" si="202"/>
        <v>54.375</v>
      </c>
      <c r="AW149">
        <f t="shared" si="203"/>
        <v>54.375</v>
      </c>
      <c r="AX149">
        <f t="shared" si="203"/>
        <v>54.375</v>
      </c>
      <c r="AY149">
        <f t="shared" si="203"/>
        <v>54.375</v>
      </c>
      <c r="AZ149">
        <f t="shared" si="203"/>
        <v>54.375</v>
      </c>
      <c r="BA149">
        <f t="shared" si="203"/>
        <v>54.375</v>
      </c>
      <c r="BB149">
        <f t="shared" si="203"/>
        <v>54.375</v>
      </c>
      <c r="BC149">
        <f t="shared" si="203"/>
        <v>54.375</v>
      </c>
      <c r="BD149">
        <f t="shared" si="203"/>
        <v>54.375</v>
      </c>
      <c r="BE149">
        <f t="shared" si="203"/>
        <v>54.375</v>
      </c>
      <c r="BF149">
        <f t="shared" si="203"/>
        <v>54.375</v>
      </c>
      <c r="BG149">
        <f t="shared" si="204"/>
        <v>54.375</v>
      </c>
      <c r="BH149">
        <f t="shared" si="204"/>
        <v>54.375</v>
      </c>
      <c r="BI149">
        <f t="shared" si="204"/>
        <v>54.375</v>
      </c>
      <c r="BJ149">
        <f t="shared" si="204"/>
        <v>54.375</v>
      </c>
      <c r="BK149">
        <f t="shared" si="204"/>
        <v>54.375</v>
      </c>
      <c r="BL149">
        <f t="shared" si="204"/>
        <v>54.375</v>
      </c>
      <c r="BM149">
        <f t="shared" si="204"/>
        <v>54.375</v>
      </c>
      <c r="BN149">
        <f t="shared" si="204"/>
        <v>54.375</v>
      </c>
      <c r="BO149">
        <f t="shared" si="204"/>
        <v>54.375</v>
      </c>
      <c r="BP149">
        <f t="shared" si="204"/>
        <v>54.375</v>
      </c>
      <c r="BQ149">
        <f t="shared" si="204"/>
        <v>54.375</v>
      </c>
    </row>
    <row r="150" spans="1:69">
      <c r="A150" t="s">
        <v>285</v>
      </c>
      <c r="B150" t="s">
        <v>32</v>
      </c>
      <c r="C150" t="s">
        <v>33</v>
      </c>
      <c r="D150" t="s">
        <v>34</v>
      </c>
      <c r="E150" t="s">
        <v>561</v>
      </c>
      <c r="F150" t="s">
        <v>480</v>
      </c>
      <c r="I150">
        <v>87</v>
      </c>
      <c r="J150" t="s">
        <v>72</v>
      </c>
      <c r="K150">
        <v>2000</v>
      </c>
      <c r="M150" t="s">
        <v>306</v>
      </c>
      <c r="N150" t="s">
        <v>332</v>
      </c>
      <c r="S150" t="s">
        <v>562</v>
      </c>
      <c r="T150" t="s">
        <v>563</v>
      </c>
      <c r="U150">
        <v>39.922328</v>
      </c>
      <c r="V150">
        <v>-87.446359999999999</v>
      </c>
      <c r="W150" t="s">
        <v>42</v>
      </c>
      <c r="X150" t="s">
        <v>99</v>
      </c>
      <c r="Y150" t="s">
        <v>100</v>
      </c>
      <c r="AA150" t="s">
        <v>101</v>
      </c>
      <c r="AB150" t="s">
        <v>564</v>
      </c>
      <c r="AC150" t="s">
        <v>565</v>
      </c>
      <c r="AD150" t="s">
        <v>571</v>
      </c>
      <c r="AE150" t="s">
        <v>49</v>
      </c>
      <c r="AF150" s="2">
        <v>0.625</v>
      </c>
      <c r="AG150">
        <f t="shared" si="183"/>
        <v>696</v>
      </c>
      <c r="AH150" t="str">
        <f t="shared" si="211"/>
        <v/>
      </c>
      <c r="AI150">
        <f t="shared" si="207"/>
        <v>24</v>
      </c>
      <c r="AJ150">
        <f t="shared" si="185"/>
        <v>2040</v>
      </c>
      <c r="AK150">
        <f t="shared" ref="AK150:AL150" si="213">AJ150+40</f>
        <v>2080</v>
      </c>
      <c r="AL150">
        <f t="shared" si="213"/>
        <v>2120</v>
      </c>
      <c r="AM150">
        <f t="shared" si="202"/>
        <v>54.375</v>
      </c>
      <c r="AN150">
        <f t="shared" si="202"/>
        <v>54.375</v>
      </c>
      <c r="AO150">
        <f t="shared" si="202"/>
        <v>54.375</v>
      </c>
      <c r="AP150">
        <f t="shared" si="202"/>
        <v>54.375</v>
      </c>
      <c r="AQ150">
        <f t="shared" si="202"/>
        <v>54.375</v>
      </c>
      <c r="AR150">
        <f t="shared" si="202"/>
        <v>54.375</v>
      </c>
      <c r="AS150">
        <f t="shared" si="202"/>
        <v>54.375</v>
      </c>
      <c r="AT150">
        <f t="shared" si="202"/>
        <v>54.375</v>
      </c>
      <c r="AU150">
        <f t="shared" si="202"/>
        <v>54.375</v>
      </c>
      <c r="AV150">
        <f t="shared" si="202"/>
        <v>54.375</v>
      </c>
      <c r="AW150">
        <f t="shared" si="203"/>
        <v>54.375</v>
      </c>
      <c r="AX150">
        <f t="shared" si="203"/>
        <v>54.375</v>
      </c>
      <c r="AY150">
        <f t="shared" si="203"/>
        <v>54.375</v>
      </c>
      <c r="AZ150">
        <f t="shared" si="203"/>
        <v>54.375</v>
      </c>
      <c r="BA150">
        <f t="shared" si="203"/>
        <v>54.375</v>
      </c>
      <c r="BB150">
        <f t="shared" si="203"/>
        <v>54.375</v>
      </c>
      <c r="BC150">
        <f t="shared" si="203"/>
        <v>54.375</v>
      </c>
      <c r="BD150">
        <f t="shared" si="203"/>
        <v>54.375</v>
      </c>
      <c r="BE150">
        <f t="shared" si="203"/>
        <v>54.375</v>
      </c>
      <c r="BF150">
        <f t="shared" si="203"/>
        <v>54.375</v>
      </c>
      <c r="BG150">
        <f t="shared" si="204"/>
        <v>54.375</v>
      </c>
      <c r="BH150">
        <f t="shared" si="204"/>
        <v>54.375</v>
      </c>
      <c r="BI150">
        <f t="shared" si="204"/>
        <v>54.375</v>
      </c>
      <c r="BJ150">
        <f t="shared" si="204"/>
        <v>54.375</v>
      </c>
      <c r="BK150">
        <f t="shared" si="204"/>
        <v>54.375</v>
      </c>
      <c r="BL150">
        <f t="shared" si="204"/>
        <v>54.375</v>
      </c>
      <c r="BM150">
        <f t="shared" si="204"/>
        <v>54.375</v>
      </c>
      <c r="BN150">
        <f t="shared" si="204"/>
        <v>54.375</v>
      </c>
      <c r="BO150">
        <f t="shared" si="204"/>
        <v>54.375</v>
      </c>
      <c r="BP150">
        <f t="shared" si="204"/>
        <v>54.375</v>
      </c>
      <c r="BQ150">
        <f t="shared" si="204"/>
        <v>54.375</v>
      </c>
    </row>
    <row r="151" spans="1:69">
      <c r="A151" t="s">
        <v>285</v>
      </c>
      <c r="B151" t="s">
        <v>32</v>
      </c>
      <c r="C151" t="s">
        <v>33</v>
      </c>
      <c r="D151" t="s">
        <v>34</v>
      </c>
      <c r="E151" t="s">
        <v>561</v>
      </c>
      <c r="F151" t="s">
        <v>482</v>
      </c>
      <c r="I151">
        <v>87</v>
      </c>
      <c r="J151" t="s">
        <v>72</v>
      </c>
      <c r="K151">
        <v>2000</v>
      </c>
      <c r="M151" t="s">
        <v>306</v>
      </c>
      <c r="N151" t="s">
        <v>332</v>
      </c>
      <c r="S151" t="s">
        <v>562</v>
      </c>
      <c r="T151" t="s">
        <v>563</v>
      </c>
      <c r="U151">
        <v>39.922328</v>
      </c>
      <c r="V151">
        <v>-87.446359999999999</v>
      </c>
      <c r="W151" t="s">
        <v>42</v>
      </c>
      <c r="X151" t="s">
        <v>99</v>
      </c>
      <c r="Y151" t="s">
        <v>100</v>
      </c>
      <c r="AA151" t="s">
        <v>101</v>
      </c>
      <c r="AB151" t="s">
        <v>564</v>
      </c>
      <c r="AC151" t="s">
        <v>565</v>
      </c>
      <c r="AD151" t="s">
        <v>572</v>
      </c>
      <c r="AE151" t="s">
        <v>49</v>
      </c>
      <c r="AF151" s="2">
        <v>0.625</v>
      </c>
      <c r="AG151">
        <f t="shared" si="183"/>
        <v>696</v>
      </c>
      <c r="AH151" t="str">
        <f t="shared" si="211"/>
        <v/>
      </c>
      <c r="AI151">
        <f t="shared" si="207"/>
        <v>24</v>
      </c>
      <c r="AJ151">
        <f t="shared" si="185"/>
        <v>2040</v>
      </c>
      <c r="AK151">
        <f t="shared" ref="AK151:AL151" si="214">AJ151+40</f>
        <v>2080</v>
      </c>
      <c r="AL151">
        <f t="shared" si="214"/>
        <v>2120</v>
      </c>
      <c r="AM151">
        <f t="shared" si="202"/>
        <v>54.375</v>
      </c>
      <c r="AN151">
        <f t="shared" si="202"/>
        <v>54.375</v>
      </c>
      <c r="AO151">
        <f t="shared" si="202"/>
        <v>54.375</v>
      </c>
      <c r="AP151">
        <f t="shared" si="202"/>
        <v>54.375</v>
      </c>
      <c r="AQ151">
        <f t="shared" si="202"/>
        <v>54.375</v>
      </c>
      <c r="AR151">
        <f t="shared" si="202"/>
        <v>54.375</v>
      </c>
      <c r="AS151">
        <f t="shared" si="202"/>
        <v>54.375</v>
      </c>
      <c r="AT151">
        <f t="shared" si="202"/>
        <v>54.375</v>
      </c>
      <c r="AU151">
        <f t="shared" si="202"/>
        <v>54.375</v>
      </c>
      <c r="AV151">
        <f t="shared" si="202"/>
        <v>54.375</v>
      </c>
      <c r="AW151">
        <f t="shared" si="203"/>
        <v>54.375</v>
      </c>
      <c r="AX151">
        <f t="shared" si="203"/>
        <v>54.375</v>
      </c>
      <c r="AY151">
        <f t="shared" si="203"/>
        <v>54.375</v>
      </c>
      <c r="AZ151">
        <f t="shared" si="203"/>
        <v>54.375</v>
      </c>
      <c r="BA151">
        <f t="shared" si="203"/>
        <v>54.375</v>
      </c>
      <c r="BB151">
        <f t="shared" si="203"/>
        <v>54.375</v>
      </c>
      <c r="BC151">
        <f t="shared" si="203"/>
        <v>54.375</v>
      </c>
      <c r="BD151">
        <f t="shared" si="203"/>
        <v>54.375</v>
      </c>
      <c r="BE151">
        <f t="shared" si="203"/>
        <v>54.375</v>
      </c>
      <c r="BF151">
        <f t="shared" si="203"/>
        <v>54.375</v>
      </c>
      <c r="BG151">
        <f t="shared" si="204"/>
        <v>54.375</v>
      </c>
      <c r="BH151">
        <f t="shared" si="204"/>
        <v>54.375</v>
      </c>
      <c r="BI151">
        <f t="shared" si="204"/>
        <v>54.375</v>
      </c>
      <c r="BJ151">
        <f t="shared" si="204"/>
        <v>54.375</v>
      </c>
      <c r="BK151">
        <f t="shared" si="204"/>
        <v>54.375</v>
      </c>
      <c r="BL151">
        <f t="shared" si="204"/>
        <v>54.375</v>
      </c>
      <c r="BM151">
        <f t="shared" si="204"/>
        <v>54.375</v>
      </c>
      <c r="BN151">
        <f t="shared" si="204"/>
        <v>54.375</v>
      </c>
      <c r="BO151">
        <f t="shared" si="204"/>
        <v>54.375</v>
      </c>
      <c r="BP151">
        <f t="shared" si="204"/>
        <v>54.375</v>
      </c>
      <c r="BQ151">
        <f t="shared" si="204"/>
        <v>54.375</v>
      </c>
    </row>
    <row r="152" spans="1:69">
      <c r="A152" t="s">
        <v>285</v>
      </c>
      <c r="B152" t="s">
        <v>32</v>
      </c>
      <c r="C152" t="s">
        <v>33</v>
      </c>
      <c r="D152" t="s">
        <v>34</v>
      </c>
      <c r="E152" t="s">
        <v>561</v>
      </c>
      <c r="F152" t="s">
        <v>484</v>
      </c>
      <c r="I152">
        <v>87</v>
      </c>
      <c r="J152" t="s">
        <v>72</v>
      </c>
      <c r="K152">
        <v>2000</v>
      </c>
      <c r="M152" t="s">
        <v>306</v>
      </c>
      <c r="N152" t="s">
        <v>332</v>
      </c>
      <c r="S152" t="s">
        <v>562</v>
      </c>
      <c r="T152" t="s">
        <v>563</v>
      </c>
      <c r="U152">
        <v>39.922328</v>
      </c>
      <c r="V152">
        <v>-87.446359999999999</v>
      </c>
      <c r="W152" t="s">
        <v>42</v>
      </c>
      <c r="X152" t="s">
        <v>99</v>
      </c>
      <c r="Y152" t="s">
        <v>100</v>
      </c>
      <c r="AA152" t="s">
        <v>101</v>
      </c>
      <c r="AB152" t="s">
        <v>564</v>
      </c>
      <c r="AC152" t="s">
        <v>565</v>
      </c>
      <c r="AD152" t="s">
        <v>573</v>
      </c>
      <c r="AE152" t="s">
        <v>49</v>
      </c>
      <c r="AF152" s="2">
        <v>0.625</v>
      </c>
      <c r="AG152">
        <f t="shared" si="183"/>
        <v>696</v>
      </c>
      <c r="AH152">
        <f t="shared" si="211"/>
        <v>696</v>
      </c>
      <c r="AI152">
        <f t="shared" si="207"/>
        <v>24</v>
      </c>
      <c r="AJ152">
        <f t="shared" si="185"/>
        <v>2040</v>
      </c>
      <c r="AK152">
        <f t="shared" ref="AK152:AL152" si="215">AJ152+40</f>
        <v>2080</v>
      </c>
      <c r="AL152">
        <f t="shared" si="215"/>
        <v>2120</v>
      </c>
      <c r="AM152">
        <f t="shared" si="202"/>
        <v>54.375</v>
      </c>
      <c r="AN152">
        <f t="shared" si="202"/>
        <v>54.375</v>
      </c>
      <c r="AO152">
        <f t="shared" si="202"/>
        <v>54.375</v>
      </c>
      <c r="AP152">
        <f t="shared" si="202"/>
        <v>54.375</v>
      </c>
      <c r="AQ152">
        <f t="shared" si="202"/>
        <v>54.375</v>
      </c>
      <c r="AR152">
        <f t="shared" si="202"/>
        <v>54.375</v>
      </c>
      <c r="AS152">
        <f t="shared" si="202"/>
        <v>54.375</v>
      </c>
      <c r="AT152">
        <f t="shared" si="202"/>
        <v>54.375</v>
      </c>
      <c r="AU152">
        <f t="shared" si="202"/>
        <v>54.375</v>
      </c>
      <c r="AV152">
        <f t="shared" si="202"/>
        <v>54.375</v>
      </c>
      <c r="AW152">
        <f t="shared" si="203"/>
        <v>54.375</v>
      </c>
      <c r="AX152">
        <f t="shared" si="203"/>
        <v>54.375</v>
      </c>
      <c r="AY152">
        <f t="shared" si="203"/>
        <v>54.375</v>
      </c>
      <c r="AZ152">
        <f t="shared" si="203"/>
        <v>54.375</v>
      </c>
      <c r="BA152">
        <f t="shared" si="203"/>
        <v>54.375</v>
      </c>
      <c r="BB152">
        <f t="shared" si="203"/>
        <v>54.375</v>
      </c>
      <c r="BC152">
        <f t="shared" si="203"/>
        <v>54.375</v>
      </c>
      <c r="BD152">
        <f t="shared" si="203"/>
        <v>54.375</v>
      </c>
      <c r="BE152">
        <f t="shared" si="203"/>
        <v>54.375</v>
      </c>
      <c r="BF152">
        <f t="shared" si="203"/>
        <v>54.375</v>
      </c>
      <c r="BG152">
        <f t="shared" si="204"/>
        <v>54.375</v>
      </c>
      <c r="BH152">
        <f t="shared" si="204"/>
        <v>54.375</v>
      </c>
      <c r="BI152">
        <f t="shared" si="204"/>
        <v>54.375</v>
      </c>
      <c r="BJ152">
        <f t="shared" si="204"/>
        <v>54.375</v>
      </c>
      <c r="BK152">
        <f t="shared" si="204"/>
        <v>54.375</v>
      </c>
      <c r="BL152">
        <f t="shared" si="204"/>
        <v>54.375</v>
      </c>
      <c r="BM152">
        <f t="shared" si="204"/>
        <v>54.375</v>
      </c>
      <c r="BN152">
        <f t="shared" si="204"/>
        <v>54.375</v>
      </c>
      <c r="BO152">
        <f t="shared" si="204"/>
        <v>54.375</v>
      </c>
      <c r="BP152">
        <f t="shared" si="204"/>
        <v>54.375</v>
      </c>
      <c r="BQ152">
        <f t="shared" si="204"/>
        <v>54.375</v>
      </c>
    </row>
    <row r="153" spans="1:69">
      <c r="A153" t="s">
        <v>285</v>
      </c>
      <c r="B153" t="s">
        <v>32</v>
      </c>
      <c r="C153" t="s">
        <v>33</v>
      </c>
      <c r="D153" t="s">
        <v>34</v>
      </c>
      <c r="E153" t="s">
        <v>256</v>
      </c>
      <c r="F153" t="s">
        <v>343</v>
      </c>
      <c r="I153">
        <v>163</v>
      </c>
      <c r="J153" t="s">
        <v>37</v>
      </c>
      <c r="K153">
        <v>1958</v>
      </c>
      <c r="L153">
        <v>2022</v>
      </c>
      <c r="M153" t="s">
        <v>288</v>
      </c>
      <c r="N153" t="s">
        <v>332</v>
      </c>
      <c r="S153" t="s">
        <v>324</v>
      </c>
      <c r="T153" t="s">
        <v>41</v>
      </c>
      <c r="U153">
        <v>34.602200000000003</v>
      </c>
      <c r="V153">
        <v>-82.435000000000002</v>
      </c>
      <c r="W153" t="s">
        <v>42</v>
      </c>
      <c r="X153" t="s">
        <v>574</v>
      </c>
      <c r="Y153" t="s">
        <v>259</v>
      </c>
      <c r="AA153" t="s">
        <v>185</v>
      </c>
      <c r="AB153" t="s">
        <v>260</v>
      </c>
      <c r="AC153" t="s">
        <v>261</v>
      </c>
      <c r="AD153" t="s">
        <v>575</v>
      </c>
      <c r="AE153" t="s">
        <v>49</v>
      </c>
      <c r="AF153" s="1">
        <v>1</v>
      </c>
      <c r="AG153">
        <f t="shared" si="183"/>
        <v>1118</v>
      </c>
      <c r="AH153" t="str">
        <f t="shared" si="211"/>
        <v/>
      </c>
      <c r="AI153">
        <f t="shared" si="207"/>
        <v>66</v>
      </c>
      <c r="AJ153">
        <f t="shared" si="185"/>
        <v>1998</v>
      </c>
      <c r="AK153">
        <f t="shared" ref="AK153:AL153" si="216">AJ153+40</f>
        <v>2038</v>
      </c>
      <c r="AL153">
        <f t="shared" si="216"/>
        <v>2078</v>
      </c>
      <c r="AM153">
        <f t="shared" ref="AM153:BQ153" si="217">IF(AM$1&lt;$L153,$I153,0)*$AF153</f>
        <v>163</v>
      </c>
      <c r="AN153">
        <f t="shared" si="217"/>
        <v>163</v>
      </c>
      <c r="AO153">
        <f t="shared" si="217"/>
        <v>0</v>
      </c>
      <c r="AP153">
        <f t="shared" si="217"/>
        <v>0</v>
      </c>
      <c r="AQ153">
        <f t="shared" si="217"/>
        <v>0</v>
      </c>
      <c r="AR153">
        <f t="shared" si="217"/>
        <v>0</v>
      </c>
      <c r="AS153">
        <f t="shared" si="217"/>
        <v>0</v>
      </c>
      <c r="AT153">
        <f t="shared" si="217"/>
        <v>0</v>
      </c>
      <c r="AU153">
        <f t="shared" si="217"/>
        <v>0</v>
      </c>
      <c r="AV153">
        <f t="shared" si="217"/>
        <v>0</v>
      </c>
      <c r="AW153">
        <f t="shared" si="217"/>
        <v>0</v>
      </c>
      <c r="AX153">
        <f t="shared" si="217"/>
        <v>0</v>
      </c>
      <c r="AY153">
        <f t="shared" si="217"/>
        <v>0</v>
      </c>
      <c r="AZ153">
        <f t="shared" si="217"/>
        <v>0</v>
      </c>
      <c r="BA153">
        <f t="shared" si="217"/>
        <v>0</v>
      </c>
      <c r="BB153">
        <f t="shared" si="217"/>
        <v>0</v>
      </c>
      <c r="BC153">
        <f t="shared" si="217"/>
        <v>0</v>
      </c>
      <c r="BD153">
        <f t="shared" si="217"/>
        <v>0</v>
      </c>
      <c r="BE153">
        <f t="shared" si="217"/>
        <v>0</v>
      </c>
      <c r="BF153">
        <f t="shared" si="217"/>
        <v>0</v>
      </c>
      <c r="BG153">
        <f t="shared" si="217"/>
        <v>0</v>
      </c>
      <c r="BH153">
        <f t="shared" si="217"/>
        <v>0</v>
      </c>
      <c r="BI153">
        <f t="shared" si="217"/>
        <v>0</v>
      </c>
      <c r="BJ153">
        <f t="shared" si="217"/>
        <v>0</v>
      </c>
      <c r="BK153">
        <f t="shared" si="217"/>
        <v>0</v>
      </c>
      <c r="BL153">
        <f t="shared" si="217"/>
        <v>0</v>
      </c>
      <c r="BM153">
        <f t="shared" si="217"/>
        <v>0</v>
      </c>
      <c r="BN153">
        <f t="shared" si="217"/>
        <v>0</v>
      </c>
      <c r="BO153">
        <f t="shared" si="217"/>
        <v>0</v>
      </c>
      <c r="BP153">
        <f t="shared" si="217"/>
        <v>0</v>
      </c>
      <c r="BQ153">
        <f t="shared" si="217"/>
        <v>0</v>
      </c>
    </row>
    <row r="154" spans="1:69">
      <c r="A154" t="s">
        <v>285</v>
      </c>
      <c r="B154" t="s">
        <v>32</v>
      </c>
      <c r="C154" t="s">
        <v>33</v>
      </c>
      <c r="D154" t="s">
        <v>34</v>
      </c>
      <c r="E154" t="s">
        <v>256</v>
      </c>
      <c r="F154" t="s">
        <v>348</v>
      </c>
      <c r="I154">
        <v>54</v>
      </c>
      <c r="J154" t="s">
        <v>72</v>
      </c>
      <c r="K154">
        <v>2007</v>
      </c>
      <c r="M154" t="s">
        <v>306</v>
      </c>
      <c r="N154" t="s">
        <v>289</v>
      </c>
      <c r="S154" t="s">
        <v>324</v>
      </c>
      <c r="T154" t="s">
        <v>41</v>
      </c>
      <c r="U154">
        <v>34.602200000000003</v>
      </c>
      <c r="V154">
        <v>-82.435000000000002</v>
      </c>
      <c r="W154" t="s">
        <v>42</v>
      </c>
      <c r="X154" t="s">
        <v>574</v>
      </c>
      <c r="Y154" t="s">
        <v>259</v>
      </c>
      <c r="AA154" t="s">
        <v>185</v>
      </c>
      <c r="AB154" t="s">
        <v>260</v>
      </c>
      <c r="AC154" t="s">
        <v>261</v>
      </c>
      <c r="AD154" t="s">
        <v>576</v>
      </c>
      <c r="AE154" t="s">
        <v>49</v>
      </c>
      <c r="AF154" s="1">
        <v>1</v>
      </c>
      <c r="AG154">
        <f t="shared" si="183"/>
        <v>1118</v>
      </c>
      <c r="AH154" t="str">
        <f t="shared" si="211"/>
        <v/>
      </c>
      <c r="AI154">
        <f t="shared" si="207"/>
        <v>17</v>
      </c>
      <c r="AJ154">
        <f t="shared" si="185"/>
        <v>2047</v>
      </c>
      <c r="AK154">
        <f t="shared" ref="AK154:AL154" si="218">AJ154+40</f>
        <v>2087</v>
      </c>
      <c r="AL154">
        <f t="shared" si="218"/>
        <v>2127</v>
      </c>
      <c r="AM154">
        <f t="shared" ref="AM154:AV163" si="219">IF(AM$1&lt;$K154,0,$I154)*$AF154</f>
        <v>54</v>
      </c>
      <c r="AN154">
        <f t="shared" si="219"/>
        <v>54</v>
      </c>
      <c r="AO154">
        <f t="shared" si="219"/>
        <v>54</v>
      </c>
      <c r="AP154">
        <f t="shared" si="219"/>
        <v>54</v>
      </c>
      <c r="AQ154">
        <f t="shared" si="219"/>
        <v>54</v>
      </c>
      <c r="AR154">
        <f t="shared" si="219"/>
        <v>54</v>
      </c>
      <c r="AS154">
        <f t="shared" si="219"/>
        <v>54</v>
      </c>
      <c r="AT154">
        <f t="shared" si="219"/>
        <v>54</v>
      </c>
      <c r="AU154">
        <f t="shared" si="219"/>
        <v>54</v>
      </c>
      <c r="AV154">
        <f t="shared" si="219"/>
        <v>54</v>
      </c>
      <c r="AW154">
        <f t="shared" ref="AW154:BF163" si="220">IF(AW$1&lt;$K154,0,$I154)*$AF154</f>
        <v>54</v>
      </c>
      <c r="AX154">
        <f t="shared" si="220"/>
        <v>54</v>
      </c>
      <c r="AY154">
        <f t="shared" si="220"/>
        <v>54</v>
      </c>
      <c r="AZ154">
        <f t="shared" si="220"/>
        <v>54</v>
      </c>
      <c r="BA154">
        <f t="shared" si="220"/>
        <v>54</v>
      </c>
      <c r="BB154">
        <f t="shared" si="220"/>
        <v>54</v>
      </c>
      <c r="BC154">
        <f t="shared" si="220"/>
        <v>54</v>
      </c>
      <c r="BD154">
        <f t="shared" si="220"/>
        <v>54</v>
      </c>
      <c r="BE154">
        <f t="shared" si="220"/>
        <v>54</v>
      </c>
      <c r="BF154">
        <f t="shared" si="220"/>
        <v>54</v>
      </c>
      <c r="BG154">
        <f t="shared" ref="BG154:BQ163" si="221">IF(BG$1&lt;$K154,0,$I154)*$AF154</f>
        <v>54</v>
      </c>
      <c r="BH154">
        <f t="shared" si="221"/>
        <v>54</v>
      </c>
      <c r="BI154">
        <f t="shared" si="221"/>
        <v>54</v>
      </c>
      <c r="BJ154">
        <f t="shared" si="221"/>
        <v>54</v>
      </c>
      <c r="BK154">
        <f t="shared" si="221"/>
        <v>54</v>
      </c>
      <c r="BL154">
        <f t="shared" si="221"/>
        <v>54</v>
      </c>
      <c r="BM154">
        <f t="shared" si="221"/>
        <v>54</v>
      </c>
      <c r="BN154">
        <f t="shared" si="221"/>
        <v>54</v>
      </c>
      <c r="BO154">
        <f t="shared" si="221"/>
        <v>54</v>
      </c>
      <c r="BP154">
        <f t="shared" si="221"/>
        <v>54</v>
      </c>
      <c r="BQ154">
        <f t="shared" si="221"/>
        <v>54</v>
      </c>
    </row>
    <row r="155" spans="1:69">
      <c r="A155" t="s">
        <v>285</v>
      </c>
      <c r="B155" t="s">
        <v>32</v>
      </c>
      <c r="C155" t="s">
        <v>33</v>
      </c>
      <c r="D155" t="s">
        <v>34</v>
      </c>
      <c r="E155" t="s">
        <v>256</v>
      </c>
      <c r="F155" t="s">
        <v>350</v>
      </c>
      <c r="I155">
        <v>54</v>
      </c>
      <c r="J155" t="s">
        <v>72</v>
      </c>
      <c r="K155">
        <v>2007</v>
      </c>
      <c r="M155" t="s">
        <v>306</v>
      </c>
      <c r="N155" t="s">
        <v>289</v>
      </c>
      <c r="S155" t="s">
        <v>324</v>
      </c>
      <c r="T155" t="s">
        <v>41</v>
      </c>
      <c r="U155">
        <v>34.602200000000003</v>
      </c>
      <c r="V155">
        <v>-82.435000000000002</v>
      </c>
      <c r="W155" t="s">
        <v>42</v>
      </c>
      <c r="X155" t="s">
        <v>574</v>
      </c>
      <c r="Y155" t="s">
        <v>259</v>
      </c>
      <c r="AA155" t="s">
        <v>185</v>
      </c>
      <c r="AB155" t="s">
        <v>260</v>
      </c>
      <c r="AC155" t="s">
        <v>261</v>
      </c>
      <c r="AD155" t="s">
        <v>577</v>
      </c>
      <c r="AE155" t="s">
        <v>49</v>
      </c>
      <c r="AF155" s="1">
        <v>1</v>
      </c>
      <c r="AG155">
        <f t="shared" si="183"/>
        <v>1118</v>
      </c>
      <c r="AH155" t="str">
        <f t="shared" si="211"/>
        <v/>
      </c>
      <c r="AI155">
        <f t="shared" si="207"/>
        <v>17</v>
      </c>
      <c r="AJ155">
        <f t="shared" si="185"/>
        <v>2047</v>
      </c>
      <c r="AK155">
        <f t="shared" ref="AK155:AL155" si="222">AJ155+40</f>
        <v>2087</v>
      </c>
      <c r="AL155">
        <f t="shared" si="222"/>
        <v>2127</v>
      </c>
      <c r="AM155">
        <f t="shared" si="219"/>
        <v>54</v>
      </c>
      <c r="AN155">
        <f t="shared" si="219"/>
        <v>54</v>
      </c>
      <c r="AO155">
        <f t="shared" si="219"/>
        <v>54</v>
      </c>
      <c r="AP155">
        <f t="shared" si="219"/>
        <v>54</v>
      </c>
      <c r="AQ155">
        <f t="shared" si="219"/>
        <v>54</v>
      </c>
      <c r="AR155">
        <f t="shared" si="219"/>
        <v>54</v>
      </c>
      <c r="AS155">
        <f t="shared" si="219"/>
        <v>54</v>
      </c>
      <c r="AT155">
        <f t="shared" si="219"/>
        <v>54</v>
      </c>
      <c r="AU155">
        <f t="shared" si="219"/>
        <v>54</v>
      </c>
      <c r="AV155">
        <f t="shared" si="219"/>
        <v>54</v>
      </c>
      <c r="AW155">
        <f t="shared" si="220"/>
        <v>54</v>
      </c>
      <c r="AX155">
        <f t="shared" si="220"/>
        <v>54</v>
      </c>
      <c r="AY155">
        <f t="shared" si="220"/>
        <v>54</v>
      </c>
      <c r="AZ155">
        <f t="shared" si="220"/>
        <v>54</v>
      </c>
      <c r="BA155">
        <f t="shared" si="220"/>
        <v>54</v>
      </c>
      <c r="BB155">
        <f t="shared" si="220"/>
        <v>54</v>
      </c>
      <c r="BC155">
        <f t="shared" si="220"/>
        <v>54</v>
      </c>
      <c r="BD155">
        <f t="shared" si="220"/>
        <v>54</v>
      </c>
      <c r="BE155">
        <f t="shared" si="220"/>
        <v>54</v>
      </c>
      <c r="BF155">
        <f t="shared" si="220"/>
        <v>54</v>
      </c>
      <c r="BG155">
        <f t="shared" si="221"/>
        <v>54</v>
      </c>
      <c r="BH155">
        <f t="shared" si="221"/>
        <v>54</v>
      </c>
      <c r="BI155">
        <f t="shared" si="221"/>
        <v>54</v>
      </c>
      <c r="BJ155">
        <f t="shared" si="221"/>
        <v>54</v>
      </c>
      <c r="BK155">
        <f t="shared" si="221"/>
        <v>54</v>
      </c>
      <c r="BL155">
        <f t="shared" si="221"/>
        <v>54</v>
      </c>
      <c r="BM155">
        <f t="shared" si="221"/>
        <v>54</v>
      </c>
      <c r="BN155">
        <f t="shared" si="221"/>
        <v>54</v>
      </c>
      <c r="BO155">
        <f t="shared" si="221"/>
        <v>54</v>
      </c>
      <c r="BP155">
        <f t="shared" si="221"/>
        <v>54</v>
      </c>
      <c r="BQ155">
        <f t="shared" si="221"/>
        <v>54</v>
      </c>
    </row>
    <row r="156" spans="1:69">
      <c r="A156" t="s">
        <v>285</v>
      </c>
      <c r="B156" t="s">
        <v>32</v>
      </c>
      <c r="C156" t="s">
        <v>33</v>
      </c>
      <c r="D156" t="s">
        <v>34</v>
      </c>
      <c r="E156" t="s">
        <v>256</v>
      </c>
      <c r="F156" t="s">
        <v>298</v>
      </c>
      <c r="I156">
        <v>847</v>
      </c>
      <c r="J156" t="s">
        <v>72</v>
      </c>
      <c r="K156">
        <v>2018</v>
      </c>
      <c r="M156" t="s">
        <v>299</v>
      </c>
      <c r="N156" t="s">
        <v>332</v>
      </c>
      <c r="S156" t="s">
        <v>324</v>
      </c>
      <c r="T156" t="s">
        <v>41</v>
      </c>
      <c r="U156">
        <v>34.602200000000003</v>
      </c>
      <c r="V156">
        <v>-82.435000000000002</v>
      </c>
      <c r="W156" t="s">
        <v>42</v>
      </c>
      <c r="X156" t="s">
        <v>574</v>
      </c>
      <c r="Y156" t="s">
        <v>259</v>
      </c>
      <c r="AA156" t="s">
        <v>185</v>
      </c>
      <c r="AB156" t="s">
        <v>260</v>
      </c>
      <c r="AC156" t="s">
        <v>261</v>
      </c>
      <c r="AD156" t="s">
        <v>578</v>
      </c>
      <c r="AE156" t="s">
        <v>49</v>
      </c>
      <c r="AF156" s="1">
        <v>1</v>
      </c>
      <c r="AG156">
        <f t="shared" si="183"/>
        <v>1118</v>
      </c>
      <c r="AH156">
        <f t="shared" si="211"/>
        <v>1118</v>
      </c>
      <c r="AI156">
        <f t="shared" si="207"/>
        <v>6</v>
      </c>
      <c r="AJ156">
        <f t="shared" si="185"/>
        <v>2058</v>
      </c>
      <c r="AK156">
        <f t="shared" ref="AK156:AL156" si="223">AJ156+40</f>
        <v>2098</v>
      </c>
      <c r="AL156">
        <f t="shared" si="223"/>
        <v>2138</v>
      </c>
      <c r="AM156">
        <f t="shared" si="219"/>
        <v>847</v>
      </c>
      <c r="AN156">
        <f t="shared" si="219"/>
        <v>847</v>
      </c>
      <c r="AO156">
        <f t="shared" si="219"/>
        <v>847</v>
      </c>
      <c r="AP156">
        <f t="shared" si="219"/>
        <v>847</v>
      </c>
      <c r="AQ156">
        <f t="shared" si="219"/>
        <v>847</v>
      </c>
      <c r="AR156">
        <f t="shared" si="219"/>
        <v>847</v>
      </c>
      <c r="AS156">
        <f t="shared" si="219"/>
        <v>847</v>
      </c>
      <c r="AT156">
        <f t="shared" si="219"/>
        <v>847</v>
      </c>
      <c r="AU156">
        <f t="shared" si="219"/>
        <v>847</v>
      </c>
      <c r="AV156">
        <f t="shared" si="219"/>
        <v>847</v>
      </c>
      <c r="AW156">
        <f t="shared" si="220"/>
        <v>847</v>
      </c>
      <c r="AX156">
        <f t="shared" si="220"/>
        <v>847</v>
      </c>
      <c r="AY156">
        <f t="shared" si="220"/>
        <v>847</v>
      </c>
      <c r="AZ156">
        <f t="shared" si="220"/>
        <v>847</v>
      </c>
      <c r="BA156">
        <f t="shared" si="220"/>
        <v>847</v>
      </c>
      <c r="BB156">
        <f t="shared" si="220"/>
        <v>847</v>
      </c>
      <c r="BC156">
        <f t="shared" si="220"/>
        <v>847</v>
      </c>
      <c r="BD156">
        <f t="shared" si="220"/>
        <v>847</v>
      </c>
      <c r="BE156">
        <f t="shared" si="220"/>
        <v>847</v>
      </c>
      <c r="BF156">
        <f t="shared" si="220"/>
        <v>847</v>
      </c>
      <c r="BG156">
        <f t="shared" si="221"/>
        <v>847</v>
      </c>
      <c r="BH156">
        <f t="shared" si="221"/>
        <v>847</v>
      </c>
      <c r="BI156">
        <f t="shared" si="221"/>
        <v>847</v>
      </c>
      <c r="BJ156">
        <f t="shared" si="221"/>
        <v>847</v>
      </c>
      <c r="BK156">
        <f t="shared" si="221"/>
        <v>847</v>
      </c>
      <c r="BL156">
        <f t="shared" si="221"/>
        <v>847</v>
      </c>
      <c r="BM156">
        <f t="shared" si="221"/>
        <v>847</v>
      </c>
      <c r="BN156">
        <f t="shared" si="221"/>
        <v>847</v>
      </c>
      <c r="BO156">
        <f t="shared" si="221"/>
        <v>847</v>
      </c>
      <c r="BP156">
        <f t="shared" si="221"/>
        <v>847</v>
      </c>
      <c r="BQ156">
        <f t="shared" si="221"/>
        <v>847</v>
      </c>
    </row>
    <row r="157" spans="1:69">
      <c r="A157" t="s">
        <v>285</v>
      </c>
      <c r="B157" t="s">
        <v>32</v>
      </c>
      <c r="C157" t="s">
        <v>33</v>
      </c>
      <c r="D157" t="s">
        <v>34</v>
      </c>
      <c r="E157" t="s">
        <v>579</v>
      </c>
      <c r="F157" t="s">
        <v>287</v>
      </c>
      <c r="I157">
        <v>195</v>
      </c>
      <c r="J157" t="s">
        <v>72</v>
      </c>
      <c r="K157">
        <v>2000</v>
      </c>
      <c r="M157" t="s">
        <v>306</v>
      </c>
      <c r="N157" t="s">
        <v>289</v>
      </c>
      <c r="S157" t="s">
        <v>300</v>
      </c>
      <c r="T157" t="s">
        <v>41</v>
      </c>
      <c r="U157">
        <v>35.375788999999997</v>
      </c>
      <c r="V157">
        <v>-78.098050000000001</v>
      </c>
      <c r="W157" t="s">
        <v>42</v>
      </c>
      <c r="X157" t="s">
        <v>202</v>
      </c>
      <c r="Y157" t="s">
        <v>203</v>
      </c>
      <c r="AA157" t="s">
        <v>45</v>
      </c>
      <c r="AB157" t="s">
        <v>580</v>
      </c>
      <c r="AC157" t="s">
        <v>581</v>
      </c>
      <c r="AD157" t="s">
        <v>582</v>
      </c>
      <c r="AE157" t="s">
        <v>49</v>
      </c>
      <c r="AF157" s="1">
        <v>1</v>
      </c>
      <c r="AG157">
        <f t="shared" si="183"/>
        <v>979</v>
      </c>
      <c r="AH157" t="str">
        <f t="shared" si="211"/>
        <v/>
      </c>
      <c r="AI157">
        <f t="shared" si="207"/>
        <v>24</v>
      </c>
      <c r="AJ157">
        <f t="shared" si="185"/>
        <v>2040</v>
      </c>
      <c r="AK157">
        <f t="shared" ref="AK157:AL157" si="224">AJ157+40</f>
        <v>2080</v>
      </c>
      <c r="AL157">
        <f t="shared" si="224"/>
        <v>2120</v>
      </c>
      <c r="AM157">
        <f t="shared" si="219"/>
        <v>195</v>
      </c>
      <c r="AN157">
        <f t="shared" si="219"/>
        <v>195</v>
      </c>
      <c r="AO157">
        <f t="shared" si="219"/>
        <v>195</v>
      </c>
      <c r="AP157">
        <f t="shared" si="219"/>
        <v>195</v>
      </c>
      <c r="AQ157">
        <f t="shared" si="219"/>
        <v>195</v>
      </c>
      <c r="AR157">
        <f t="shared" si="219"/>
        <v>195</v>
      </c>
      <c r="AS157">
        <f t="shared" si="219"/>
        <v>195</v>
      </c>
      <c r="AT157">
        <f t="shared" si="219"/>
        <v>195</v>
      </c>
      <c r="AU157">
        <f t="shared" si="219"/>
        <v>195</v>
      </c>
      <c r="AV157">
        <f t="shared" si="219"/>
        <v>195</v>
      </c>
      <c r="AW157">
        <f t="shared" si="220"/>
        <v>195</v>
      </c>
      <c r="AX157">
        <f t="shared" si="220"/>
        <v>195</v>
      </c>
      <c r="AY157">
        <f t="shared" si="220"/>
        <v>195</v>
      </c>
      <c r="AZ157">
        <f t="shared" si="220"/>
        <v>195</v>
      </c>
      <c r="BA157">
        <f t="shared" si="220"/>
        <v>195</v>
      </c>
      <c r="BB157">
        <f t="shared" si="220"/>
        <v>195</v>
      </c>
      <c r="BC157">
        <f t="shared" si="220"/>
        <v>195</v>
      </c>
      <c r="BD157">
        <f t="shared" si="220"/>
        <v>195</v>
      </c>
      <c r="BE157">
        <f t="shared" si="220"/>
        <v>195</v>
      </c>
      <c r="BF157">
        <f t="shared" si="220"/>
        <v>195</v>
      </c>
      <c r="BG157">
        <f t="shared" si="221"/>
        <v>195</v>
      </c>
      <c r="BH157">
        <f t="shared" si="221"/>
        <v>195</v>
      </c>
      <c r="BI157">
        <f t="shared" si="221"/>
        <v>195</v>
      </c>
      <c r="BJ157">
        <f t="shared" si="221"/>
        <v>195</v>
      </c>
      <c r="BK157">
        <f t="shared" si="221"/>
        <v>195</v>
      </c>
      <c r="BL157">
        <f t="shared" si="221"/>
        <v>195</v>
      </c>
      <c r="BM157">
        <f t="shared" si="221"/>
        <v>195</v>
      </c>
      <c r="BN157">
        <f t="shared" si="221"/>
        <v>195</v>
      </c>
      <c r="BO157">
        <f t="shared" si="221"/>
        <v>195</v>
      </c>
      <c r="BP157">
        <f t="shared" si="221"/>
        <v>195</v>
      </c>
      <c r="BQ157">
        <f t="shared" si="221"/>
        <v>195</v>
      </c>
    </row>
    <row r="158" spans="1:69">
      <c r="A158" t="s">
        <v>285</v>
      </c>
      <c r="B158" t="s">
        <v>32</v>
      </c>
      <c r="C158" t="s">
        <v>33</v>
      </c>
      <c r="D158" t="s">
        <v>34</v>
      </c>
      <c r="E158" t="s">
        <v>579</v>
      </c>
      <c r="F158" t="s">
        <v>296</v>
      </c>
      <c r="I158">
        <v>195</v>
      </c>
      <c r="J158" t="s">
        <v>72</v>
      </c>
      <c r="K158">
        <v>2000</v>
      </c>
      <c r="M158" t="s">
        <v>306</v>
      </c>
      <c r="N158" t="s">
        <v>289</v>
      </c>
      <c r="S158" t="s">
        <v>300</v>
      </c>
      <c r="T158" t="s">
        <v>41</v>
      </c>
      <c r="U158">
        <v>35.375788999999997</v>
      </c>
      <c r="V158">
        <v>-78.098050000000001</v>
      </c>
      <c r="W158" t="s">
        <v>42</v>
      </c>
      <c r="X158" t="s">
        <v>202</v>
      </c>
      <c r="Y158" t="s">
        <v>203</v>
      </c>
      <c r="AA158" t="s">
        <v>45</v>
      </c>
      <c r="AB158" t="s">
        <v>580</v>
      </c>
      <c r="AC158" t="s">
        <v>581</v>
      </c>
      <c r="AD158" t="s">
        <v>583</v>
      </c>
      <c r="AE158" t="s">
        <v>49</v>
      </c>
      <c r="AF158" s="1">
        <v>1</v>
      </c>
      <c r="AG158">
        <f t="shared" si="183"/>
        <v>979</v>
      </c>
      <c r="AH158" t="str">
        <f t="shared" si="211"/>
        <v/>
      </c>
      <c r="AI158">
        <f t="shared" si="207"/>
        <v>24</v>
      </c>
      <c r="AJ158">
        <f t="shared" si="185"/>
        <v>2040</v>
      </c>
      <c r="AK158">
        <f t="shared" ref="AK158:AL158" si="225">AJ158+40</f>
        <v>2080</v>
      </c>
      <c r="AL158">
        <f t="shared" si="225"/>
        <v>2120</v>
      </c>
      <c r="AM158">
        <f t="shared" si="219"/>
        <v>195</v>
      </c>
      <c r="AN158">
        <f t="shared" si="219"/>
        <v>195</v>
      </c>
      <c r="AO158">
        <f t="shared" si="219"/>
        <v>195</v>
      </c>
      <c r="AP158">
        <f t="shared" si="219"/>
        <v>195</v>
      </c>
      <c r="AQ158">
        <f t="shared" si="219"/>
        <v>195</v>
      </c>
      <c r="AR158">
        <f t="shared" si="219"/>
        <v>195</v>
      </c>
      <c r="AS158">
        <f t="shared" si="219"/>
        <v>195</v>
      </c>
      <c r="AT158">
        <f t="shared" si="219"/>
        <v>195</v>
      </c>
      <c r="AU158">
        <f t="shared" si="219"/>
        <v>195</v>
      </c>
      <c r="AV158">
        <f t="shared" si="219"/>
        <v>195</v>
      </c>
      <c r="AW158">
        <f t="shared" si="220"/>
        <v>195</v>
      </c>
      <c r="AX158">
        <f t="shared" si="220"/>
        <v>195</v>
      </c>
      <c r="AY158">
        <f t="shared" si="220"/>
        <v>195</v>
      </c>
      <c r="AZ158">
        <f t="shared" si="220"/>
        <v>195</v>
      </c>
      <c r="BA158">
        <f t="shared" si="220"/>
        <v>195</v>
      </c>
      <c r="BB158">
        <f t="shared" si="220"/>
        <v>195</v>
      </c>
      <c r="BC158">
        <f t="shared" si="220"/>
        <v>195</v>
      </c>
      <c r="BD158">
        <f t="shared" si="220"/>
        <v>195</v>
      </c>
      <c r="BE158">
        <f t="shared" si="220"/>
        <v>195</v>
      </c>
      <c r="BF158">
        <f t="shared" si="220"/>
        <v>195</v>
      </c>
      <c r="BG158">
        <f t="shared" si="221"/>
        <v>195</v>
      </c>
      <c r="BH158">
        <f t="shared" si="221"/>
        <v>195</v>
      </c>
      <c r="BI158">
        <f t="shared" si="221"/>
        <v>195</v>
      </c>
      <c r="BJ158">
        <f t="shared" si="221"/>
        <v>195</v>
      </c>
      <c r="BK158">
        <f t="shared" si="221"/>
        <v>195</v>
      </c>
      <c r="BL158">
        <f t="shared" si="221"/>
        <v>195</v>
      </c>
      <c r="BM158">
        <f t="shared" si="221"/>
        <v>195</v>
      </c>
      <c r="BN158">
        <f t="shared" si="221"/>
        <v>195</v>
      </c>
      <c r="BO158">
        <f t="shared" si="221"/>
        <v>195</v>
      </c>
      <c r="BP158">
        <f t="shared" si="221"/>
        <v>195</v>
      </c>
      <c r="BQ158">
        <f t="shared" si="221"/>
        <v>195</v>
      </c>
    </row>
    <row r="159" spans="1:69">
      <c r="A159" t="s">
        <v>285</v>
      </c>
      <c r="B159" t="s">
        <v>32</v>
      </c>
      <c r="C159" t="s">
        <v>33</v>
      </c>
      <c r="D159" t="s">
        <v>34</v>
      </c>
      <c r="E159" t="s">
        <v>579</v>
      </c>
      <c r="F159" t="s">
        <v>343</v>
      </c>
      <c r="I159">
        <v>195</v>
      </c>
      <c r="J159" t="s">
        <v>72</v>
      </c>
      <c r="K159">
        <v>2000</v>
      </c>
      <c r="M159" t="s">
        <v>306</v>
      </c>
      <c r="N159" t="s">
        <v>289</v>
      </c>
      <c r="S159" t="s">
        <v>300</v>
      </c>
      <c r="T159" t="s">
        <v>41</v>
      </c>
      <c r="U159">
        <v>35.375788999999997</v>
      </c>
      <c r="V159">
        <v>-78.098050000000001</v>
      </c>
      <c r="W159" t="s">
        <v>42</v>
      </c>
      <c r="X159" t="s">
        <v>202</v>
      </c>
      <c r="Y159" t="s">
        <v>203</v>
      </c>
      <c r="AA159" t="s">
        <v>45</v>
      </c>
      <c r="AB159" t="s">
        <v>580</v>
      </c>
      <c r="AC159" t="s">
        <v>581</v>
      </c>
      <c r="AD159" t="s">
        <v>584</v>
      </c>
      <c r="AE159" t="s">
        <v>49</v>
      </c>
      <c r="AF159" s="1">
        <v>1</v>
      </c>
      <c r="AG159">
        <f t="shared" si="183"/>
        <v>979</v>
      </c>
      <c r="AH159" t="str">
        <f t="shared" si="211"/>
        <v/>
      </c>
      <c r="AI159">
        <f t="shared" si="207"/>
        <v>24</v>
      </c>
      <c r="AJ159">
        <f t="shared" si="185"/>
        <v>2040</v>
      </c>
      <c r="AK159">
        <f t="shared" ref="AK159:AL159" si="226">AJ159+40</f>
        <v>2080</v>
      </c>
      <c r="AL159">
        <f t="shared" si="226"/>
        <v>2120</v>
      </c>
      <c r="AM159">
        <f t="shared" si="219"/>
        <v>195</v>
      </c>
      <c r="AN159">
        <f t="shared" si="219"/>
        <v>195</v>
      </c>
      <c r="AO159">
        <f t="shared" si="219"/>
        <v>195</v>
      </c>
      <c r="AP159">
        <f t="shared" si="219"/>
        <v>195</v>
      </c>
      <c r="AQ159">
        <f t="shared" si="219"/>
        <v>195</v>
      </c>
      <c r="AR159">
        <f t="shared" si="219"/>
        <v>195</v>
      </c>
      <c r="AS159">
        <f t="shared" si="219"/>
        <v>195</v>
      </c>
      <c r="AT159">
        <f t="shared" si="219"/>
        <v>195</v>
      </c>
      <c r="AU159">
        <f t="shared" si="219"/>
        <v>195</v>
      </c>
      <c r="AV159">
        <f t="shared" si="219"/>
        <v>195</v>
      </c>
      <c r="AW159">
        <f t="shared" si="220"/>
        <v>195</v>
      </c>
      <c r="AX159">
        <f t="shared" si="220"/>
        <v>195</v>
      </c>
      <c r="AY159">
        <f t="shared" si="220"/>
        <v>195</v>
      </c>
      <c r="AZ159">
        <f t="shared" si="220"/>
        <v>195</v>
      </c>
      <c r="BA159">
        <f t="shared" si="220"/>
        <v>195</v>
      </c>
      <c r="BB159">
        <f t="shared" si="220"/>
        <v>195</v>
      </c>
      <c r="BC159">
        <f t="shared" si="220"/>
        <v>195</v>
      </c>
      <c r="BD159">
        <f t="shared" si="220"/>
        <v>195</v>
      </c>
      <c r="BE159">
        <f t="shared" si="220"/>
        <v>195</v>
      </c>
      <c r="BF159">
        <f t="shared" si="220"/>
        <v>195</v>
      </c>
      <c r="BG159">
        <f t="shared" si="221"/>
        <v>195</v>
      </c>
      <c r="BH159">
        <f t="shared" si="221"/>
        <v>195</v>
      </c>
      <c r="BI159">
        <f t="shared" si="221"/>
        <v>195</v>
      </c>
      <c r="BJ159">
        <f t="shared" si="221"/>
        <v>195</v>
      </c>
      <c r="BK159">
        <f t="shared" si="221"/>
        <v>195</v>
      </c>
      <c r="BL159">
        <f t="shared" si="221"/>
        <v>195</v>
      </c>
      <c r="BM159">
        <f t="shared" si="221"/>
        <v>195</v>
      </c>
      <c r="BN159">
        <f t="shared" si="221"/>
        <v>195</v>
      </c>
      <c r="BO159">
        <f t="shared" si="221"/>
        <v>195</v>
      </c>
      <c r="BP159">
        <f t="shared" si="221"/>
        <v>195</v>
      </c>
      <c r="BQ159">
        <f t="shared" si="221"/>
        <v>195</v>
      </c>
    </row>
    <row r="160" spans="1:69">
      <c r="A160" t="s">
        <v>285</v>
      </c>
      <c r="B160" t="s">
        <v>32</v>
      </c>
      <c r="C160" t="s">
        <v>33</v>
      </c>
      <c r="D160" t="s">
        <v>34</v>
      </c>
      <c r="E160" t="s">
        <v>579</v>
      </c>
      <c r="F160" t="s">
        <v>327</v>
      </c>
      <c r="I160">
        <v>195</v>
      </c>
      <c r="J160" t="s">
        <v>72</v>
      </c>
      <c r="K160">
        <v>2000</v>
      </c>
      <c r="M160" t="s">
        <v>306</v>
      </c>
      <c r="N160" t="s">
        <v>289</v>
      </c>
      <c r="S160" t="s">
        <v>300</v>
      </c>
      <c r="T160" t="s">
        <v>41</v>
      </c>
      <c r="U160">
        <v>35.375788999999997</v>
      </c>
      <c r="V160">
        <v>-78.098050000000001</v>
      </c>
      <c r="W160" t="s">
        <v>42</v>
      </c>
      <c r="X160" t="s">
        <v>202</v>
      </c>
      <c r="Y160" t="s">
        <v>203</v>
      </c>
      <c r="AA160" t="s">
        <v>45</v>
      </c>
      <c r="AB160" t="s">
        <v>580</v>
      </c>
      <c r="AC160" t="s">
        <v>581</v>
      </c>
      <c r="AD160" t="s">
        <v>585</v>
      </c>
      <c r="AE160" t="s">
        <v>49</v>
      </c>
      <c r="AF160" s="1">
        <v>1</v>
      </c>
      <c r="AG160">
        <f t="shared" si="183"/>
        <v>979</v>
      </c>
      <c r="AH160" t="str">
        <f t="shared" si="211"/>
        <v/>
      </c>
      <c r="AI160">
        <f t="shared" si="207"/>
        <v>24</v>
      </c>
      <c r="AJ160">
        <f t="shared" si="185"/>
        <v>2040</v>
      </c>
      <c r="AK160">
        <f t="shared" ref="AK160:AL160" si="227">AJ160+40</f>
        <v>2080</v>
      </c>
      <c r="AL160">
        <f t="shared" si="227"/>
        <v>2120</v>
      </c>
      <c r="AM160">
        <f t="shared" si="219"/>
        <v>195</v>
      </c>
      <c r="AN160">
        <f t="shared" si="219"/>
        <v>195</v>
      </c>
      <c r="AO160">
        <f t="shared" si="219"/>
        <v>195</v>
      </c>
      <c r="AP160">
        <f t="shared" si="219"/>
        <v>195</v>
      </c>
      <c r="AQ160">
        <f t="shared" si="219"/>
        <v>195</v>
      </c>
      <c r="AR160">
        <f t="shared" si="219"/>
        <v>195</v>
      </c>
      <c r="AS160">
        <f t="shared" si="219"/>
        <v>195</v>
      </c>
      <c r="AT160">
        <f t="shared" si="219"/>
        <v>195</v>
      </c>
      <c r="AU160">
        <f t="shared" si="219"/>
        <v>195</v>
      </c>
      <c r="AV160">
        <f t="shared" si="219"/>
        <v>195</v>
      </c>
      <c r="AW160">
        <f t="shared" si="220"/>
        <v>195</v>
      </c>
      <c r="AX160">
        <f t="shared" si="220"/>
        <v>195</v>
      </c>
      <c r="AY160">
        <f t="shared" si="220"/>
        <v>195</v>
      </c>
      <c r="AZ160">
        <f t="shared" si="220"/>
        <v>195</v>
      </c>
      <c r="BA160">
        <f t="shared" si="220"/>
        <v>195</v>
      </c>
      <c r="BB160">
        <f t="shared" si="220"/>
        <v>195</v>
      </c>
      <c r="BC160">
        <f t="shared" si="220"/>
        <v>195</v>
      </c>
      <c r="BD160">
        <f t="shared" si="220"/>
        <v>195</v>
      </c>
      <c r="BE160">
        <f t="shared" si="220"/>
        <v>195</v>
      </c>
      <c r="BF160">
        <f t="shared" si="220"/>
        <v>195</v>
      </c>
      <c r="BG160">
        <f t="shared" si="221"/>
        <v>195</v>
      </c>
      <c r="BH160">
        <f t="shared" si="221"/>
        <v>195</v>
      </c>
      <c r="BI160">
        <f t="shared" si="221"/>
        <v>195</v>
      </c>
      <c r="BJ160">
        <f t="shared" si="221"/>
        <v>195</v>
      </c>
      <c r="BK160">
        <f t="shared" si="221"/>
        <v>195</v>
      </c>
      <c r="BL160">
        <f t="shared" si="221"/>
        <v>195</v>
      </c>
      <c r="BM160">
        <f t="shared" si="221"/>
        <v>195</v>
      </c>
      <c r="BN160">
        <f t="shared" si="221"/>
        <v>195</v>
      </c>
      <c r="BO160">
        <f t="shared" si="221"/>
        <v>195</v>
      </c>
      <c r="BP160">
        <f t="shared" si="221"/>
        <v>195</v>
      </c>
      <c r="BQ160">
        <f t="shared" si="221"/>
        <v>195</v>
      </c>
    </row>
    <row r="161" spans="1:69">
      <c r="A161" t="s">
        <v>285</v>
      </c>
      <c r="B161" t="s">
        <v>32</v>
      </c>
      <c r="C161" t="s">
        <v>33</v>
      </c>
      <c r="D161" t="s">
        <v>34</v>
      </c>
      <c r="E161" t="s">
        <v>579</v>
      </c>
      <c r="F161" t="s">
        <v>366</v>
      </c>
      <c r="I161">
        <v>199</v>
      </c>
      <c r="J161" t="s">
        <v>72</v>
      </c>
      <c r="K161">
        <v>2009</v>
      </c>
      <c r="M161" t="s">
        <v>306</v>
      </c>
      <c r="N161" t="s">
        <v>289</v>
      </c>
      <c r="S161" t="s">
        <v>300</v>
      </c>
      <c r="T161" t="s">
        <v>41</v>
      </c>
      <c r="U161">
        <v>35.375788999999997</v>
      </c>
      <c r="V161">
        <v>-78.098050000000001</v>
      </c>
      <c r="W161" t="s">
        <v>42</v>
      </c>
      <c r="X161" t="s">
        <v>202</v>
      </c>
      <c r="Y161" t="s">
        <v>203</v>
      </c>
      <c r="AA161" t="s">
        <v>45</v>
      </c>
      <c r="AB161" t="s">
        <v>580</v>
      </c>
      <c r="AC161" t="s">
        <v>581</v>
      </c>
      <c r="AD161" t="s">
        <v>586</v>
      </c>
      <c r="AE161" t="s">
        <v>49</v>
      </c>
      <c r="AF161" s="1">
        <v>1</v>
      </c>
      <c r="AG161">
        <f t="shared" si="183"/>
        <v>979</v>
      </c>
      <c r="AH161">
        <f t="shared" si="211"/>
        <v>979</v>
      </c>
      <c r="AI161">
        <f t="shared" si="207"/>
        <v>15</v>
      </c>
      <c r="AJ161">
        <f t="shared" si="185"/>
        <v>2049</v>
      </c>
      <c r="AK161">
        <f t="shared" ref="AK161:AL161" si="228">AJ161+40</f>
        <v>2089</v>
      </c>
      <c r="AL161">
        <f t="shared" si="228"/>
        <v>2129</v>
      </c>
      <c r="AM161">
        <f t="shared" si="219"/>
        <v>199</v>
      </c>
      <c r="AN161">
        <f t="shared" si="219"/>
        <v>199</v>
      </c>
      <c r="AO161">
        <f t="shared" si="219"/>
        <v>199</v>
      </c>
      <c r="AP161">
        <f t="shared" si="219"/>
        <v>199</v>
      </c>
      <c r="AQ161">
        <f t="shared" si="219"/>
        <v>199</v>
      </c>
      <c r="AR161">
        <f t="shared" si="219"/>
        <v>199</v>
      </c>
      <c r="AS161">
        <f t="shared" si="219"/>
        <v>199</v>
      </c>
      <c r="AT161">
        <f t="shared" si="219"/>
        <v>199</v>
      </c>
      <c r="AU161">
        <f t="shared" si="219"/>
        <v>199</v>
      </c>
      <c r="AV161">
        <f t="shared" si="219"/>
        <v>199</v>
      </c>
      <c r="AW161">
        <f t="shared" si="220"/>
        <v>199</v>
      </c>
      <c r="AX161">
        <f t="shared" si="220"/>
        <v>199</v>
      </c>
      <c r="AY161">
        <f t="shared" si="220"/>
        <v>199</v>
      </c>
      <c r="AZ161">
        <f t="shared" si="220"/>
        <v>199</v>
      </c>
      <c r="BA161">
        <f t="shared" si="220"/>
        <v>199</v>
      </c>
      <c r="BB161">
        <f t="shared" si="220"/>
        <v>199</v>
      </c>
      <c r="BC161">
        <f t="shared" si="220"/>
        <v>199</v>
      </c>
      <c r="BD161">
        <f t="shared" si="220"/>
        <v>199</v>
      </c>
      <c r="BE161">
        <f t="shared" si="220"/>
        <v>199</v>
      </c>
      <c r="BF161">
        <f t="shared" si="220"/>
        <v>199</v>
      </c>
      <c r="BG161">
        <f t="shared" si="221"/>
        <v>199</v>
      </c>
      <c r="BH161">
        <f t="shared" si="221"/>
        <v>199</v>
      </c>
      <c r="BI161">
        <f t="shared" si="221"/>
        <v>199</v>
      </c>
      <c r="BJ161">
        <f t="shared" si="221"/>
        <v>199</v>
      </c>
      <c r="BK161">
        <f t="shared" si="221"/>
        <v>199</v>
      </c>
      <c r="BL161">
        <f t="shared" si="221"/>
        <v>199</v>
      </c>
      <c r="BM161">
        <f t="shared" si="221"/>
        <v>199</v>
      </c>
      <c r="BN161">
        <f t="shared" si="221"/>
        <v>199</v>
      </c>
      <c r="BO161">
        <f t="shared" si="221"/>
        <v>199</v>
      </c>
      <c r="BP161">
        <f t="shared" si="221"/>
        <v>199</v>
      </c>
      <c r="BQ161">
        <f t="shared" si="221"/>
        <v>199</v>
      </c>
    </row>
    <row r="162" spans="1:69">
      <c r="A162" t="s">
        <v>285</v>
      </c>
      <c r="B162" t="s">
        <v>32</v>
      </c>
      <c r="C162" t="s">
        <v>33</v>
      </c>
      <c r="D162" t="s">
        <v>34</v>
      </c>
      <c r="E162" t="s">
        <v>587</v>
      </c>
      <c r="F162" t="s">
        <v>588</v>
      </c>
      <c r="I162">
        <v>125</v>
      </c>
      <c r="J162" t="s">
        <v>72</v>
      </c>
      <c r="K162">
        <v>2000</v>
      </c>
      <c r="M162" t="s">
        <v>306</v>
      </c>
      <c r="N162" t="s">
        <v>332</v>
      </c>
      <c r="S162" t="s">
        <v>329</v>
      </c>
      <c r="T162" t="s">
        <v>41</v>
      </c>
      <c r="U162">
        <v>38.671599999999998</v>
      </c>
      <c r="V162">
        <v>-87.293099999999995</v>
      </c>
      <c r="W162" t="s">
        <v>42</v>
      </c>
      <c r="X162" t="s">
        <v>589</v>
      </c>
      <c r="Y162" t="s">
        <v>136</v>
      </c>
      <c r="AA162" t="s">
        <v>101</v>
      </c>
      <c r="AB162" t="s">
        <v>590</v>
      </c>
      <c r="AC162" t="s">
        <v>591</v>
      </c>
      <c r="AD162" t="s">
        <v>592</v>
      </c>
      <c r="AE162" t="s">
        <v>49</v>
      </c>
      <c r="AF162" s="1">
        <v>1</v>
      </c>
      <c r="AG162">
        <f t="shared" si="183"/>
        <v>500</v>
      </c>
      <c r="AH162" t="str">
        <f t="shared" si="211"/>
        <v/>
      </c>
      <c r="AI162">
        <f t="shared" si="207"/>
        <v>24</v>
      </c>
      <c r="AJ162">
        <f t="shared" si="185"/>
        <v>2040</v>
      </c>
      <c r="AK162">
        <f t="shared" ref="AK162:AL162" si="229">AJ162+40</f>
        <v>2080</v>
      </c>
      <c r="AL162">
        <f t="shared" si="229"/>
        <v>2120</v>
      </c>
      <c r="AM162">
        <f t="shared" si="219"/>
        <v>125</v>
      </c>
      <c r="AN162">
        <f t="shared" si="219"/>
        <v>125</v>
      </c>
      <c r="AO162">
        <f t="shared" si="219"/>
        <v>125</v>
      </c>
      <c r="AP162">
        <f t="shared" si="219"/>
        <v>125</v>
      </c>
      <c r="AQ162">
        <f t="shared" si="219"/>
        <v>125</v>
      </c>
      <c r="AR162">
        <f t="shared" si="219"/>
        <v>125</v>
      </c>
      <c r="AS162">
        <f t="shared" si="219"/>
        <v>125</v>
      </c>
      <c r="AT162">
        <f t="shared" si="219"/>
        <v>125</v>
      </c>
      <c r="AU162">
        <f t="shared" si="219"/>
        <v>125</v>
      </c>
      <c r="AV162">
        <f t="shared" si="219"/>
        <v>125</v>
      </c>
      <c r="AW162">
        <f t="shared" si="220"/>
        <v>125</v>
      </c>
      <c r="AX162">
        <f t="shared" si="220"/>
        <v>125</v>
      </c>
      <c r="AY162">
        <f t="shared" si="220"/>
        <v>125</v>
      </c>
      <c r="AZ162">
        <f t="shared" si="220"/>
        <v>125</v>
      </c>
      <c r="BA162">
        <f t="shared" si="220"/>
        <v>125</v>
      </c>
      <c r="BB162">
        <f t="shared" si="220"/>
        <v>125</v>
      </c>
      <c r="BC162">
        <f t="shared" si="220"/>
        <v>125</v>
      </c>
      <c r="BD162">
        <f t="shared" si="220"/>
        <v>125</v>
      </c>
      <c r="BE162">
        <f t="shared" si="220"/>
        <v>125</v>
      </c>
      <c r="BF162">
        <f t="shared" si="220"/>
        <v>125</v>
      </c>
      <c r="BG162">
        <f t="shared" si="221"/>
        <v>125</v>
      </c>
      <c r="BH162">
        <f t="shared" si="221"/>
        <v>125</v>
      </c>
      <c r="BI162">
        <f t="shared" si="221"/>
        <v>125</v>
      </c>
      <c r="BJ162">
        <f t="shared" si="221"/>
        <v>125</v>
      </c>
      <c r="BK162">
        <f t="shared" si="221"/>
        <v>125</v>
      </c>
      <c r="BL162">
        <f t="shared" si="221"/>
        <v>125</v>
      </c>
      <c r="BM162">
        <f t="shared" si="221"/>
        <v>125</v>
      </c>
      <c r="BN162">
        <f t="shared" si="221"/>
        <v>125</v>
      </c>
      <c r="BO162">
        <f t="shared" si="221"/>
        <v>125</v>
      </c>
      <c r="BP162">
        <f t="shared" si="221"/>
        <v>125</v>
      </c>
      <c r="BQ162">
        <f t="shared" si="221"/>
        <v>125</v>
      </c>
    </row>
    <row r="163" spans="1:69">
      <c r="A163" t="s">
        <v>285</v>
      </c>
      <c r="B163" t="s">
        <v>32</v>
      </c>
      <c r="C163" t="s">
        <v>33</v>
      </c>
      <c r="D163" t="s">
        <v>34</v>
      </c>
      <c r="E163" t="s">
        <v>587</v>
      </c>
      <c r="F163" t="s">
        <v>593</v>
      </c>
      <c r="I163">
        <v>125</v>
      </c>
      <c r="J163" t="s">
        <v>72</v>
      </c>
      <c r="K163">
        <v>2000</v>
      </c>
      <c r="M163" t="s">
        <v>306</v>
      </c>
      <c r="N163" t="s">
        <v>332</v>
      </c>
      <c r="S163" t="s">
        <v>329</v>
      </c>
      <c r="T163" t="s">
        <v>41</v>
      </c>
      <c r="U163">
        <v>38.671599999999998</v>
      </c>
      <c r="V163">
        <v>-87.293099999999995</v>
      </c>
      <c r="W163" t="s">
        <v>42</v>
      </c>
      <c r="X163" t="s">
        <v>589</v>
      </c>
      <c r="Y163" t="s">
        <v>136</v>
      </c>
      <c r="AA163" t="s">
        <v>101</v>
      </c>
      <c r="AB163" t="s">
        <v>590</v>
      </c>
      <c r="AC163" t="s">
        <v>591</v>
      </c>
      <c r="AD163" t="s">
        <v>594</v>
      </c>
      <c r="AE163" t="s">
        <v>49</v>
      </c>
      <c r="AF163" s="1">
        <v>1</v>
      </c>
      <c r="AG163">
        <f t="shared" si="183"/>
        <v>500</v>
      </c>
      <c r="AH163" t="str">
        <f t="shared" si="211"/>
        <v/>
      </c>
      <c r="AI163">
        <f t="shared" si="207"/>
        <v>24</v>
      </c>
      <c r="AJ163">
        <f t="shared" si="185"/>
        <v>2040</v>
      </c>
      <c r="AK163">
        <f t="shared" ref="AK163:AL163" si="230">AJ163+40</f>
        <v>2080</v>
      </c>
      <c r="AL163">
        <f t="shared" si="230"/>
        <v>2120</v>
      </c>
      <c r="AM163">
        <f t="shared" si="219"/>
        <v>125</v>
      </c>
      <c r="AN163">
        <f t="shared" si="219"/>
        <v>125</v>
      </c>
      <c r="AO163">
        <f t="shared" si="219"/>
        <v>125</v>
      </c>
      <c r="AP163">
        <f t="shared" si="219"/>
        <v>125</v>
      </c>
      <c r="AQ163">
        <f t="shared" si="219"/>
        <v>125</v>
      </c>
      <c r="AR163">
        <f t="shared" si="219"/>
        <v>125</v>
      </c>
      <c r="AS163">
        <f t="shared" si="219"/>
        <v>125</v>
      </c>
      <c r="AT163">
        <f t="shared" si="219"/>
        <v>125</v>
      </c>
      <c r="AU163">
        <f t="shared" si="219"/>
        <v>125</v>
      </c>
      <c r="AV163">
        <f t="shared" si="219"/>
        <v>125</v>
      </c>
      <c r="AW163">
        <f t="shared" si="220"/>
        <v>125</v>
      </c>
      <c r="AX163">
        <f t="shared" si="220"/>
        <v>125</v>
      </c>
      <c r="AY163">
        <f t="shared" si="220"/>
        <v>125</v>
      </c>
      <c r="AZ163">
        <f t="shared" si="220"/>
        <v>125</v>
      </c>
      <c r="BA163">
        <f t="shared" si="220"/>
        <v>125</v>
      </c>
      <c r="BB163">
        <f t="shared" si="220"/>
        <v>125</v>
      </c>
      <c r="BC163">
        <f t="shared" si="220"/>
        <v>125</v>
      </c>
      <c r="BD163">
        <f t="shared" si="220"/>
        <v>125</v>
      </c>
      <c r="BE163">
        <f t="shared" si="220"/>
        <v>125</v>
      </c>
      <c r="BF163">
        <f t="shared" si="220"/>
        <v>125</v>
      </c>
      <c r="BG163">
        <f t="shared" si="221"/>
        <v>125</v>
      </c>
      <c r="BH163">
        <f t="shared" si="221"/>
        <v>125</v>
      </c>
      <c r="BI163">
        <f t="shared" si="221"/>
        <v>125</v>
      </c>
      <c r="BJ163">
        <f t="shared" si="221"/>
        <v>125</v>
      </c>
      <c r="BK163">
        <f t="shared" si="221"/>
        <v>125</v>
      </c>
      <c r="BL163">
        <f t="shared" si="221"/>
        <v>125</v>
      </c>
      <c r="BM163">
        <f t="shared" si="221"/>
        <v>125</v>
      </c>
      <c r="BN163">
        <f t="shared" si="221"/>
        <v>125</v>
      </c>
      <c r="BO163">
        <f t="shared" si="221"/>
        <v>125</v>
      </c>
      <c r="BP163">
        <f t="shared" si="221"/>
        <v>125</v>
      </c>
      <c r="BQ163">
        <f t="shared" si="221"/>
        <v>125</v>
      </c>
    </row>
    <row r="164" spans="1:69">
      <c r="A164" t="s">
        <v>285</v>
      </c>
      <c r="B164" t="s">
        <v>32</v>
      </c>
      <c r="C164" t="s">
        <v>33</v>
      </c>
      <c r="D164" t="s">
        <v>34</v>
      </c>
      <c r="E164" t="s">
        <v>587</v>
      </c>
      <c r="F164" t="s">
        <v>595</v>
      </c>
      <c r="I164">
        <v>125</v>
      </c>
      <c r="J164" t="s">
        <v>72</v>
      </c>
      <c r="K164">
        <v>2000</v>
      </c>
      <c r="M164" t="s">
        <v>306</v>
      </c>
      <c r="N164" t="s">
        <v>332</v>
      </c>
      <c r="S164" t="s">
        <v>329</v>
      </c>
      <c r="T164" t="s">
        <v>41</v>
      </c>
      <c r="U164">
        <v>38.671599999999998</v>
      </c>
      <c r="V164">
        <v>-87.293099999999995</v>
      </c>
      <c r="W164" t="s">
        <v>42</v>
      </c>
      <c r="X164" t="s">
        <v>589</v>
      </c>
      <c r="Y164" t="s">
        <v>136</v>
      </c>
      <c r="AA164" t="s">
        <v>101</v>
      </c>
      <c r="AB164" t="s">
        <v>590</v>
      </c>
      <c r="AC164" t="s">
        <v>591</v>
      </c>
      <c r="AD164" t="s">
        <v>596</v>
      </c>
      <c r="AE164" t="s">
        <v>49</v>
      </c>
      <c r="AF164" s="1">
        <v>1</v>
      </c>
      <c r="AG164">
        <f t="shared" si="183"/>
        <v>500</v>
      </c>
      <c r="AH164" t="str">
        <f t="shared" si="211"/>
        <v/>
      </c>
      <c r="AI164">
        <f t="shared" si="207"/>
        <v>24</v>
      </c>
      <c r="AJ164">
        <f t="shared" si="185"/>
        <v>2040</v>
      </c>
      <c r="AK164">
        <f t="shared" ref="AK164:AL164" si="231">AJ164+40</f>
        <v>2080</v>
      </c>
      <c r="AL164">
        <f t="shared" si="231"/>
        <v>2120</v>
      </c>
      <c r="AM164">
        <f t="shared" ref="AM164:AV171" si="232">IF(AM$1&lt;$K164,0,$I164)*$AF164</f>
        <v>125</v>
      </c>
      <c r="AN164">
        <f t="shared" si="232"/>
        <v>125</v>
      </c>
      <c r="AO164">
        <f t="shared" si="232"/>
        <v>125</v>
      </c>
      <c r="AP164">
        <f t="shared" si="232"/>
        <v>125</v>
      </c>
      <c r="AQ164">
        <f t="shared" si="232"/>
        <v>125</v>
      </c>
      <c r="AR164">
        <f t="shared" si="232"/>
        <v>125</v>
      </c>
      <c r="AS164">
        <f t="shared" si="232"/>
        <v>125</v>
      </c>
      <c r="AT164">
        <f t="shared" si="232"/>
        <v>125</v>
      </c>
      <c r="AU164">
        <f t="shared" si="232"/>
        <v>125</v>
      </c>
      <c r="AV164">
        <f t="shared" si="232"/>
        <v>125</v>
      </c>
      <c r="AW164">
        <f t="shared" ref="AW164:BF171" si="233">IF(AW$1&lt;$K164,0,$I164)*$AF164</f>
        <v>125</v>
      </c>
      <c r="AX164">
        <f t="shared" si="233"/>
        <v>125</v>
      </c>
      <c r="AY164">
        <f t="shared" si="233"/>
        <v>125</v>
      </c>
      <c r="AZ164">
        <f t="shared" si="233"/>
        <v>125</v>
      </c>
      <c r="BA164">
        <f t="shared" si="233"/>
        <v>125</v>
      </c>
      <c r="BB164">
        <f t="shared" si="233"/>
        <v>125</v>
      </c>
      <c r="BC164">
        <f t="shared" si="233"/>
        <v>125</v>
      </c>
      <c r="BD164">
        <f t="shared" si="233"/>
        <v>125</v>
      </c>
      <c r="BE164">
        <f t="shared" si="233"/>
        <v>125</v>
      </c>
      <c r="BF164">
        <f t="shared" si="233"/>
        <v>125</v>
      </c>
      <c r="BG164">
        <f t="shared" ref="BG164:BQ171" si="234">IF(BG$1&lt;$K164,0,$I164)*$AF164</f>
        <v>125</v>
      </c>
      <c r="BH164">
        <f t="shared" si="234"/>
        <v>125</v>
      </c>
      <c r="BI164">
        <f t="shared" si="234"/>
        <v>125</v>
      </c>
      <c r="BJ164">
        <f t="shared" si="234"/>
        <v>125</v>
      </c>
      <c r="BK164">
        <f t="shared" si="234"/>
        <v>125</v>
      </c>
      <c r="BL164">
        <f t="shared" si="234"/>
        <v>125</v>
      </c>
      <c r="BM164">
        <f t="shared" si="234"/>
        <v>125</v>
      </c>
      <c r="BN164">
        <f t="shared" si="234"/>
        <v>125</v>
      </c>
      <c r="BO164">
        <f t="shared" si="234"/>
        <v>125</v>
      </c>
      <c r="BP164">
        <f t="shared" si="234"/>
        <v>125</v>
      </c>
      <c r="BQ164">
        <f t="shared" si="234"/>
        <v>125</v>
      </c>
    </row>
    <row r="165" spans="1:69">
      <c r="A165" t="s">
        <v>285</v>
      </c>
      <c r="B165" t="s">
        <v>32</v>
      </c>
      <c r="C165" t="s">
        <v>33</v>
      </c>
      <c r="D165" t="s">
        <v>34</v>
      </c>
      <c r="E165" t="s">
        <v>587</v>
      </c>
      <c r="F165" t="s">
        <v>597</v>
      </c>
      <c r="I165">
        <v>125</v>
      </c>
      <c r="J165" t="s">
        <v>72</v>
      </c>
      <c r="K165">
        <v>2000</v>
      </c>
      <c r="M165" t="s">
        <v>306</v>
      </c>
      <c r="N165" t="s">
        <v>332</v>
      </c>
      <c r="S165" t="s">
        <v>329</v>
      </c>
      <c r="T165" t="s">
        <v>41</v>
      </c>
      <c r="U165">
        <v>38.671599999999998</v>
      </c>
      <c r="V165">
        <v>-87.293099999999995</v>
      </c>
      <c r="W165" t="s">
        <v>42</v>
      </c>
      <c r="X165" t="s">
        <v>589</v>
      </c>
      <c r="Y165" t="s">
        <v>136</v>
      </c>
      <c r="AA165" t="s">
        <v>101</v>
      </c>
      <c r="AB165" t="s">
        <v>590</v>
      </c>
      <c r="AC165" t="s">
        <v>591</v>
      </c>
      <c r="AD165" t="s">
        <v>598</v>
      </c>
      <c r="AE165" t="s">
        <v>49</v>
      </c>
      <c r="AF165" s="1">
        <v>1</v>
      </c>
      <c r="AG165">
        <f t="shared" si="183"/>
        <v>500</v>
      </c>
      <c r="AH165">
        <f t="shared" si="211"/>
        <v>500</v>
      </c>
      <c r="AI165">
        <f t="shared" si="207"/>
        <v>24</v>
      </c>
      <c r="AJ165">
        <f t="shared" si="185"/>
        <v>2040</v>
      </c>
      <c r="AK165">
        <f t="shared" ref="AK165:AL165" si="235">AJ165+40</f>
        <v>2080</v>
      </c>
      <c r="AL165">
        <f t="shared" si="235"/>
        <v>2120</v>
      </c>
      <c r="AM165">
        <f t="shared" si="232"/>
        <v>125</v>
      </c>
      <c r="AN165">
        <f t="shared" si="232"/>
        <v>125</v>
      </c>
      <c r="AO165">
        <f t="shared" si="232"/>
        <v>125</v>
      </c>
      <c r="AP165">
        <f t="shared" si="232"/>
        <v>125</v>
      </c>
      <c r="AQ165">
        <f t="shared" si="232"/>
        <v>125</v>
      </c>
      <c r="AR165">
        <f t="shared" si="232"/>
        <v>125</v>
      </c>
      <c r="AS165">
        <f t="shared" si="232"/>
        <v>125</v>
      </c>
      <c r="AT165">
        <f t="shared" si="232"/>
        <v>125</v>
      </c>
      <c r="AU165">
        <f t="shared" si="232"/>
        <v>125</v>
      </c>
      <c r="AV165">
        <f t="shared" si="232"/>
        <v>125</v>
      </c>
      <c r="AW165">
        <f t="shared" si="233"/>
        <v>125</v>
      </c>
      <c r="AX165">
        <f t="shared" si="233"/>
        <v>125</v>
      </c>
      <c r="AY165">
        <f t="shared" si="233"/>
        <v>125</v>
      </c>
      <c r="AZ165">
        <f t="shared" si="233"/>
        <v>125</v>
      </c>
      <c r="BA165">
        <f t="shared" si="233"/>
        <v>125</v>
      </c>
      <c r="BB165">
        <f t="shared" si="233"/>
        <v>125</v>
      </c>
      <c r="BC165">
        <f t="shared" si="233"/>
        <v>125</v>
      </c>
      <c r="BD165">
        <f t="shared" si="233"/>
        <v>125</v>
      </c>
      <c r="BE165">
        <f t="shared" si="233"/>
        <v>125</v>
      </c>
      <c r="BF165">
        <f t="shared" si="233"/>
        <v>125</v>
      </c>
      <c r="BG165">
        <f t="shared" si="234"/>
        <v>125</v>
      </c>
      <c r="BH165">
        <f t="shared" si="234"/>
        <v>125</v>
      </c>
      <c r="BI165">
        <f t="shared" si="234"/>
        <v>125</v>
      </c>
      <c r="BJ165">
        <f t="shared" si="234"/>
        <v>125</v>
      </c>
      <c r="BK165">
        <f t="shared" si="234"/>
        <v>125</v>
      </c>
      <c r="BL165">
        <f t="shared" si="234"/>
        <v>125</v>
      </c>
      <c r="BM165">
        <f t="shared" si="234"/>
        <v>125</v>
      </c>
      <c r="BN165">
        <f t="shared" si="234"/>
        <v>125</v>
      </c>
      <c r="BO165">
        <f t="shared" si="234"/>
        <v>125</v>
      </c>
      <c r="BP165">
        <f t="shared" si="234"/>
        <v>125</v>
      </c>
      <c r="BQ165">
        <f t="shared" si="234"/>
        <v>125</v>
      </c>
    </row>
    <row r="166" spans="1:69">
      <c r="A166" t="s">
        <v>285</v>
      </c>
      <c r="B166" t="s">
        <v>32</v>
      </c>
      <c r="C166" t="s">
        <v>33</v>
      </c>
      <c r="D166" t="s">
        <v>34</v>
      </c>
      <c r="E166" t="s">
        <v>599</v>
      </c>
      <c r="F166" t="s">
        <v>308</v>
      </c>
      <c r="I166">
        <v>95</v>
      </c>
      <c r="J166" t="s">
        <v>72</v>
      </c>
      <c r="K166">
        <v>1992</v>
      </c>
      <c r="M166" t="s">
        <v>306</v>
      </c>
      <c r="N166" t="s">
        <v>289</v>
      </c>
      <c r="S166" t="s">
        <v>600</v>
      </c>
      <c r="T166" t="s">
        <v>41</v>
      </c>
      <c r="U166">
        <v>39.449199999999998</v>
      </c>
      <c r="V166">
        <v>-84.461100000000002</v>
      </c>
      <c r="W166" t="s">
        <v>42</v>
      </c>
      <c r="X166" t="s">
        <v>467</v>
      </c>
      <c r="Y166" t="s">
        <v>468</v>
      </c>
      <c r="AA166" t="s">
        <v>57</v>
      </c>
      <c r="AB166" t="s">
        <v>601</v>
      </c>
      <c r="AC166" t="s">
        <v>602</v>
      </c>
      <c r="AD166" t="s">
        <v>604</v>
      </c>
      <c r="AE166" t="s">
        <v>49</v>
      </c>
      <c r="AF166" s="1">
        <v>1</v>
      </c>
      <c r="AG166">
        <f t="shared" si="183"/>
        <v>570</v>
      </c>
      <c r="AH166" t="str">
        <f t="shared" si="211"/>
        <v/>
      </c>
      <c r="AI166">
        <f t="shared" si="207"/>
        <v>32</v>
      </c>
      <c r="AJ166">
        <f t="shared" si="185"/>
        <v>2032</v>
      </c>
      <c r="AK166">
        <f t="shared" ref="AK166:AL166" si="236">AJ166+40</f>
        <v>2072</v>
      </c>
      <c r="AL166">
        <f t="shared" si="236"/>
        <v>2112</v>
      </c>
      <c r="AM166">
        <f t="shared" si="232"/>
        <v>95</v>
      </c>
      <c r="AN166">
        <f t="shared" si="232"/>
        <v>95</v>
      </c>
      <c r="AO166">
        <f t="shared" si="232"/>
        <v>95</v>
      </c>
      <c r="AP166">
        <f t="shared" si="232"/>
        <v>95</v>
      </c>
      <c r="AQ166">
        <f t="shared" si="232"/>
        <v>95</v>
      </c>
      <c r="AR166">
        <f t="shared" si="232"/>
        <v>95</v>
      </c>
      <c r="AS166">
        <f t="shared" si="232"/>
        <v>95</v>
      </c>
      <c r="AT166">
        <f t="shared" si="232"/>
        <v>95</v>
      </c>
      <c r="AU166">
        <f t="shared" si="232"/>
        <v>95</v>
      </c>
      <c r="AV166">
        <f t="shared" si="232"/>
        <v>95</v>
      </c>
      <c r="AW166">
        <f t="shared" si="233"/>
        <v>95</v>
      </c>
      <c r="AX166">
        <f t="shared" si="233"/>
        <v>95</v>
      </c>
      <c r="AY166">
        <f t="shared" si="233"/>
        <v>95</v>
      </c>
      <c r="AZ166">
        <f t="shared" si="233"/>
        <v>95</v>
      </c>
      <c r="BA166">
        <f t="shared" si="233"/>
        <v>95</v>
      </c>
      <c r="BB166">
        <f t="shared" si="233"/>
        <v>95</v>
      </c>
      <c r="BC166">
        <f t="shared" si="233"/>
        <v>95</v>
      </c>
      <c r="BD166">
        <f t="shared" si="233"/>
        <v>95</v>
      </c>
      <c r="BE166">
        <f t="shared" si="233"/>
        <v>95</v>
      </c>
      <c r="BF166">
        <f t="shared" si="233"/>
        <v>95</v>
      </c>
      <c r="BG166">
        <f t="shared" si="234"/>
        <v>95</v>
      </c>
      <c r="BH166">
        <f t="shared" si="234"/>
        <v>95</v>
      </c>
      <c r="BI166">
        <f t="shared" si="234"/>
        <v>95</v>
      </c>
      <c r="BJ166">
        <f t="shared" si="234"/>
        <v>95</v>
      </c>
      <c r="BK166">
        <f t="shared" si="234"/>
        <v>95</v>
      </c>
      <c r="BL166">
        <f t="shared" si="234"/>
        <v>95</v>
      </c>
      <c r="BM166">
        <f t="shared" si="234"/>
        <v>95</v>
      </c>
      <c r="BN166">
        <f t="shared" si="234"/>
        <v>95</v>
      </c>
      <c r="BO166">
        <f t="shared" si="234"/>
        <v>95</v>
      </c>
      <c r="BP166">
        <f t="shared" si="234"/>
        <v>95</v>
      </c>
      <c r="BQ166">
        <f t="shared" si="234"/>
        <v>95</v>
      </c>
    </row>
    <row r="167" spans="1:69">
      <c r="A167" t="s">
        <v>285</v>
      </c>
      <c r="B167" t="s">
        <v>32</v>
      </c>
      <c r="C167" t="s">
        <v>33</v>
      </c>
      <c r="D167" t="s">
        <v>34</v>
      </c>
      <c r="E167" t="s">
        <v>599</v>
      </c>
      <c r="F167" t="s">
        <v>605</v>
      </c>
      <c r="I167">
        <v>95</v>
      </c>
      <c r="J167" t="s">
        <v>72</v>
      </c>
      <c r="K167">
        <v>1992</v>
      </c>
      <c r="M167" t="s">
        <v>306</v>
      </c>
      <c r="N167" t="s">
        <v>289</v>
      </c>
      <c r="S167" t="s">
        <v>600</v>
      </c>
      <c r="T167" t="s">
        <v>41</v>
      </c>
      <c r="U167">
        <v>39.449199999999998</v>
      </c>
      <c r="V167">
        <v>-84.461100000000002</v>
      </c>
      <c r="W167" t="s">
        <v>42</v>
      </c>
      <c r="X167" t="s">
        <v>467</v>
      </c>
      <c r="Y167" t="s">
        <v>468</v>
      </c>
      <c r="AA167" t="s">
        <v>57</v>
      </c>
      <c r="AB167" t="s">
        <v>601</v>
      </c>
      <c r="AC167" t="s">
        <v>602</v>
      </c>
      <c r="AD167" t="s">
        <v>606</v>
      </c>
      <c r="AE167" t="s">
        <v>49</v>
      </c>
      <c r="AF167" s="1">
        <v>1</v>
      </c>
      <c r="AG167">
        <f t="shared" si="183"/>
        <v>570</v>
      </c>
      <c r="AH167" t="str">
        <f t="shared" si="211"/>
        <v/>
      </c>
      <c r="AI167">
        <f t="shared" si="207"/>
        <v>32</v>
      </c>
      <c r="AJ167">
        <f t="shared" si="185"/>
        <v>2032</v>
      </c>
      <c r="AK167">
        <f t="shared" ref="AK167:AL167" si="237">AJ167+40</f>
        <v>2072</v>
      </c>
      <c r="AL167">
        <f t="shared" si="237"/>
        <v>2112</v>
      </c>
      <c r="AM167">
        <f t="shared" si="232"/>
        <v>95</v>
      </c>
      <c r="AN167">
        <f t="shared" si="232"/>
        <v>95</v>
      </c>
      <c r="AO167">
        <f t="shared" si="232"/>
        <v>95</v>
      </c>
      <c r="AP167">
        <f t="shared" si="232"/>
        <v>95</v>
      </c>
      <c r="AQ167">
        <f t="shared" si="232"/>
        <v>95</v>
      </c>
      <c r="AR167">
        <f t="shared" si="232"/>
        <v>95</v>
      </c>
      <c r="AS167">
        <f t="shared" si="232"/>
        <v>95</v>
      </c>
      <c r="AT167">
        <f t="shared" si="232"/>
        <v>95</v>
      </c>
      <c r="AU167">
        <f t="shared" si="232"/>
        <v>95</v>
      </c>
      <c r="AV167">
        <f t="shared" si="232"/>
        <v>95</v>
      </c>
      <c r="AW167">
        <f t="shared" si="233"/>
        <v>95</v>
      </c>
      <c r="AX167">
        <f t="shared" si="233"/>
        <v>95</v>
      </c>
      <c r="AY167">
        <f t="shared" si="233"/>
        <v>95</v>
      </c>
      <c r="AZ167">
        <f t="shared" si="233"/>
        <v>95</v>
      </c>
      <c r="BA167">
        <f t="shared" si="233"/>
        <v>95</v>
      </c>
      <c r="BB167">
        <f t="shared" si="233"/>
        <v>95</v>
      </c>
      <c r="BC167">
        <f t="shared" si="233"/>
        <v>95</v>
      </c>
      <c r="BD167">
        <f t="shared" si="233"/>
        <v>95</v>
      </c>
      <c r="BE167">
        <f t="shared" si="233"/>
        <v>95</v>
      </c>
      <c r="BF167">
        <f t="shared" si="233"/>
        <v>95</v>
      </c>
      <c r="BG167">
        <f t="shared" si="234"/>
        <v>95</v>
      </c>
      <c r="BH167">
        <f t="shared" si="234"/>
        <v>95</v>
      </c>
      <c r="BI167">
        <f t="shared" si="234"/>
        <v>95</v>
      </c>
      <c r="BJ167">
        <f t="shared" si="234"/>
        <v>95</v>
      </c>
      <c r="BK167">
        <f t="shared" si="234"/>
        <v>95</v>
      </c>
      <c r="BL167">
        <f t="shared" si="234"/>
        <v>95</v>
      </c>
      <c r="BM167">
        <f t="shared" si="234"/>
        <v>95</v>
      </c>
      <c r="BN167">
        <f t="shared" si="234"/>
        <v>95</v>
      </c>
      <c r="BO167">
        <f t="shared" si="234"/>
        <v>95</v>
      </c>
      <c r="BP167">
        <f t="shared" si="234"/>
        <v>95</v>
      </c>
      <c r="BQ167">
        <f t="shared" si="234"/>
        <v>95</v>
      </c>
    </row>
    <row r="168" spans="1:69">
      <c r="A168" t="s">
        <v>285</v>
      </c>
      <c r="B168" t="s">
        <v>32</v>
      </c>
      <c r="C168" t="s">
        <v>33</v>
      </c>
      <c r="D168" t="s">
        <v>34</v>
      </c>
      <c r="E168" t="s">
        <v>599</v>
      </c>
      <c r="F168" t="s">
        <v>607</v>
      </c>
      <c r="I168">
        <v>95</v>
      </c>
      <c r="J168" t="s">
        <v>72</v>
      </c>
      <c r="K168">
        <v>1992</v>
      </c>
      <c r="M168" t="s">
        <v>306</v>
      </c>
      <c r="N168" t="s">
        <v>289</v>
      </c>
      <c r="S168" t="s">
        <v>600</v>
      </c>
      <c r="T168" t="s">
        <v>41</v>
      </c>
      <c r="U168">
        <v>39.449199999999998</v>
      </c>
      <c r="V168">
        <v>-84.461100000000002</v>
      </c>
      <c r="W168" t="s">
        <v>42</v>
      </c>
      <c r="X168" t="s">
        <v>467</v>
      </c>
      <c r="Y168" t="s">
        <v>468</v>
      </c>
      <c r="AA168" t="s">
        <v>57</v>
      </c>
      <c r="AB168" t="s">
        <v>601</v>
      </c>
      <c r="AC168" t="s">
        <v>602</v>
      </c>
      <c r="AD168" t="s">
        <v>608</v>
      </c>
      <c r="AE168" t="s">
        <v>49</v>
      </c>
      <c r="AF168" s="1">
        <v>1</v>
      </c>
      <c r="AG168">
        <f t="shared" si="183"/>
        <v>570</v>
      </c>
      <c r="AH168" t="str">
        <f t="shared" si="211"/>
        <v/>
      </c>
      <c r="AI168">
        <f t="shared" si="207"/>
        <v>32</v>
      </c>
      <c r="AJ168">
        <f t="shared" si="185"/>
        <v>2032</v>
      </c>
      <c r="AK168">
        <f t="shared" ref="AK168:AL168" si="238">AJ168+40</f>
        <v>2072</v>
      </c>
      <c r="AL168">
        <f t="shared" si="238"/>
        <v>2112</v>
      </c>
      <c r="AM168">
        <f t="shared" si="232"/>
        <v>95</v>
      </c>
      <c r="AN168">
        <f t="shared" si="232"/>
        <v>95</v>
      </c>
      <c r="AO168">
        <f t="shared" si="232"/>
        <v>95</v>
      </c>
      <c r="AP168">
        <f t="shared" si="232"/>
        <v>95</v>
      </c>
      <c r="AQ168">
        <f t="shared" si="232"/>
        <v>95</v>
      </c>
      <c r="AR168">
        <f t="shared" si="232"/>
        <v>95</v>
      </c>
      <c r="AS168">
        <f t="shared" si="232"/>
        <v>95</v>
      </c>
      <c r="AT168">
        <f t="shared" si="232"/>
        <v>95</v>
      </c>
      <c r="AU168">
        <f t="shared" si="232"/>
        <v>95</v>
      </c>
      <c r="AV168">
        <f t="shared" si="232"/>
        <v>95</v>
      </c>
      <c r="AW168">
        <f t="shared" si="233"/>
        <v>95</v>
      </c>
      <c r="AX168">
        <f t="shared" si="233"/>
        <v>95</v>
      </c>
      <c r="AY168">
        <f t="shared" si="233"/>
        <v>95</v>
      </c>
      <c r="AZ168">
        <f t="shared" si="233"/>
        <v>95</v>
      </c>
      <c r="BA168">
        <f t="shared" si="233"/>
        <v>95</v>
      </c>
      <c r="BB168">
        <f t="shared" si="233"/>
        <v>95</v>
      </c>
      <c r="BC168">
        <f t="shared" si="233"/>
        <v>95</v>
      </c>
      <c r="BD168">
        <f t="shared" si="233"/>
        <v>95</v>
      </c>
      <c r="BE168">
        <f t="shared" si="233"/>
        <v>95</v>
      </c>
      <c r="BF168">
        <f t="shared" si="233"/>
        <v>95</v>
      </c>
      <c r="BG168">
        <f t="shared" si="234"/>
        <v>95</v>
      </c>
      <c r="BH168">
        <f t="shared" si="234"/>
        <v>95</v>
      </c>
      <c r="BI168">
        <f t="shared" si="234"/>
        <v>95</v>
      </c>
      <c r="BJ168">
        <f t="shared" si="234"/>
        <v>95</v>
      </c>
      <c r="BK168">
        <f t="shared" si="234"/>
        <v>95</v>
      </c>
      <c r="BL168">
        <f t="shared" si="234"/>
        <v>95</v>
      </c>
      <c r="BM168">
        <f t="shared" si="234"/>
        <v>95</v>
      </c>
      <c r="BN168">
        <f t="shared" si="234"/>
        <v>95</v>
      </c>
      <c r="BO168">
        <f t="shared" si="234"/>
        <v>95</v>
      </c>
      <c r="BP168">
        <f t="shared" si="234"/>
        <v>95</v>
      </c>
      <c r="BQ168">
        <f t="shared" si="234"/>
        <v>95</v>
      </c>
    </row>
    <row r="169" spans="1:69">
      <c r="A169" t="s">
        <v>285</v>
      </c>
      <c r="B169" t="s">
        <v>32</v>
      </c>
      <c r="C169" t="s">
        <v>33</v>
      </c>
      <c r="D169" t="s">
        <v>34</v>
      </c>
      <c r="E169" t="s">
        <v>599</v>
      </c>
      <c r="F169" t="s">
        <v>609</v>
      </c>
      <c r="I169">
        <v>95</v>
      </c>
      <c r="J169" t="s">
        <v>72</v>
      </c>
      <c r="K169">
        <v>1992</v>
      </c>
      <c r="M169" t="s">
        <v>306</v>
      </c>
      <c r="N169" t="s">
        <v>289</v>
      </c>
      <c r="S169" t="s">
        <v>600</v>
      </c>
      <c r="T169" t="s">
        <v>41</v>
      </c>
      <c r="U169">
        <v>39.449199999999998</v>
      </c>
      <c r="V169">
        <v>-84.461100000000002</v>
      </c>
      <c r="W169" t="s">
        <v>42</v>
      </c>
      <c r="X169" t="s">
        <v>467</v>
      </c>
      <c r="Y169" t="s">
        <v>468</v>
      </c>
      <c r="AA169" t="s">
        <v>57</v>
      </c>
      <c r="AB169" t="s">
        <v>601</v>
      </c>
      <c r="AC169" t="s">
        <v>602</v>
      </c>
      <c r="AD169" t="s">
        <v>610</v>
      </c>
      <c r="AE169" t="s">
        <v>49</v>
      </c>
      <c r="AF169" s="1">
        <v>1</v>
      </c>
      <c r="AG169">
        <f t="shared" si="183"/>
        <v>570</v>
      </c>
      <c r="AH169" t="str">
        <f t="shared" si="211"/>
        <v/>
      </c>
      <c r="AI169">
        <f t="shared" si="207"/>
        <v>32</v>
      </c>
      <c r="AJ169">
        <f t="shared" si="185"/>
        <v>2032</v>
      </c>
      <c r="AK169">
        <f t="shared" ref="AK169:AL169" si="239">AJ169+40</f>
        <v>2072</v>
      </c>
      <c r="AL169">
        <f t="shared" si="239"/>
        <v>2112</v>
      </c>
      <c r="AM169">
        <f t="shared" si="232"/>
        <v>95</v>
      </c>
      <c r="AN169">
        <f t="shared" si="232"/>
        <v>95</v>
      </c>
      <c r="AO169">
        <f t="shared" si="232"/>
        <v>95</v>
      </c>
      <c r="AP169">
        <f t="shared" si="232"/>
        <v>95</v>
      </c>
      <c r="AQ169">
        <f t="shared" si="232"/>
        <v>95</v>
      </c>
      <c r="AR169">
        <f t="shared" si="232"/>
        <v>95</v>
      </c>
      <c r="AS169">
        <f t="shared" si="232"/>
        <v>95</v>
      </c>
      <c r="AT169">
        <f t="shared" si="232"/>
        <v>95</v>
      </c>
      <c r="AU169">
        <f t="shared" si="232"/>
        <v>95</v>
      </c>
      <c r="AV169">
        <f t="shared" si="232"/>
        <v>95</v>
      </c>
      <c r="AW169">
        <f t="shared" si="233"/>
        <v>95</v>
      </c>
      <c r="AX169">
        <f t="shared" si="233"/>
        <v>95</v>
      </c>
      <c r="AY169">
        <f t="shared" si="233"/>
        <v>95</v>
      </c>
      <c r="AZ169">
        <f t="shared" si="233"/>
        <v>95</v>
      </c>
      <c r="BA169">
        <f t="shared" si="233"/>
        <v>95</v>
      </c>
      <c r="BB169">
        <f t="shared" si="233"/>
        <v>95</v>
      </c>
      <c r="BC169">
        <f t="shared" si="233"/>
        <v>95</v>
      </c>
      <c r="BD169">
        <f t="shared" si="233"/>
        <v>95</v>
      </c>
      <c r="BE169">
        <f t="shared" si="233"/>
        <v>95</v>
      </c>
      <c r="BF169">
        <f t="shared" si="233"/>
        <v>95</v>
      </c>
      <c r="BG169">
        <f t="shared" si="234"/>
        <v>95</v>
      </c>
      <c r="BH169">
        <f t="shared" si="234"/>
        <v>95</v>
      </c>
      <c r="BI169">
        <f t="shared" si="234"/>
        <v>95</v>
      </c>
      <c r="BJ169">
        <f t="shared" si="234"/>
        <v>95</v>
      </c>
      <c r="BK169">
        <f t="shared" si="234"/>
        <v>95</v>
      </c>
      <c r="BL169">
        <f t="shared" si="234"/>
        <v>95</v>
      </c>
      <c r="BM169">
        <f t="shared" si="234"/>
        <v>95</v>
      </c>
      <c r="BN169">
        <f t="shared" si="234"/>
        <v>95</v>
      </c>
      <c r="BO169">
        <f t="shared" si="234"/>
        <v>95</v>
      </c>
      <c r="BP169">
        <f t="shared" si="234"/>
        <v>95</v>
      </c>
      <c r="BQ169">
        <f t="shared" si="234"/>
        <v>95</v>
      </c>
    </row>
    <row r="170" spans="1:69">
      <c r="A170" t="s">
        <v>285</v>
      </c>
      <c r="B170" t="s">
        <v>32</v>
      </c>
      <c r="C170" t="s">
        <v>33</v>
      </c>
      <c r="D170" t="s">
        <v>34</v>
      </c>
      <c r="E170" t="s">
        <v>599</v>
      </c>
      <c r="F170" t="s">
        <v>611</v>
      </c>
      <c r="I170">
        <v>95</v>
      </c>
      <c r="J170" t="s">
        <v>72</v>
      </c>
      <c r="K170">
        <v>1992</v>
      </c>
      <c r="M170" t="s">
        <v>306</v>
      </c>
      <c r="N170" t="s">
        <v>289</v>
      </c>
      <c r="S170" t="s">
        <v>600</v>
      </c>
      <c r="T170" t="s">
        <v>41</v>
      </c>
      <c r="U170">
        <v>39.449199999999998</v>
      </c>
      <c r="V170">
        <v>-84.461100000000002</v>
      </c>
      <c r="W170" t="s">
        <v>42</v>
      </c>
      <c r="X170" t="s">
        <v>467</v>
      </c>
      <c r="Y170" t="s">
        <v>468</v>
      </c>
      <c r="AA170" t="s">
        <v>57</v>
      </c>
      <c r="AB170" t="s">
        <v>601</v>
      </c>
      <c r="AC170" t="s">
        <v>602</v>
      </c>
      <c r="AD170" t="s">
        <v>612</v>
      </c>
      <c r="AE170" t="s">
        <v>49</v>
      </c>
      <c r="AF170" s="1">
        <v>1</v>
      </c>
      <c r="AG170">
        <f t="shared" si="183"/>
        <v>570</v>
      </c>
      <c r="AH170" t="str">
        <f t="shared" si="211"/>
        <v/>
      </c>
      <c r="AI170">
        <f t="shared" si="207"/>
        <v>32</v>
      </c>
      <c r="AJ170">
        <f t="shared" si="185"/>
        <v>2032</v>
      </c>
      <c r="AK170">
        <f t="shared" ref="AK170:AL170" si="240">AJ170+40</f>
        <v>2072</v>
      </c>
      <c r="AL170">
        <f t="shared" si="240"/>
        <v>2112</v>
      </c>
      <c r="AM170">
        <f t="shared" si="232"/>
        <v>95</v>
      </c>
      <c r="AN170">
        <f t="shared" si="232"/>
        <v>95</v>
      </c>
      <c r="AO170">
        <f t="shared" si="232"/>
        <v>95</v>
      </c>
      <c r="AP170">
        <f t="shared" si="232"/>
        <v>95</v>
      </c>
      <c r="AQ170">
        <f t="shared" si="232"/>
        <v>95</v>
      </c>
      <c r="AR170">
        <f t="shared" si="232"/>
        <v>95</v>
      </c>
      <c r="AS170">
        <f t="shared" si="232"/>
        <v>95</v>
      </c>
      <c r="AT170">
        <f t="shared" si="232"/>
        <v>95</v>
      </c>
      <c r="AU170">
        <f t="shared" si="232"/>
        <v>95</v>
      </c>
      <c r="AV170">
        <f t="shared" si="232"/>
        <v>95</v>
      </c>
      <c r="AW170">
        <f t="shared" si="233"/>
        <v>95</v>
      </c>
      <c r="AX170">
        <f t="shared" si="233"/>
        <v>95</v>
      </c>
      <c r="AY170">
        <f t="shared" si="233"/>
        <v>95</v>
      </c>
      <c r="AZ170">
        <f t="shared" si="233"/>
        <v>95</v>
      </c>
      <c r="BA170">
        <f t="shared" si="233"/>
        <v>95</v>
      </c>
      <c r="BB170">
        <f t="shared" si="233"/>
        <v>95</v>
      </c>
      <c r="BC170">
        <f t="shared" si="233"/>
        <v>95</v>
      </c>
      <c r="BD170">
        <f t="shared" si="233"/>
        <v>95</v>
      </c>
      <c r="BE170">
        <f t="shared" si="233"/>
        <v>95</v>
      </c>
      <c r="BF170">
        <f t="shared" si="233"/>
        <v>95</v>
      </c>
      <c r="BG170">
        <f t="shared" si="234"/>
        <v>95</v>
      </c>
      <c r="BH170">
        <f t="shared" si="234"/>
        <v>95</v>
      </c>
      <c r="BI170">
        <f t="shared" si="234"/>
        <v>95</v>
      </c>
      <c r="BJ170">
        <f t="shared" si="234"/>
        <v>95</v>
      </c>
      <c r="BK170">
        <f t="shared" si="234"/>
        <v>95</v>
      </c>
      <c r="BL170">
        <f t="shared" si="234"/>
        <v>95</v>
      </c>
      <c r="BM170">
        <f t="shared" si="234"/>
        <v>95</v>
      </c>
      <c r="BN170">
        <f t="shared" si="234"/>
        <v>95</v>
      </c>
      <c r="BO170">
        <f t="shared" si="234"/>
        <v>95</v>
      </c>
      <c r="BP170">
        <f t="shared" si="234"/>
        <v>95</v>
      </c>
      <c r="BQ170">
        <f t="shared" si="234"/>
        <v>95</v>
      </c>
    </row>
    <row r="171" spans="1:69">
      <c r="A171" t="s">
        <v>285</v>
      </c>
      <c r="B171" t="s">
        <v>32</v>
      </c>
      <c r="C171" t="s">
        <v>33</v>
      </c>
      <c r="D171" t="s">
        <v>34</v>
      </c>
      <c r="E171" t="s">
        <v>599</v>
      </c>
      <c r="F171" t="s">
        <v>305</v>
      </c>
      <c r="I171">
        <v>95</v>
      </c>
      <c r="J171" t="s">
        <v>72</v>
      </c>
      <c r="K171">
        <v>1993</v>
      </c>
      <c r="M171" t="s">
        <v>306</v>
      </c>
      <c r="N171" t="s">
        <v>289</v>
      </c>
      <c r="S171" t="s">
        <v>600</v>
      </c>
      <c r="T171" t="s">
        <v>41</v>
      </c>
      <c r="U171">
        <v>39.449199999999998</v>
      </c>
      <c r="V171">
        <v>-84.461100000000002</v>
      </c>
      <c r="W171" t="s">
        <v>42</v>
      </c>
      <c r="X171" t="s">
        <v>467</v>
      </c>
      <c r="Y171" t="s">
        <v>468</v>
      </c>
      <c r="AA171" t="s">
        <v>57</v>
      </c>
      <c r="AB171" t="s">
        <v>601</v>
      </c>
      <c r="AC171" t="s">
        <v>602</v>
      </c>
      <c r="AD171" t="s">
        <v>603</v>
      </c>
      <c r="AE171" t="s">
        <v>49</v>
      </c>
      <c r="AF171" s="1">
        <v>1</v>
      </c>
      <c r="AG171">
        <f t="shared" si="183"/>
        <v>570</v>
      </c>
      <c r="AH171">
        <f>IF(AG171=AG185,"",AG171)</f>
        <v>570</v>
      </c>
      <c r="AI171">
        <f t="shared" si="207"/>
        <v>31</v>
      </c>
      <c r="AJ171">
        <f t="shared" si="185"/>
        <v>2033</v>
      </c>
      <c r="AK171">
        <f t="shared" ref="AK171:AL171" si="241">AJ171+40</f>
        <v>2073</v>
      </c>
      <c r="AL171">
        <f t="shared" si="241"/>
        <v>2113</v>
      </c>
      <c r="AM171">
        <f t="shared" si="232"/>
        <v>95</v>
      </c>
      <c r="AN171">
        <f t="shared" si="232"/>
        <v>95</v>
      </c>
      <c r="AO171">
        <f t="shared" si="232"/>
        <v>95</v>
      </c>
      <c r="AP171">
        <f t="shared" si="232"/>
        <v>95</v>
      </c>
      <c r="AQ171">
        <f t="shared" si="232"/>
        <v>95</v>
      </c>
      <c r="AR171">
        <f t="shared" si="232"/>
        <v>95</v>
      </c>
      <c r="AS171">
        <f t="shared" si="232"/>
        <v>95</v>
      </c>
      <c r="AT171">
        <f t="shared" si="232"/>
        <v>95</v>
      </c>
      <c r="AU171">
        <f t="shared" si="232"/>
        <v>95</v>
      </c>
      <c r="AV171">
        <f t="shared" si="232"/>
        <v>95</v>
      </c>
      <c r="AW171">
        <f t="shared" si="233"/>
        <v>95</v>
      </c>
      <c r="AX171">
        <f t="shared" si="233"/>
        <v>95</v>
      </c>
      <c r="AY171">
        <f t="shared" si="233"/>
        <v>95</v>
      </c>
      <c r="AZ171">
        <f t="shared" si="233"/>
        <v>95</v>
      </c>
      <c r="BA171">
        <f t="shared" si="233"/>
        <v>95</v>
      </c>
      <c r="BB171">
        <f t="shared" si="233"/>
        <v>95</v>
      </c>
      <c r="BC171">
        <f t="shared" si="233"/>
        <v>95</v>
      </c>
      <c r="BD171">
        <f t="shared" si="233"/>
        <v>95</v>
      </c>
      <c r="BE171">
        <f t="shared" si="233"/>
        <v>95</v>
      </c>
      <c r="BF171">
        <f t="shared" si="233"/>
        <v>95</v>
      </c>
      <c r="BG171">
        <f t="shared" si="234"/>
        <v>95</v>
      </c>
      <c r="BH171">
        <f t="shared" si="234"/>
        <v>95</v>
      </c>
      <c r="BI171">
        <f t="shared" si="234"/>
        <v>95</v>
      </c>
      <c r="BJ171">
        <f t="shared" si="234"/>
        <v>95</v>
      </c>
      <c r="BK171">
        <f t="shared" si="234"/>
        <v>95</v>
      </c>
      <c r="BL171">
        <f t="shared" si="234"/>
        <v>95</v>
      </c>
      <c r="BM171">
        <f t="shared" si="234"/>
        <v>95</v>
      </c>
      <c r="BN171">
        <f t="shared" si="234"/>
        <v>95</v>
      </c>
      <c r="BO171">
        <f t="shared" si="234"/>
        <v>95</v>
      </c>
      <c r="BP171">
        <f t="shared" si="234"/>
        <v>95</v>
      </c>
      <c r="BQ171">
        <f t="shared" si="234"/>
        <v>95</v>
      </c>
    </row>
    <row r="172" spans="1:69">
      <c r="A172" t="s">
        <v>1110</v>
      </c>
      <c r="B172" t="s">
        <v>32</v>
      </c>
      <c r="C172" t="s">
        <v>33</v>
      </c>
      <c r="D172" t="s">
        <v>34</v>
      </c>
      <c r="E172" t="s">
        <v>1111</v>
      </c>
      <c r="I172">
        <v>1488</v>
      </c>
      <c r="J172" t="s">
        <v>72</v>
      </c>
      <c r="K172">
        <v>1991</v>
      </c>
      <c r="M172" t="s">
        <v>1112</v>
      </c>
      <c r="Q172" t="b">
        <v>1</v>
      </c>
      <c r="R172" t="b">
        <v>0</v>
      </c>
      <c r="S172" t="s">
        <v>1113</v>
      </c>
      <c r="U172">
        <v>35.0075</v>
      </c>
      <c r="V172">
        <v>-82.997500000000002</v>
      </c>
      <c r="W172" t="s">
        <v>42</v>
      </c>
      <c r="X172" t="s">
        <v>1114</v>
      </c>
      <c r="Y172" t="s">
        <v>1082</v>
      </c>
      <c r="AA172" t="s">
        <v>185</v>
      </c>
      <c r="AB172" t="s">
        <v>1115</v>
      </c>
      <c r="AC172" t="s">
        <v>1116</v>
      </c>
      <c r="AD172" t="s">
        <v>1117</v>
      </c>
      <c r="AE172" t="s">
        <v>49</v>
      </c>
      <c r="AF172" s="1">
        <v>1</v>
      </c>
      <c r="AG172">
        <f t="shared" si="183"/>
        <v>1488</v>
      </c>
      <c r="AH172">
        <f t="shared" si="1"/>
        <v>1488</v>
      </c>
      <c r="AI172">
        <f t="shared" si="46"/>
        <v>33</v>
      </c>
      <c r="AJ172">
        <f t="shared" si="185"/>
        <v>2031</v>
      </c>
      <c r="AK172">
        <f t="shared" ref="AK172:AL172" si="242">AJ172+40</f>
        <v>2071</v>
      </c>
      <c r="AL172">
        <f t="shared" si="242"/>
        <v>2111</v>
      </c>
      <c r="AM172">
        <f t="shared" si="31"/>
        <v>1488</v>
      </c>
      <c r="AN172">
        <f t="shared" si="42"/>
        <v>1488</v>
      </c>
      <c r="AO172">
        <f t="shared" si="42"/>
        <v>1488</v>
      </c>
      <c r="AP172">
        <f t="shared" si="42"/>
        <v>1488</v>
      </c>
      <c r="AQ172">
        <f t="shared" si="42"/>
        <v>1488</v>
      </c>
      <c r="AR172">
        <f t="shared" si="42"/>
        <v>1488</v>
      </c>
      <c r="AS172">
        <f t="shared" si="42"/>
        <v>1488</v>
      </c>
      <c r="AT172">
        <f t="shared" si="42"/>
        <v>1488</v>
      </c>
      <c r="AU172">
        <f t="shared" si="42"/>
        <v>1488</v>
      </c>
      <c r="AV172">
        <f t="shared" si="42"/>
        <v>1488</v>
      </c>
      <c r="AW172">
        <f t="shared" si="42"/>
        <v>1488</v>
      </c>
      <c r="AX172">
        <f t="shared" si="42"/>
        <v>1488</v>
      </c>
      <c r="AY172">
        <f t="shared" si="42"/>
        <v>1488</v>
      </c>
      <c r="AZ172">
        <f t="shared" si="42"/>
        <v>1488</v>
      </c>
      <c r="BA172">
        <f t="shared" si="42"/>
        <v>1488</v>
      </c>
      <c r="BB172">
        <f t="shared" si="42"/>
        <v>1488</v>
      </c>
      <c r="BC172">
        <f t="shared" ref="AN172:BQ180" si="243">IF(BC$1&lt;$K172,0,$I172)*$AF172</f>
        <v>1488</v>
      </c>
      <c r="BD172">
        <f t="shared" si="243"/>
        <v>1488</v>
      </c>
      <c r="BE172">
        <f t="shared" si="243"/>
        <v>1488</v>
      </c>
      <c r="BF172">
        <f t="shared" si="243"/>
        <v>1488</v>
      </c>
      <c r="BG172">
        <f t="shared" si="243"/>
        <v>1488</v>
      </c>
      <c r="BH172">
        <f t="shared" si="243"/>
        <v>1488</v>
      </c>
      <c r="BI172">
        <f t="shared" si="243"/>
        <v>1488</v>
      </c>
      <c r="BJ172">
        <f t="shared" si="243"/>
        <v>1488</v>
      </c>
      <c r="BK172">
        <f t="shared" si="243"/>
        <v>1488</v>
      </c>
      <c r="BL172">
        <f t="shared" si="243"/>
        <v>1488</v>
      </c>
      <c r="BM172">
        <f t="shared" si="243"/>
        <v>1488</v>
      </c>
      <c r="BN172">
        <f t="shared" si="243"/>
        <v>1488</v>
      </c>
      <c r="BO172">
        <f t="shared" si="243"/>
        <v>1488</v>
      </c>
      <c r="BP172">
        <f t="shared" si="243"/>
        <v>1488</v>
      </c>
      <c r="BQ172">
        <f t="shared" si="243"/>
        <v>1488</v>
      </c>
    </row>
    <row r="173" spans="1:69">
      <c r="A173" t="s">
        <v>1110</v>
      </c>
      <c r="B173" t="s">
        <v>32</v>
      </c>
      <c r="C173" t="s">
        <v>33</v>
      </c>
      <c r="D173" t="s">
        <v>34</v>
      </c>
      <c r="E173" t="s">
        <v>1118</v>
      </c>
      <c r="I173">
        <v>350</v>
      </c>
      <c r="J173" t="s">
        <v>72</v>
      </c>
      <c r="K173">
        <v>1963</v>
      </c>
      <c r="M173" t="s">
        <v>1119</v>
      </c>
      <c r="Q173" t="b">
        <v>1</v>
      </c>
      <c r="R173" t="b">
        <v>0</v>
      </c>
      <c r="S173" t="s">
        <v>1113</v>
      </c>
      <c r="U173">
        <v>35.434600000000003</v>
      </c>
      <c r="V173">
        <v>-80.958799999999997</v>
      </c>
      <c r="W173" t="s">
        <v>42</v>
      </c>
      <c r="X173" t="s">
        <v>438</v>
      </c>
      <c r="Y173" t="s">
        <v>1120</v>
      </c>
      <c r="AA173" t="s">
        <v>45</v>
      </c>
      <c r="AB173" t="s">
        <v>1121</v>
      </c>
      <c r="AC173" t="s">
        <v>1122</v>
      </c>
      <c r="AD173" t="s">
        <v>1123</v>
      </c>
      <c r="AE173" t="s">
        <v>49</v>
      </c>
      <c r="AF173" s="1">
        <v>1</v>
      </c>
      <c r="AG173">
        <f t="shared" si="183"/>
        <v>350</v>
      </c>
      <c r="AH173">
        <f t="shared" si="1"/>
        <v>350</v>
      </c>
      <c r="AI173">
        <f t="shared" si="46"/>
        <v>61</v>
      </c>
      <c r="AJ173">
        <f t="shared" si="185"/>
        <v>2003</v>
      </c>
      <c r="AK173">
        <f t="shared" ref="AK173:AL173" si="244">AJ173+40</f>
        <v>2043</v>
      </c>
      <c r="AL173">
        <f t="shared" si="244"/>
        <v>2083</v>
      </c>
      <c r="AM173">
        <f t="shared" si="31"/>
        <v>350</v>
      </c>
      <c r="AN173">
        <f t="shared" si="243"/>
        <v>350</v>
      </c>
      <c r="AO173">
        <f t="shared" si="243"/>
        <v>350</v>
      </c>
      <c r="AP173">
        <f t="shared" si="243"/>
        <v>350</v>
      </c>
      <c r="AQ173">
        <f t="shared" si="243"/>
        <v>350</v>
      </c>
      <c r="AR173">
        <f t="shared" si="243"/>
        <v>350</v>
      </c>
      <c r="AS173">
        <f t="shared" si="243"/>
        <v>350</v>
      </c>
      <c r="AT173">
        <f t="shared" si="243"/>
        <v>350</v>
      </c>
      <c r="AU173">
        <f t="shared" si="243"/>
        <v>350</v>
      </c>
      <c r="AV173">
        <f t="shared" si="243"/>
        <v>350</v>
      </c>
      <c r="AW173">
        <f t="shared" si="243"/>
        <v>350</v>
      </c>
      <c r="AX173">
        <f t="shared" si="243"/>
        <v>350</v>
      </c>
      <c r="AY173">
        <f t="shared" si="243"/>
        <v>350</v>
      </c>
      <c r="AZ173">
        <f t="shared" si="243"/>
        <v>350</v>
      </c>
      <c r="BA173">
        <f t="shared" si="243"/>
        <v>350</v>
      </c>
      <c r="BB173">
        <f t="shared" si="243"/>
        <v>350</v>
      </c>
      <c r="BC173">
        <f t="shared" si="243"/>
        <v>350</v>
      </c>
      <c r="BD173">
        <f t="shared" si="243"/>
        <v>350</v>
      </c>
      <c r="BE173">
        <f t="shared" si="243"/>
        <v>350</v>
      </c>
      <c r="BF173">
        <f t="shared" si="243"/>
        <v>350</v>
      </c>
      <c r="BG173">
        <f t="shared" si="243"/>
        <v>350</v>
      </c>
      <c r="BH173">
        <f t="shared" si="243"/>
        <v>350</v>
      </c>
      <c r="BI173">
        <f t="shared" si="243"/>
        <v>350</v>
      </c>
      <c r="BJ173">
        <f t="shared" si="243"/>
        <v>350</v>
      </c>
      <c r="BK173">
        <f t="shared" si="243"/>
        <v>350</v>
      </c>
      <c r="BL173">
        <f t="shared" si="243"/>
        <v>350</v>
      </c>
      <c r="BM173">
        <f t="shared" si="243"/>
        <v>350</v>
      </c>
      <c r="BN173">
        <f t="shared" si="243"/>
        <v>350</v>
      </c>
      <c r="BO173">
        <f t="shared" si="243"/>
        <v>350</v>
      </c>
      <c r="BP173">
        <f t="shared" si="243"/>
        <v>350</v>
      </c>
      <c r="BQ173">
        <f t="shared" si="243"/>
        <v>350</v>
      </c>
    </row>
    <row r="174" spans="1:69">
      <c r="A174" t="s">
        <v>1110</v>
      </c>
      <c r="B174" t="s">
        <v>32</v>
      </c>
      <c r="C174" t="s">
        <v>33</v>
      </c>
      <c r="D174" t="s">
        <v>34</v>
      </c>
      <c r="E174" t="s">
        <v>1124</v>
      </c>
      <c r="I174">
        <v>774</v>
      </c>
      <c r="J174" t="s">
        <v>72</v>
      </c>
      <c r="K174">
        <v>1973</v>
      </c>
      <c r="M174" t="s">
        <v>1112</v>
      </c>
      <c r="Q174" t="b">
        <v>1</v>
      </c>
      <c r="R174" t="b">
        <v>0</v>
      </c>
      <c r="S174" t="s">
        <v>1113</v>
      </c>
      <c r="U174">
        <v>34.959400000000002</v>
      </c>
      <c r="V174">
        <v>-82.914699999999996</v>
      </c>
      <c r="W174" t="s">
        <v>42</v>
      </c>
      <c r="X174" t="s">
        <v>1114</v>
      </c>
      <c r="Y174" t="s">
        <v>1125</v>
      </c>
      <c r="AA174" t="s">
        <v>185</v>
      </c>
      <c r="AB174" t="s">
        <v>1126</v>
      </c>
      <c r="AC174" t="s">
        <v>1127</v>
      </c>
      <c r="AD174" t="s">
        <v>1128</v>
      </c>
      <c r="AE174" t="s">
        <v>49</v>
      </c>
      <c r="AF174" s="1">
        <v>1</v>
      </c>
      <c r="AG174">
        <f t="shared" si="183"/>
        <v>774</v>
      </c>
      <c r="AH174">
        <f t="shared" si="1"/>
        <v>774</v>
      </c>
      <c r="AI174">
        <f t="shared" si="46"/>
        <v>51</v>
      </c>
      <c r="AJ174">
        <f t="shared" si="185"/>
        <v>2013</v>
      </c>
      <c r="AK174">
        <f t="shared" ref="AK174:AL174" si="245">AJ174+40</f>
        <v>2053</v>
      </c>
      <c r="AL174">
        <f t="shared" si="245"/>
        <v>2093</v>
      </c>
      <c r="AM174">
        <f t="shared" si="31"/>
        <v>774</v>
      </c>
      <c r="AN174">
        <f t="shared" si="243"/>
        <v>774</v>
      </c>
      <c r="AO174">
        <f t="shared" si="243"/>
        <v>774</v>
      </c>
      <c r="AP174">
        <f t="shared" si="243"/>
        <v>774</v>
      </c>
      <c r="AQ174">
        <f t="shared" si="243"/>
        <v>774</v>
      </c>
      <c r="AR174">
        <f t="shared" si="243"/>
        <v>774</v>
      </c>
      <c r="AS174">
        <f t="shared" si="243"/>
        <v>774</v>
      </c>
      <c r="AT174">
        <f t="shared" si="243"/>
        <v>774</v>
      </c>
      <c r="AU174">
        <f t="shared" si="243"/>
        <v>774</v>
      </c>
      <c r="AV174">
        <f t="shared" si="243"/>
        <v>774</v>
      </c>
      <c r="AW174">
        <f t="shared" si="243"/>
        <v>774</v>
      </c>
      <c r="AX174">
        <f t="shared" si="243"/>
        <v>774</v>
      </c>
      <c r="AY174">
        <f t="shared" si="243"/>
        <v>774</v>
      </c>
      <c r="AZ174">
        <f t="shared" si="243"/>
        <v>774</v>
      </c>
      <c r="BA174">
        <f t="shared" si="243"/>
        <v>774</v>
      </c>
      <c r="BB174">
        <f t="shared" si="243"/>
        <v>774</v>
      </c>
      <c r="BC174">
        <f t="shared" si="243"/>
        <v>774</v>
      </c>
      <c r="BD174">
        <f t="shared" si="243"/>
        <v>774</v>
      </c>
      <c r="BE174">
        <f t="shared" si="243"/>
        <v>774</v>
      </c>
      <c r="BF174">
        <f t="shared" si="243"/>
        <v>774</v>
      </c>
      <c r="BG174">
        <f t="shared" si="243"/>
        <v>774</v>
      </c>
      <c r="BH174">
        <f t="shared" si="243"/>
        <v>774</v>
      </c>
      <c r="BI174">
        <f t="shared" si="243"/>
        <v>774</v>
      </c>
      <c r="BJ174">
        <f t="shared" si="243"/>
        <v>774</v>
      </c>
      <c r="BK174">
        <f t="shared" si="243"/>
        <v>774</v>
      </c>
      <c r="BL174">
        <f t="shared" si="243"/>
        <v>774</v>
      </c>
      <c r="BM174">
        <f t="shared" si="243"/>
        <v>774</v>
      </c>
      <c r="BN174">
        <f t="shared" si="243"/>
        <v>774</v>
      </c>
      <c r="BO174">
        <f t="shared" si="243"/>
        <v>774</v>
      </c>
      <c r="BP174">
        <f t="shared" si="243"/>
        <v>774</v>
      </c>
      <c r="BQ174">
        <f t="shared" si="243"/>
        <v>774</v>
      </c>
    </row>
    <row r="175" spans="1:69">
      <c r="A175" t="s">
        <v>1110</v>
      </c>
      <c r="B175" t="s">
        <v>32</v>
      </c>
      <c r="C175" t="s">
        <v>33</v>
      </c>
      <c r="D175" t="s">
        <v>34</v>
      </c>
      <c r="E175" t="s">
        <v>1129</v>
      </c>
      <c r="I175">
        <v>158</v>
      </c>
      <c r="J175" t="s">
        <v>72</v>
      </c>
      <c r="K175">
        <v>1971</v>
      </c>
      <c r="M175" t="s">
        <v>1130</v>
      </c>
      <c r="Q175" t="b">
        <v>1</v>
      </c>
      <c r="R175" t="b">
        <v>0</v>
      </c>
      <c r="S175" t="s">
        <v>1113</v>
      </c>
      <c r="U175">
        <v>34.798099999999998</v>
      </c>
      <c r="V175">
        <v>-82.887200000000007</v>
      </c>
      <c r="W175" t="s">
        <v>42</v>
      </c>
      <c r="X175" t="s">
        <v>1131</v>
      </c>
      <c r="Y175" t="s">
        <v>1125</v>
      </c>
      <c r="AA175" t="s">
        <v>185</v>
      </c>
      <c r="AB175" t="s">
        <v>1132</v>
      </c>
      <c r="AC175" t="s">
        <v>1133</v>
      </c>
      <c r="AD175" t="s">
        <v>1134</v>
      </c>
      <c r="AE175" t="s">
        <v>49</v>
      </c>
      <c r="AF175" s="1">
        <v>1</v>
      </c>
      <c r="AG175">
        <f t="shared" si="183"/>
        <v>158</v>
      </c>
      <c r="AH175">
        <f t="shared" si="1"/>
        <v>158</v>
      </c>
      <c r="AI175">
        <f t="shared" si="46"/>
        <v>53</v>
      </c>
      <c r="AJ175">
        <f t="shared" si="185"/>
        <v>2011</v>
      </c>
      <c r="AK175">
        <f t="shared" ref="AK175:AL175" si="246">AJ175+40</f>
        <v>2051</v>
      </c>
      <c r="AL175">
        <f t="shared" si="246"/>
        <v>2091</v>
      </c>
      <c r="AM175">
        <f t="shared" si="31"/>
        <v>158</v>
      </c>
      <c r="AN175">
        <f t="shared" si="243"/>
        <v>158</v>
      </c>
      <c r="AO175">
        <f t="shared" si="243"/>
        <v>158</v>
      </c>
      <c r="AP175">
        <f t="shared" si="243"/>
        <v>158</v>
      </c>
      <c r="AQ175">
        <f t="shared" si="243"/>
        <v>158</v>
      </c>
      <c r="AR175">
        <f t="shared" si="243"/>
        <v>158</v>
      </c>
      <c r="AS175">
        <f t="shared" si="243"/>
        <v>158</v>
      </c>
      <c r="AT175">
        <f t="shared" si="243"/>
        <v>158</v>
      </c>
      <c r="AU175">
        <f t="shared" si="243"/>
        <v>158</v>
      </c>
      <c r="AV175">
        <f t="shared" si="243"/>
        <v>158</v>
      </c>
      <c r="AW175">
        <f t="shared" si="243"/>
        <v>158</v>
      </c>
      <c r="AX175">
        <f t="shared" si="243"/>
        <v>158</v>
      </c>
      <c r="AY175">
        <f t="shared" si="243"/>
        <v>158</v>
      </c>
      <c r="AZ175">
        <f t="shared" si="243"/>
        <v>158</v>
      </c>
      <c r="BA175">
        <f t="shared" si="243"/>
        <v>158</v>
      </c>
      <c r="BB175">
        <f t="shared" si="243"/>
        <v>158</v>
      </c>
      <c r="BC175">
        <f t="shared" si="243"/>
        <v>158</v>
      </c>
      <c r="BD175">
        <f t="shared" si="243"/>
        <v>158</v>
      </c>
      <c r="BE175">
        <f t="shared" si="243"/>
        <v>158</v>
      </c>
      <c r="BF175">
        <f t="shared" si="243"/>
        <v>158</v>
      </c>
      <c r="BG175">
        <f t="shared" si="243"/>
        <v>158</v>
      </c>
      <c r="BH175">
        <f t="shared" si="243"/>
        <v>158</v>
      </c>
      <c r="BI175">
        <f t="shared" si="243"/>
        <v>158</v>
      </c>
      <c r="BJ175">
        <f t="shared" si="243"/>
        <v>158</v>
      </c>
      <c r="BK175">
        <f t="shared" si="243"/>
        <v>158</v>
      </c>
      <c r="BL175">
        <f t="shared" si="243"/>
        <v>158</v>
      </c>
      <c r="BM175">
        <f t="shared" si="243"/>
        <v>158</v>
      </c>
      <c r="BN175">
        <f t="shared" si="243"/>
        <v>158</v>
      </c>
      <c r="BO175">
        <f t="shared" si="243"/>
        <v>158</v>
      </c>
      <c r="BP175">
        <f t="shared" si="243"/>
        <v>158</v>
      </c>
      <c r="BQ175">
        <f t="shared" si="243"/>
        <v>158</v>
      </c>
    </row>
    <row r="176" spans="1:69">
      <c r="A176" t="s">
        <v>1110</v>
      </c>
      <c r="B176" t="s">
        <v>32</v>
      </c>
      <c r="C176" t="s">
        <v>33</v>
      </c>
      <c r="D176" t="s">
        <v>34</v>
      </c>
      <c r="E176" t="s">
        <v>1135</v>
      </c>
      <c r="I176">
        <v>78</v>
      </c>
      <c r="J176" t="s">
        <v>72</v>
      </c>
      <c r="K176">
        <v>1967</v>
      </c>
      <c r="M176" t="s">
        <v>1119</v>
      </c>
      <c r="Q176" t="b">
        <v>1</v>
      </c>
      <c r="R176" t="b">
        <v>0</v>
      </c>
      <c r="S176" t="s">
        <v>1136</v>
      </c>
      <c r="U176">
        <v>38.779499999999999</v>
      </c>
      <c r="V176">
        <v>-84.963999999999999</v>
      </c>
      <c r="W176" t="s">
        <v>42</v>
      </c>
      <c r="X176" t="s">
        <v>1137</v>
      </c>
      <c r="Y176" t="s">
        <v>1138</v>
      </c>
      <c r="AA176" t="s">
        <v>101</v>
      </c>
      <c r="AB176" t="s">
        <v>1139</v>
      </c>
      <c r="AC176" t="s">
        <v>1140</v>
      </c>
      <c r="AD176" t="s">
        <v>1141</v>
      </c>
      <c r="AE176" t="s">
        <v>49</v>
      </c>
      <c r="AF176" s="1">
        <v>1</v>
      </c>
      <c r="AG176">
        <f t="shared" si="183"/>
        <v>78</v>
      </c>
      <c r="AH176">
        <f t="shared" si="1"/>
        <v>78</v>
      </c>
      <c r="AI176">
        <f t="shared" si="46"/>
        <v>57</v>
      </c>
      <c r="AJ176">
        <f t="shared" si="185"/>
        <v>2007</v>
      </c>
      <c r="AK176">
        <f t="shared" ref="AK176:AL176" si="247">AJ176+40</f>
        <v>2047</v>
      </c>
      <c r="AL176">
        <f t="shared" si="247"/>
        <v>2087</v>
      </c>
      <c r="AM176">
        <f t="shared" si="31"/>
        <v>78</v>
      </c>
      <c r="AN176">
        <f t="shared" si="243"/>
        <v>78</v>
      </c>
      <c r="AO176">
        <f t="shared" si="243"/>
        <v>78</v>
      </c>
      <c r="AP176">
        <f t="shared" si="243"/>
        <v>78</v>
      </c>
      <c r="AQ176">
        <f t="shared" si="243"/>
        <v>78</v>
      </c>
      <c r="AR176">
        <f t="shared" si="243"/>
        <v>78</v>
      </c>
      <c r="AS176">
        <f t="shared" si="243"/>
        <v>78</v>
      </c>
      <c r="AT176">
        <f t="shared" si="243"/>
        <v>78</v>
      </c>
      <c r="AU176">
        <f t="shared" si="243"/>
        <v>78</v>
      </c>
      <c r="AV176">
        <f t="shared" si="243"/>
        <v>78</v>
      </c>
      <c r="AW176">
        <f t="shared" si="243"/>
        <v>78</v>
      </c>
      <c r="AX176">
        <f t="shared" si="243"/>
        <v>78</v>
      </c>
      <c r="AY176">
        <f t="shared" si="243"/>
        <v>78</v>
      </c>
      <c r="AZ176">
        <f t="shared" si="243"/>
        <v>78</v>
      </c>
      <c r="BA176">
        <f t="shared" si="243"/>
        <v>78</v>
      </c>
      <c r="BB176">
        <f t="shared" si="243"/>
        <v>78</v>
      </c>
      <c r="BC176">
        <f t="shared" si="243"/>
        <v>78</v>
      </c>
      <c r="BD176">
        <f t="shared" si="243"/>
        <v>78</v>
      </c>
      <c r="BE176">
        <f t="shared" si="243"/>
        <v>78</v>
      </c>
      <c r="BF176">
        <f t="shared" si="243"/>
        <v>78</v>
      </c>
      <c r="BG176">
        <f t="shared" si="243"/>
        <v>78</v>
      </c>
      <c r="BH176">
        <f t="shared" si="243"/>
        <v>78</v>
      </c>
      <c r="BI176">
        <f t="shared" si="243"/>
        <v>78</v>
      </c>
      <c r="BJ176">
        <f t="shared" si="243"/>
        <v>78</v>
      </c>
      <c r="BK176">
        <f t="shared" si="243"/>
        <v>78</v>
      </c>
      <c r="BL176">
        <f t="shared" si="243"/>
        <v>78</v>
      </c>
      <c r="BM176">
        <f t="shared" si="243"/>
        <v>78</v>
      </c>
      <c r="BN176">
        <f t="shared" si="243"/>
        <v>78</v>
      </c>
      <c r="BO176">
        <f t="shared" si="243"/>
        <v>78</v>
      </c>
      <c r="BP176">
        <f t="shared" si="243"/>
        <v>78</v>
      </c>
      <c r="BQ176">
        <f t="shared" si="243"/>
        <v>78</v>
      </c>
    </row>
    <row r="177" spans="1:69">
      <c r="A177" t="s">
        <v>1110</v>
      </c>
      <c r="B177" t="s">
        <v>32</v>
      </c>
      <c r="C177" t="s">
        <v>33</v>
      </c>
      <c r="D177" t="s">
        <v>34</v>
      </c>
      <c r="E177" t="s">
        <v>1142</v>
      </c>
      <c r="I177">
        <v>84</v>
      </c>
      <c r="J177" t="s">
        <v>72</v>
      </c>
      <c r="K177">
        <v>1928</v>
      </c>
      <c r="M177" t="s">
        <v>1130</v>
      </c>
      <c r="Q177" t="b">
        <v>1</v>
      </c>
      <c r="R177" t="b">
        <v>0</v>
      </c>
      <c r="S177" t="s">
        <v>1096</v>
      </c>
      <c r="U177">
        <v>35.206699999999998</v>
      </c>
      <c r="V177">
        <v>-80.064800000000005</v>
      </c>
      <c r="W177" t="s">
        <v>42</v>
      </c>
      <c r="X177" t="s">
        <v>1143</v>
      </c>
      <c r="Y177" t="s">
        <v>1144</v>
      </c>
      <c r="AA177" t="s">
        <v>45</v>
      </c>
      <c r="AB177" t="s">
        <v>1145</v>
      </c>
      <c r="AC177" t="s">
        <v>1146</v>
      </c>
      <c r="AD177" t="s">
        <v>1147</v>
      </c>
      <c r="AE177" t="s">
        <v>49</v>
      </c>
      <c r="AF177" s="1">
        <v>1</v>
      </c>
      <c r="AG177">
        <f t="shared" si="183"/>
        <v>84</v>
      </c>
      <c r="AH177">
        <f t="shared" si="1"/>
        <v>84</v>
      </c>
      <c r="AI177">
        <f t="shared" si="46"/>
        <v>96</v>
      </c>
      <c r="AJ177">
        <f t="shared" si="185"/>
        <v>1968</v>
      </c>
      <c r="AK177">
        <f t="shared" ref="AK177:AL177" si="248">AJ177+40</f>
        <v>2008</v>
      </c>
      <c r="AL177">
        <f t="shared" si="248"/>
        <v>2048</v>
      </c>
      <c r="AM177">
        <f t="shared" si="31"/>
        <v>84</v>
      </c>
      <c r="AN177">
        <f t="shared" si="243"/>
        <v>84</v>
      </c>
      <c r="AO177">
        <f t="shared" si="243"/>
        <v>84</v>
      </c>
      <c r="AP177">
        <f t="shared" si="243"/>
        <v>84</v>
      </c>
      <c r="AQ177">
        <f t="shared" si="243"/>
        <v>84</v>
      </c>
      <c r="AR177">
        <f t="shared" si="243"/>
        <v>84</v>
      </c>
      <c r="AS177">
        <f t="shared" si="243"/>
        <v>84</v>
      </c>
      <c r="AT177">
        <f t="shared" si="243"/>
        <v>84</v>
      </c>
      <c r="AU177">
        <f t="shared" si="243"/>
        <v>84</v>
      </c>
      <c r="AV177">
        <f t="shared" si="243"/>
        <v>84</v>
      </c>
      <c r="AW177">
        <f t="shared" si="243"/>
        <v>84</v>
      </c>
      <c r="AX177">
        <f t="shared" si="243"/>
        <v>84</v>
      </c>
      <c r="AY177">
        <f t="shared" si="243"/>
        <v>84</v>
      </c>
      <c r="AZ177">
        <f t="shared" si="243"/>
        <v>84</v>
      </c>
      <c r="BA177">
        <f t="shared" si="243"/>
        <v>84</v>
      </c>
      <c r="BB177">
        <f t="shared" si="243"/>
        <v>84</v>
      </c>
      <c r="BC177">
        <f t="shared" si="243"/>
        <v>84</v>
      </c>
      <c r="BD177">
        <f t="shared" si="243"/>
        <v>84</v>
      </c>
      <c r="BE177">
        <f t="shared" si="243"/>
        <v>84</v>
      </c>
      <c r="BF177">
        <f t="shared" si="243"/>
        <v>84</v>
      </c>
      <c r="BG177">
        <f t="shared" si="243"/>
        <v>84</v>
      </c>
      <c r="BH177">
        <f t="shared" si="243"/>
        <v>84</v>
      </c>
      <c r="BI177">
        <f t="shared" si="243"/>
        <v>84</v>
      </c>
      <c r="BJ177">
        <f t="shared" si="243"/>
        <v>84</v>
      </c>
      <c r="BK177">
        <f t="shared" si="243"/>
        <v>84</v>
      </c>
      <c r="BL177">
        <f t="shared" si="243"/>
        <v>84</v>
      </c>
      <c r="BM177">
        <f t="shared" si="243"/>
        <v>84</v>
      </c>
      <c r="BN177">
        <f t="shared" si="243"/>
        <v>84</v>
      </c>
      <c r="BO177">
        <f t="shared" si="243"/>
        <v>84</v>
      </c>
      <c r="BP177">
        <f t="shared" si="243"/>
        <v>84</v>
      </c>
      <c r="BQ177">
        <f t="shared" si="243"/>
        <v>84</v>
      </c>
    </row>
    <row r="178" spans="1:69">
      <c r="A178" t="s">
        <v>1110</v>
      </c>
      <c r="B178" t="s">
        <v>32</v>
      </c>
      <c r="C178" t="s">
        <v>33</v>
      </c>
      <c r="D178" t="s">
        <v>34</v>
      </c>
      <c r="E178" t="s">
        <v>1148</v>
      </c>
      <c r="I178">
        <v>108</v>
      </c>
      <c r="J178" t="s">
        <v>72</v>
      </c>
      <c r="K178">
        <v>1930</v>
      </c>
      <c r="M178" t="s">
        <v>1130</v>
      </c>
      <c r="Q178" t="b">
        <v>1</v>
      </c>
      <c r="R178" t="b">
        <v>0</v>
      </c>
      <c r="S178" t="s">
        <v>1096</v>
      </c>
      <c r="U178">
        <v>35.694600000000001</v>
      </c>
      <c r="V178">
        <v>-83.050299999999993</v>
      </c>
      <c r="W178" t="s">
        <v>42</v>
      </c>
      <c r="X178" t="s">
        <v>1149</v>
      </c>
      <c r="Y178" t="s">
        <v>1150</v>
      </c>
      <c r="AA178" t="s">
        <v>45</v>
      </c>
      <c r="AB178" t="s">
        <v>1151</v>
      </c>
      <c r="AC178" t="s">
        <v>1152</v>
      </c>
      <c r="AD178" t="s">
        <v>1153</v>
      </c>
      <c r="AE178" t="s">
        <v>49</v>
      </c>
      <c r="AF178" s="1">
        <v>1</v>
      </c>
      <c r="AG178">
        <f t="shared" si="183"/>
        <v>108</v>
      </c>
      <c r="AH178">
        <f t="shared" si="1"/>
        <v>108</v>
      </c>
      <c r="AI178">
        <f t="shared" si="46"/>
        <v>94</v>
      </c>
      <c r="AJ178">
        <f t="shared" si="185"/>
        <v>1970</v>
      </c>
      <c r="AK178">
        <f t="shared" ref="AK178:AL178" si="249">AJ178+40</f>
        <v>2010</v>
      </c>
      <c r="AL178">
        <f t="shared" si="249"/>
        <v>2050</v>
      </c>
      <c r="AM178">
        <f t="shared" si="31"/>
        <v>108</v>
      </c>
      <c r="AN178">
        <f t="shared" si="243"/>
        <v>108</v>
      </c>
      <c r="AO178">
        <f t="shared" si="243"/>
        <v>108</v>
      </c>
      <c r="AP178">
        <f t="shared" si="243"/>
        <v>108</v>
      </c>
      <c r="AQ178">
        <f t="shared" si="243"/>
        <v>108</v>
      </c>
      <c r="AR178">
        <f t="shared" si="243"/>
        <v>108</v>
      </c>
      <c r="AS178">
        <f t="shared" si="243"/>
        <v>108</v>
      </c>
      <c r="AT178">
        <f t="shared" si="243"/>
        <v>108</v>
      </c>
      <c r="AU178">
        <f t="shared" si="243"/>
        <v>108</v>
      </c>
      <c r="AV178">
        <f t="shared" si="243"/>
        <v>108</v>
      </c>
      <c r="AW178">
        <f t="shared" si="243"/>
        <v>108</v>
      </c>
      <c r="AX178">
        <f t="shared" si="243"/>
        <v>108</v>
      </c>
      <c r="AY178">
        <f t="shared" si="243"/>
        <v>108</v>
      </c>
      <c r="AZ178">
        <f t="shared" si="243"/>
        <v>108</v>
      </c>
      <c r="BA178">
        <f t="shared" si="243"/>
        <v>108</v>
      </c>
      <c r="BB178">
        <f t="shared" si="243"/>
        <v>108</v>
      </c>
      <c r="BC178">
        <f t="shared" si="243"/>
        <v>108</v>
      </c>
      <c r="BD178">
        <f t="shared" si="243"/>
        <v>108</v>
      </c>
      <c r="BE178">
        <f t="shared" si="243"/>
        <v>108</v>
      </c>
      <c r="BF178">
        <f t="shared" si="243"/>
        <v>108</v>
      </c>
      <c r="BG178">
        <f t="shared" si="243"/>
        <v>108</v>
      </c>
      <c r="BH178">
        <f t="shared" si="243"/>
        <v>108</v>
      </c>
      <c r="BI178">
        <f t="shared" si="243"/>
        <v>108</v>
      </c>
      <c r="BJ178">
        <f t="shared" si="243"/>
        <v>108</v>
      </c>
      <c r="BK178">
        <f t="shared" si="243"/>
        <v>108</v>
      </c>
      <c r="BL178">
        <f t="shared" si="243"/>
        <v>108</v>
      </c>
      <c r="BM178">
        <f t="shared" si="243"/>
        <v>108</v>
      </c>
      <c r="BN178">
        <f t="shared" si="243"/>
        <v>108</v>
      </c>
      <c r="BO178">
        <f t="shared" si="243"/>
        <v>108</v>
      </c>
      <c r="BP178">
        <f t="shared" si="243"/>
        <v>108</v>
      </c>
      <c r="BQ178">
        <f t="shared" si="243"/>
        <v>108</v>
      </c>
    </row>
    <row r="179" spans="1:69">
      <c r="A179" t="s">
        <v>1110</v>
      </c>
      <c r="B179" t="s">
        <v>32</v>
      </c>
      <c r="C179" t="s">
        <v>33</v>
      </c>
      <c r="D179" t="s">
        <v>34</v>
      </c>
      <c r="E179" t="s">
        <v>1154</v>
      </c>
      <c r="I179">
        <v>91</v>
      </c>
      <c r="J179" t="s">
        <v>72</v>
      </c>
      <c r="K179">
        <v>1919</v>
      </c>
      <c r="M179" t="s">
        <v>1119</v>
      </c>
      <c r="Q179" t="b">
        <v>1</v>
      </c>
      <c r="R179" t="b">
        <v>0</v>
      </c>
      <c r="S179" t="s">
        <v>1113</v>
      </c>
      <c r="U179">
        <v>34.335500000000003</v>
      </c>
      <c r="V179">
        <v>-80.702100000000002</v>
      </c>
      <c r="W179" t="s">
        <v>42</v>
      </c>
      <c r="X179" t="s">
        <v>1155</v>
      </c>
      <c r="Y179" t="s">
        <v>1156</v>
      </c>
      <c r="AA179" t="s">
        <v>185</v>
      </c>
      <c r="AB179" t="s">
        <v>1157</v>
      </c>
      <c r="AC179" t="s">
        <v>1158</v>
      </c>
      <c r="AD179" t="s">
        <v>1159</v>
      </c>
      <c r="AE179" t="s">
        <v>49</v>
      </c>
      <c r="AF179" s="1">
        <v>1</v>
      </c>
      <c r="AG179">
        <f t="shared" si="183"/>
        <v>91</v>
      </c>
      <c r="AH179">
        <f t="shared" si="1"/>
        <v>91</v>
      </c>
      <c r="AI179">
        <f t="shared" si="46"/>
        <v>105</v>
      </c>
      <c r="AJ179">
        <f t="shared" si="185"/>
        <v>1959</v>
      </c>
      <c r="AK179">
        <f t="shared" ref="AK179:AL179" si="250">AJ179+40</f>
        <v>1999</v>
      </c>
      <c r="AL179">
        <f t="shared" si="250"/>
        <v>2039</v>
      </c>
      <c r="AM179">
        <f t="shared" si="31"/>
        <v>91</v>
      </c>
      <c r="AN179">
        <f t="shared" si="243"/>
        <v>91</v>
      </c>
      <c r="AO179">
        <f t="shared" si="243"/>
        <v>91</v>
      </c>
      <c r="AP179">
        <f t="shared" si="243"/>
        <v>91</v>
      </c>
      <c r="AQ179">
        <f t="shared" si="243"/>
        <v>91</v>
      </c>
      <c r="AR179">
        <f t="shared" si="243"/>
        <v>91</v>
      </c>
      <c r="AS179">
        <f t="shared" si="243"/>
        <v>91</v>
      </c>
      <c r="AT179">
        <f t="shared" si="243"/>
        <v>91</v>
      </c>
      <c r="AU179">
        <f t="shared" si="243"/>
        <v>91</v>
      </c>
      <c r="AV179">
        <f t="shared" si="243"/>
        <v>91</v>
      </c>
      <c r="AW179">
        <f t="shared" si="243"/>
        <v>91</v>
      </c>
      <c r="AX179">
        <f t="shared" si="243"/>
        <v>91</v>
      </c>
      <c r="AY179">
        <f t="shared" si="243"/>
        <v>91</v>
      </c>
      <c r="AZ179">
        <f t="shared" si="243"/>
        <v>91</v>
      </c>
      <c r="BA179">
        <f t="shared" si="243"/>
        <v>91</v>
      </c>
      <c r="BB179">
        <f t="shared" si="243"/>
        <v>91</v>
      </c>
      <c r="BC179">
        <f t="shared" si="243"/>
        <v>91</v>
      </c>
      <c r="BD179">
        <f t="shared" si="243"/>
        <v>91</v>
      </c>
      <c r="BE179">
        <f t="shared" si="243"/>
        <v>91</v>
      </c>
      <c r="BF179">
        <f t="shared" si="243"/>
        <v>91</v>
      </c>
      <c r="BG179">
        <f t="shared" si="243"/>
        <v>91</v>
      </c>
      <c r="BH179">
        <f t="shared" si="243"/>
        <v>91</v>
      </c>
      <c r="BI179">
        <f t="shared" si="243"/>
        <v>91</v>
      </c>
      <c r="BJ179">
        <f t="shared" si="243"/>
        <v>91</v>
      </c>
      <c r="BK179">
        <f t="shared" si="243"/>
        <v>91</v>
      </c>
      <c r="BL179">
        <f t="shared" si="243"/>
        <v>91</v>
      </c>
      <c r="BM179">
        <f t="shared" si="243"/>
        <v>91</v>
      </c>
      <c r="BN179">
        <f t="shared" si="243"/>
        <v>91</v>
      </c>
      <c r="BO179">
        <f t="shared" si="243"/>
        <v>91</v>
      </c>
      <c r="BP179">
        <f t="shared" si="243"/>
        <v>91</v>
      </c>
      <c r="BQ179">
        <f t="shared" si="243"/>
        <v>91</v>
      </c>
    </row>
    <row r="180" spans="1:69">
      <c r="A180" t="s">
        <v>1064</v>
      </c>
      <c r="B180" t="s">
        <v>32</v>
      </c>
      <c r="C180" t="s">
        <v>33</v>
      </c>
      <c r="D180" t="s">
        <v>34</v>
      </c>
      <c r="E180" t="s">
        <v>1075</v>
      </c>
      <c r="F180" t="s">
        <v>287</v>
      </c>
      <c r="I180">
        <v>1215</v>
      </c>
      <c r="J180" t="s">
        <v>72</v>
      </c>
      <c r="K180">
        <v>1981</v>
      </c>
      <c r="M180" t="s">
        <v>1066</v>
      </c>
      <c r="S180" t="s">
        <v>1174</v>
      </c>
      <c r="U180">
        <v>35.433100000000003</v>
      </c>
      <c r="V180">
        <v>-80.948599999999999</v>
      </c>
      <c r="W180" t="s">
        <v>42</v>
      </c>
      <c r="Y180" t="s">
        <v>1076</v>
      </c>
      <c r="AA180" t="s">
        <v>45</v>
      </c>
      <c r="AB180" t="s">
        <v>1077</v>
      </c>
      <c r="AC180" t="s">
        <v>1078</v>
      </c>
      <c r="AD180" t="s">
        <v>1079</v>
      </c>
      <c r="AE180" t="s">
        <v>49</v>
      </c>
      <c r="AF180" s="1">
        <v>1</v>
      </c>
      <c r="AG180">
        <f t="shared" si="183"/>
        <v>2430</v>
      </c>
      <c r="AH180" t="str">
        <f t="shared" si="1"/>
        <v/>
      </c>
      <c r="AI180">
        <f t="shared" si="46"/>
        <v>43</v>
      </c>
      <c r="AJ180">
        <f t="shared" si="185"/>
        <v>2021</v>
      </c>
      <c r="AK180">
        <f t="shared" ref="AK180:AL180" si="251">AJ180+40</f>
        <v>2061</v>
      </c>
      <c r="AL180">
        <f t="shared" si="251"/>
        <v>2101</v>
      </c>
      <c r="AM180">
        <f t="shared" si="31"/>
        <v>1215</v>
      </c>
      <c r="AN180">
        <f t="shared" si="243"/>
        <v>1215</v>
      </c>
      <c r="AO180">
        <f t="shared" si="243"/>
        <v>1215</v>
      </c>
      <c r="AP180">
        <f t="shared" si="243"/>
        <v>1215</v>
      </c>
      <c r="AQ180">
        <f t="shared" si="243"/>
        <v>1215</v>
      </c>
      <c r="AR180">
        <f t="shared" si="243"/>
        <v>1215</v>
      </c>
      <c r="AS180">
        <f t="shared" si="243"/>
        <v>1215</v>
      </c>
      <c r="AT180">
        <f t="shared" si="243"/>
        <v>1215</v>
      </c>
      <c r="AU180">
        <f t="shared" si="243"/>
        <v>1215</v>
      </c>
      <c r="AV180">
        <f t="shared" si="243"/>
        <v>1215</v>
      </c>
      <c r="AW180">
        <f t="shared" si="243"/>
        <v>1215</v>
      </c>
      <c r="AX180">
        <f t="shared" si="243"/>
        <v>1215</v>
      </c>
      <c r="AY180">
        <f t="shared" si="243"/>
        <v>1215</v>
      </c>
      <c r="AZ180">
        <f t="shared" si="243"/>
        <v>1215</v>
      </c>
      <c r="BA180">
        <f t="shared" si="243"/>
        <v>1215</v>
      </c>
      <c r="BB180">
        <f t="shared" si="243"/>
        <v>1215</v>
      </c>
      <c r="BC180">
        <f t="shared" si="243"/>
        <v>1215</v>
      </c>
      <c r="BD180">
        <f t="shared" si="243"/>
        <v>1215</v>
      </c>
      <c r="BE180">
        <f t="shared" si="243"/>
        <v>1215</v>
      </c>
      <c r="BF180">
        <f t="shared" si="243"/>
        <v>1215</v>
      </c>
      <c r="BG180">
        <f t="shared" si="243"/>
        <v>1215</v>
      </c>
      <c r="BH180">
        <f t="shared" si="243"/>
        <v>1215</v>
      </c>
      <c r="BI180">
        <f t="shared" si="243"/>
        <v>1215</v>
      </c>
      <c r="BJ180">
        <f t="shared" si="243"/>
        <v>1215</v>
      </c>
      <c r="BK180">
        <f t="shared" si="243"/>
        <v>1215</v>
      </c>
      <c r="BL180">
        <f t="shared" si="243"/>
        <v>1215</v>
      </c>
      <c r="BM180">
        <f t="shared" si="243"/>
        <v>1215</v>
      </c>
      <c r="BN180">
        <f t="shared" si="243"/>
        <v>1215</v>
      </c>
      <c r="BO180">
        <f t="shared" si="243"/>
        <v>1215</v>
      </c>
      <c r="BP180">
        <f t="shared" si="243"/>
        <v>1215</v>
      </c>
      <c r="BQ180">
        <f t="shared" si="243"/>
        <v>1215</v>
      </c>
    </row>
    <row r="181" spans="1:69">
      <c r="A181" t="s">
        <v>1064</v>
      </c>
      <c r="B181" t="s">
        <v>32</v>
      </c>
      <c r="C181" t="s">
        <v>33</v>
      </c>
      <c r="D181" t="s">
        <v>34</v>
      </c>
      <c r="E181" t="s">
        <v>1075</v>
      </c>
      <c r="F181" t="s">
        <v>296</v>
      </c>
      <c r="I181">
        <v>1215</v>
      </c>
      <c r="J181" t="s">
        <v>72</v>
      </c>
      <c r="K181">
        <v>1984</v>
      </c>
      <c r="M181" t="s">
        <v>1066</v>
      </c>
      <c r="S181" t="s">
        <v>616</v>
      </c>
      <c r="U181">
        <v>35.433100000000003</v>
      </c>
      <c r="V181">
        <v>-80.948599999999999</v>
      </c>
      <c r="W181" t="s">
        <v>42</v>
      </c>
      <c r="Y181" t="s">
        <v>1076</v>
      </c>
      <c r="AA181" t="s">
        <v>45</v>
      </c>
      <c r="AB181" t="s">
        <v>1077</v>
      </c>
      <c r="AC181" t="s">
        <v>1078</v>
      </c>
      <c r="AD181" t="s">
        <v>1080</v>
      </c>
      <c r="AE181" t="s">
        <v>49</v>
      </c>
      <c r="AF181" s="1">
        <v>1</v>
      </c>
      <c r="AG181">
        <f t="shared" si="183"/>
        <v>2430</v>
      </c>
      <c r="AH181">
        <f t="shared" si="1"/>
        <v>2430</v>
      </c>
      <c r="AI181">
        <f t="shared" si="46"/>
        <v>40</v>
      </c>
      <c r="AJ181">
        <f t="shared" si="185"/>
        <v>2024</v>
      </c>
      <c r="AK181">
        <f t="shared" ref="AK181:AL181" si="252">AJ181+40</f>
        <v>2064</v>
      </c>
      <c r="AL181">
        <f t="shared" si="252"/>
        <v>2104</v>
      </c>
      <c r="AM181">
        <f t="shared" si="31"/>
        <v>1215</v>
      </c>
      <c r="AN181">
        <f t="shared" ref="AN181:BQ184" si="253">IF(AN$1&lt;$K181,0,$I181)*$AF181</f>
        <v>1215</v>
      </c>
      <c r="AO181">
        <f t="shared" si="253"/>
        <v>1215</v>
      </c>
      <c r="AP181">
        <f t="shared" si="253"/>
        <v>1215</v>
      </c>
      <c r="AQ181">
        <f t="shared" si="253"/>
        <v>1215</v>
      </c>
      <c r="AR181">
        <f t="shared" si="253"/>
        <v>1215</v>
      </c>
      <c r="AS181">
        <f t="shared" si="253"/>
        <v>1215</v>
      </c>
      <c r="AT181">
        <f t="shared" si="253"/>
        <v>1215</v>
      </c>
      <c r="AU181">
        <f t="shared" si="253"/>
        <v>1215</v>
      </c>
      <c r="AV181">
        <f t="shared" si="253"/>
        <v>1215</v>
      </c>
      <c r="AW181">
        <f t="shared" si="253"/>
        <v>1215</v>
      </c>
      <c r="AX181">
        <f t="shared" si="253"/>
        <v>1215</v>
      </c>
      <c r="AY181">
        <f t="shared" si="253"/>
        <v>1215</v>
      </c>
      <c r="AZ181">
        <f t="shared" si="253"/>
        <v>1215</v>
      </c>
      <c r="BA181">
        <f t="shared" si="253"/>
        <v>1215</v>
      </c>
      <c r="BB181">
        <f t="shared" si="253"/>
        <v>1215</v>
      </c>
      <c r="BC181">
        <f t="shared" si="253"/>
        <v>1215</v>
      </c>
      <c r="BD181">
        <f t="shared" si="253"/>
        <v>1215</v>
      </c>
      <c r="BE181">
        <f t="shared" si="253"/>
        <v>1215</v>
      </c>
      <c r="BF181">
        <f t="shared" si="253"/>
        <v>1215</v>
      </c>
      <c r="BG181">
        <f t="shared" si="253"/>
        <v>1215</v>
      </c>
      <c r="BH181">
        <f t="shared" si="253"/>
        <v>1215</v>
      </c>
      <c r="BI181">
        <f t="shared" si="253"/>
        <v>1215</v>
      </c>
      <c r="BJ181">
        <f t="shared" si="253"/>
        <v>1215</v>
      </c>
      <c r="BK181">
        <f t="shared" si="253"/>
        <v>1215</v>
      </c>
      <c r="BL181">
        <f t="shared" si="253"/>
        <v>1215</v>
      </c>
      <c r="BM181">
        <f t="shared" si="253"/>
        <v>1215</v>
      </c>
      <c r="BN181">
        <f t="shared" si="253"/>
        <v>1215</v>
      </c>
      <c r="BO181">
        <f t="shared" si="253"/>
        <v>1215</v>
      </c>
      <c r="BP181">
        <f t="shared" si="253"/>
        <v>1215</v>
      </c>
      <c r="BQ181">
        <f t="shared" si="253"/>
        <v>1215</v>
      </c>
    </row>
    <row r="182" spans="1:69">
      <c r="A182" t="s">
        <v>1064</v>
      </c>
      <c r="B182" t="s">
        <v>32</v>
      </c>
      <c r="C182" t="s">
        <v>33</v>
      </c>
      <c r="D182" t="s">
        <v>34</v>
      </c>
      <c r="E182" t="s">
        <v>1081</v>
      </c>
      <c r="F182" t="s">
        <v>287</v>
      </c>
      <c r="I182">
        <v>891</v>
      </c>
      <c r="J182" t="s">
        <v>72</v>
      </c>
      <c r="K182">
        <v>1973</v>
      </c>
      <c r="M182" t="s">
        <v>1066</v>
      </c>
      <c r="S182" t="s">
        <v>616</v>
      </c>
      <c r="U182">
        <v>34.793900000000001</v>
      </c>
      <c r="V182">
        <v>-82.898600000000002</v>
      </c>
      <c r="W182" t="s">
        <v>42</v>
      </c>
      <c r="Y182" t="s">
        <v>1082</v>
      </c>
      <c r="AA182" t="s">
        <v>185</v>
      </c>
      <c r="AB182" t="s">
        <v>1083</v>
      </c>
      <c r="AC182" t="s">
        <v>1084</v>
      </c>
      <c r="AD182" t="s">
        <v>1085</v>
      </c>
      <c r="AE182" t="s">
        <v>49</v>
      </c>
      <c r="AF182" s="1">
        <v>1</v>
      </c>
      <c r="AG182">
        <f t="shared" si="183"/>
        <v>2682</v>
      </c>
      <c r="AH182" t="str">
        <f t="shared" si="1"/>
        <v/>
      </c>
      <c r="AI182">
        <f t="shared" si="46"/>
        <v>51</v>
      </c>
      <c r="AJ182">
        <f t="shared" si="185"/>
        <v>2013</v>
      </c>
      <c r="AK182">
        <f t="shared" ref="AK182:AL182" si="254">AJ182+40</f>
        <v>2053</v>
      </c>
      <c r="AL182">
        <f t="shared" si="254"/>
        <v>2093</v>
      </c>
      <c r="AM182">
        <f t="shared" si="31"/>
        <v>891</v>
      </c>
      <c r="AN182">
        <f t="shared" si="253"/>
        <v>891</v>
      </c>
      <c r="AO182">
        <f t="shared" si="253"/>
        <v>891</v>
      </c>
      <c r="AP182">
        <f t="shared" si="253"/>
        <v>891</v>
      </c>
      <c r="AQ182">
        <f t="shared" si="253"/>
        <v>891</v>
      </c>
      <c r="AR182">
        <f t="shared" si="253"/>
        <v>891</v>
      </c>
      <c r="AS182">
        <f t="shared" si="253"/>
        <v>891</v>
      </c>
      <c r="AT182">
        <f t="shared" si="253"/>
        <v>891</v>
      </c>
      <c r="AU182">
        <f t="shared" si="253"/>
        <v>891</v>
      </c>
      <c r="AV182">
        <f t="shared" si="253"/>
        <v>891</v>
      </c>
      <c r="AW182">
        <f t="shared" si="253"/>
        <v>891</v>
      </c>
      <c r="AX182">
        <f t="shared" si="253"/>
        <v>891</v>
      </c>
      <c r="AY182">
        <f t="shared" si="253"/>
        <v>891</v>
      </c>
      <c r="AZ182">
        <f t="shared" si="253"/>
        <v>891</v>
      </c>
      <c r="BA182">
        <f t="shared" si="253"/>
        <v>891</v>
      </c>
      <c r="BB182">
        <f t="shared" si="253"/>
        <v>891</v>
      </c>
      <c r="BC182">
        <f t="shared" si="253"/>
        <v>891</v>
      </c>
      <c r="BD182">
        <f t="shared" si="253"/>
        <v>891</v>
      </c>
      <c r="BE182">
        <f t="shared" si="253"/>
        <v>891</v>
      </c>
      <c r="BF182">
        <f t="shared" si="253"/>
        <v>891</v>
      </c>
      <c r="BG182">
        <f t="shared" si="253"/>
        <v>891</v>
      </c>
      <c r="BH182">
        <f t="shared" si="253"/>
        <v>891</v>
      </c>
      <c r="BI182">
        <f t="shared" si="253"/>
        <v>891</v>
      </c>
      <c r="BJ182">
        <f t="shared" si="253"/>
        <v>891</v>
      </c>
      <c r="BK182">
        <f t="shared" si="253"/>
        <v>891</v>
      </c>
      <c r="BL182">
        <f t="shared" si="253"/>
        <v>891</v>
      </c>
      <c r="BM182">
        <f t="shared" si="253"/>
        <v>891</v>
      </c>
      <c r="BN182">
        <f t="shared" si="253"/>
        <v>891</v>
      </c>
      <c r="BO182">
        <f t="shared" si="253"/>
        <v>891</v>
      </c>
      <c r="BP182">
        <f t="shared" si="253"/>
        <v>891</v>
      </c>
      <c r="BQ182">
        <f t="shared" si="253"/>
        <v>891</v>
      </c>
    </row>
    <row r="183" spans="1:69">
      <c r="A183" t="s">
        <v>1064</v>
      </c>
      <c r="B183" t="s">
        <v>32</v>
      </c>
      <c r="C183" t="s">
        <v>33</v>
      </c>
      <c r="D183" t="s">
        <v>34</v>
      </c>
      <c r="E183" t="s">
        <v>1081</v>
      </c>
      <c r="F183" t="s">
        <v>296</v>
      </c>
      <c r="I183">
        <v>891</v>
      </c>
      <c r="J183" t="s">
        <v>72</v>
      </c>
      <c r="K183">
        <v>1974</v>
      </c>
      <c r="M183" t="s">
        <v>1066</v>
      </c>
      <c r="S183" t="s">
        <v>616</v>
      </c>
      <c r="U183">
        <v>34.793900000000001</v>
      </c>
      <c r="V183">
        <v>-82.898600000000002</v>
      </c>
      <c r="W183" t="s">
        <v>42</v>
      </c>
      <c r="Y183" t="s">
        <v>1082</v>
      </c>
      <c r="AA183" t="s">
        <v>185</v>
      </c>
      <c r="AB183" t="s">
        <v>1083</v>
      </c>
      <c r="AC183" t="s">
        <v>1084</v>
      </c>
      <c r="AD183" t="s">
        <v>1086</v>
      </c>
      <c r="AE183" t="s">
        <v>49</v>
      </c>
      <c r="AF183" s="1">
        <v>1</v>
      </c>
      <c r="AG183">
        <f t="shared" si="183"/>
        <v>2682</v>
      </c>
      <c r="AH183" t="str">
        <f t="shared" si="1"/>
        <v/>
      </c>
      <c r="AI183">
        <f t="shared" si="46"/>
        <v>50</v>
      </c>
      <c r="AJ183">
        <f t="shared" si="185"/>
        <v>2014</v>
      </c>
      <c r="AK183">
        <f t="shared" ref="AK183:AL183" si="255">AJ183+40</f>
        <v>2054</v>
      </c>
      <c r="AL183">
        <f t="shared" si="255"/>
        <v>2094</v>
      </c>
      <c r="AM183">
        <f t="shared" si="31"/>
        <v>891</v>
      </c>
      <c r="AN183">
        <f t="shared" si="253"/>
        <v>891</v>
      </c>
      <c r="AO183">
        <f t="shared" si="253"/>
        <v>891</v>
      </c>
      <c r="AP183">
        <f t="shared" si="253"/>
        <v>891</v>
      </c>
      <c r="AQ183">
        <f t="shared" si="253"/>
        <v>891</v>
      </c>
      <c r="AR183">
        <f t="shared" si="253"/>
        <v>891</v>
      </c>
      <c r="AS183">
        <f t="shared" si="253"/>
        <v>891</v>
      </c>
      <c r="AT183">
        <f t="shared" si="253"/>
        <v>891</v>
      </c>
      <c r="AU183">
        <f t="shared" si="253"/>
        <v>891</v>
      </c>
      <c r="AV183">
        <f t="shared" si="253"/>
        <v>891</v>
      </c>
      <c r="AW183">
        <f t="shared" si="253"/>
        <v>891</v>
      </c>
      <c r="AX183">
        <f t="shared" si="253"/>
        <v>891</v>
      </c>
      <c r="AY183">
        <f t="shared" si="253"/>
        <v>891</v>
      </c>
      <c r="AZ183">
        <f t="shared" si="253"/>
        <v>891</v>
      </c>
      <c r="BA183">
        <f t="shared" si="253"/>
        <v>891</v>
      </c>
      <c r="BB183">
        <f t="shared" si="253"/>
        <v>891</v>
      </c>
      <c r="BC183">
        <f t="shared" si="253"/>
        <v>891</v>
      </c>
      <c r="BD183">
        <f t="shared" si="253"/>
        <v>891</v>
      </c>
      <c r="BE183">
        <f t="shared" si="253"/>
        <v>891</v>
      </c>
      <c r="BF183">
        <f t="shared" si="253"/>
        <v>891</v>
      </c>
      <c r="BG183">
        <f t="shared" si="253"/>
        <v>891</v>
      </c>
      <c r="BH183">
        <f t="shared" si="253"/>
        <v>891</v>
      </c>
      <c r="BI183">
        <f t="shared" si="253"/>
        <v>891</v>
      </c>
      <c r="BJ183">
        <f t="shared" si="253"/>
        <v>891</v>
      </c>
      <c r="BK183">
        <f t="shared" si="253"/>
        <v>891</v>
      </c>
      <c r="BL183">
        <f t="shared" si="253"/>
        <v>891</v>
      </c>
      <c r="BM183">
        <f t="shared" si="253"/>
        <v>891</v>
      </c>
      <c r="BN183">
        <f t="shared" si="253"/>
        <v>891</v>
      </c>
      <c r="BO183">
        <f t="shared" si="253"/>
        <v>891</v>
      </c>
      <c r="BP183">
        <f t="shared" si="253"/>
        <v>891</v>
      </c>
      <c r="BQ183">
        <f t="shared" si="253"/>
        <v>891</v>
      </c>
    </row>
    <row r="184" spans="1:69">
      <c r="A184" t="s">
        <v>1064</v>
      </c>
      <c r="B184" t="s">
        <v>32</v>
      </c>
      <c r="C184" t="s">
        <v>33</v>
      </c>
      <c r="D184" t="s">
        <v>34</v>
      </c>
      <c r="E184" t="s">
        <v>1081</v>
      </c>
      <c r="F184" t="s">
        <v>343</v>
      </c>
      <c r="I184">
        <v>900</v>
      </c>
      <c r="J184" t="s">
        <v>72</v>
      </c>
      <c r="K184">
        <v>1974</v>
      </c>
      <c r="M184" t="s">
        <v>1066</v>
      </c>
      <c r="S184" t="s">
        <v>616</v>
      </c>
      <c r="U184">
        <v>34.793900000000001</v>
      </c>
      <c r="V184">
        <v>-82.898600000000002</v>
      </c>
      <c r="W184" t="s">
        <v>42</v>
      </c>
      <c r="Y184" t="s">
        <v>1082</v>
      </c>
      <c r="AA184" t="s">
        <v>185</v>
      </c>
      <c r="AB184" t="s">
        <v>1083</v>
      </c>
      <c r="AC184" t="s">
        <v>1084</v>
      </c>
      <c r="AD184" t="s">
        <v>1087</v>
      </c>
      <c r="AE184" t="s">
        <v>49</v>
      </c>
      <c r="AF184" s="1">
        <v>1</v>
      </c>
      <c r="AG184">
        <f t="shared" si="183"/>
        <v>2682</v>
      </c>
      <c r="AH184">
        <f>IF(AG184=AG36,"",AG184)</f>
        <v>2682</v>
      </c>
      <c r="AI184">
        <f t="shared" si="46"/>
        <v>50</v>
      </c>
      <c r="AJ184">
        <f t="shared" si="185"/>
        <v>2014</v>
      </c>
      <c r="AK184">
        <f t="shared" ref="AK184:AL184" si="256">AJ184+40</f>
        <v>2054</v>
      </c>
      <c r="AL184">
        <f t="shared" si="256"/>
        <v>2094</v>
      </c>
      <c r="AM184">
        <f t="shared" si="31"/>
        <v>900</v>
      </c>
      <c r="AN184">
        <f t="shared" si="253"/>
        <v>900</v>
      </c>
      <c r="AO184">
        <f t="shared" si="253"/>
        <v>900</v>
      </c>
      <c r="AP184">
        <f t="shared" si="253"/>
        <v>900</v>
      </c>
      <c r="AQ184">
        <f t="shared" si="253"/>
        <v>900</v>
      </c>
      <c r="AR184">
        <f t="shared" si="253"/>
        <v>900</v>
      </c>
      <c r="AS184">
        <f t="shared" si="253"/>
        <v>900</v>
      </c>
      <c r="AT184">
        <f t="shared" si="253"/>
        <v>900</v>
      </c>
      <c r="AU184">
        <f t="shared" si="253"/>
        <v>900</v>
      </c>
      <c r="AV184">
        <f t="shared" si="253"/>
        <v>900</v>
      </c>
      <c r="AW184">
        <f t="shared" si="253"/>
        <v>900</v>
      </c>
      <c r="AX184">
        <f t="shared" si="253"/>
        <v>900</v>
      </c>
      <c r="AY184">
        <f t="shared" si="253"/>
        <v>900</v>
      </c>
      <c r="AZ184">
        <f t="shared" si="253"/>
        <v>900</v>
      </c>
      <c r="BA184">
        <f t="shared" si="253"/>
        <v>900</v>
      </c>
      <c r="BB184">
        <f t="shared" si="253"/>
        <v>900</v>
      </c>
      <c r="BC184">
        <f t="shared" si="253"/>
        <v>900</v>
      </c>
      <c r="BD184">
        <f t="shared" si="253"/>
        <v>900</v>
      </c>
      <c r="BE184">
        <f t="shared" si="253"/>
        <v>900</v>
      </c>
      <c r="BF184">
        <f t="shared" si="253"/>
        <v>900</v>
      </c>
      <c r="BG184">
        <f t="shared" si="253"/>
        <v>900</v>
      </c>
      <c r="BH184">
        <f t="shared" si="253"/>
        <v>900</v>
      </c>
      <c r="BI184">
        <f t="shared" si="253"/>
        <v>900</v>
      </c>
      <c r="BJ184">
        <f t="shared" si="253"/>
        <v>900</v>
      </c>
      <c r="BK184">
        <f t="shared" si="253"/>
        <v>900</v>
      </c>
      <c r="BL184">
        <f t="shared" si="253"/>
        <v>900</v>
      </c>
      <c r="BM184">
        <f t="shared" si="253"/>
        <v>900</v>
      </c>
      <c r="BN184">
        <f t="shared" si="253"/>
        <v>900</v>
      </c>
      <c r="BO184">
        <f t="shared" si="253"/>
        <v>900</v>
      </c>
      <c r="BP184">
        <f t="shared" si="253"/>
        <v>900</v>
      </c>
      <c r="BQ184">
        <f t="shared" si="253"/>
        <v>900</v>
      </c>
    </row>
    <row r="185" spans="1:69">
      <c r="A185" t="s">
        <v>613</v>
      </c>
      <c r="B185" t="s">
        <v>32</v>
      </c>
      <c r="C185" t="s">
        <v>33</v>
      </c>
      <c r="D185" t="s">
        <v>34</v>
      </c>
      <c r="E185" t="s">
        <v>614</v>
      </c>
      <c r="I185">
        <v>75</v>
      </c>
      <c r="J185" t="s">
        <v>72</v>
      </c>
      <c r="K185">
        <v>2023</v>
      </c>
      <c r="M185" t="s">
        <v>615</v>
      </c>
      <c r="S185" t="s">
        <v>616</v>
      </c>
      <c r="U185">
        <v>30.1648</v>
      </c>
      <c r="V185">
        <v>-85.491799999999998</v>
      </c>
      <c r="W185" t="s">
        <v>42</v>
      </c>
      <c r="Y185" t="s">
        <v>617</v>
      </c>
      <c r="AA185" t="s">
        <v>110</v>
      </c>
      <c r="AB185" t="s">
        <v>618</v>
      </c>
      <c r="AC185" t="s">
        <v>619</v>
      </c>
      <c r="AD185" t="s">
        <v>620</v>
      </c>
      <c r="AE185" t="s">
        <v>49</v>
      </c>
      <c r="AF185" s="1">
        <v>1</v>
      </c>
      <c r="AG185">
        <f t="shared" si="183"/>
        <v>75</v>
      </c>
      <c r="AH185" t="str">
        <f t="shared" ref="AH185:AH193" si="257">IF(AG185=AG186,"",AG185)</f>
        <v/>
      </c>
      <c r="AI185">
        <f t="shared" ref="AI185:AI190" si="258">IF(K185="",-99,2024-K185)</f>
        <v>1</v>
      </c>
      <c r="AJ185">
        <f t="shared" si="185"/>
        <v>2063</v>
      </c>
      <c r="AK185">
        <f t="shared" ref="AK185:AL185" si="259">AJ185+40</f>
        <v>2103</v>
      </c>
      <c r="AL185">
        <f t="shared" si="259"/>
        <v>2143</v>
      </c>
      <c r="AM185">
        <f t="shared" ref="AM185:AM206" si="260">IF(AM$1&lt;$K185,0,$I185)*$AF185</f>
        <v>0</v>
      </c>
      <c r="AN185">
        <f t="shared" ref="AN185:BQ192" si="261">IF(AN$1&lt;$K185,0,$I185)*$AF185</f>
        <v>0</v>
      </c>
      <c r="AO185">
        <f t="shared" si="261"/>
        <v>0</v>
      </c>
      <c r="AP185">
        <f t="shared" si="261"/>
        <v>75</v>
      </c>
      <c r="AQ185">
        <f t="shared" si="261"/>
        <v>75</v>
      </c>
      <c r="AR185">
        <f t="shared" si="261"/>
        <v>75</v>
      </c>
      <c r="AS185">
        <f t="shared" si="261"/>
        <v>75</v>
      </c>
      <c r="AT185">
        <f t="shared" si="261"/>
        <v>75</v>
      </c>
      <c r="AU185">
        <f t="shared" si="261"/>
        <v>75</v>
      </c>
      <c r="AV185">
        <f t="shared" si="261"/>
        <v>75</v>
      </c>
      <c r="AW185">
        <f t="shared" si="261"/>
        <v>75</v>
      </c>
      <c r="AX185">
        <f t="shared" si="261"/>
        <v>75</v>
      </c>
      <c r="AY185">
        <f t="shared" si="261"/>
        <v>75</v>
      </c>
      <c r="AZ185">
        <f t="shared" si="261"/>
        <v>75</v>
      </c>
      <c r="BA185">
        <f t="shared" si="261"/>
        <v>75</v>
      </c>
      <c r="BB185">
        <f t="shared" si="261"/>
        <v>75</v>
      </c>
      <c r="BC185">
        <f t="shared" si="261"/>
        <v>75</v>
      </c>
      <c r="BD185">
        <f t="shared" si="261"/>
        <v>75</v>
      </c>
      <c r="BE185">
        <f t="shared" si="261"/>
        <v>75</v>
      </c>
      <c r="BF185">
        <f t="shared" si="261"/>
        <v>75</v>
      </c>
      <c r="BG185">
        <f t="shared" si="261"/>
        <v>75</v>
      </c>
      <c r="BH185">
        <f t="shared" si="261"/>
        <v>75</v>
      </c>
      <c r="BI185">
        <f t="shared" si="261"/>
        <v>75</v>
      </c>
      <c r="BJ185">
        <f t="shared" si="261"/>
        <v>75</v>
      </c>
      <c r="BK185">
        <f t="shared" si="261"/>
        <v>75</v>
      </c>
      <c r="BL185">
        <f t="shared" si="261"/>
        <v>75</v>
      </c>
      <c r="BM185">
        <f t="shared" si="261"/>
        <v>75</v>
      </c>
      <c r="BN185">
        <f t="shared" si="261"/>
        <v>75</v>
      </c>
      <c r="BO185">
        <f t="shared" si="261"/>
        <v>75</v>
      </c>
      <c r="BP185">
        <f t="shared" si="261"/>
        <v>75</v>
      </c>
      <c r="BQ185">
        <f t="shared" si="261"/>
        <v>75</v>
      </c>
    </row>
    <row r="186" spans="1:69">
      <c r="A186" t="s">
        <v>613</v>
      </c>
      <c r="B186" t="s">
        <v>32</v>
      </c>
      <c r="C186" t="s">
        <v>33</v>
      </c>
      <c r="D186" t="s">
        <v>34</v>
      </c>
      <c r="E186" t="s">
        <v>621</v>
      </c>
      <c r="I186">
        <v>75</v>
      </c>
      <c r="J186" t="s">
        <v>72</v>
      </c>
      <c r="K186">
        <v>2022</v>
      </c>
      <c r="M186" t="s">
        <v>615</v>
      </c>
      <c r="S186" t="s">
        <v>616</v>
      </c>
      <c r="U186">
        <v>28.9999</v>
      </c>
      <c r="V186">
        <v>-82.672200000000004</v>
      </c>
      <c r="W186" t="s">
        <v>42</v>
      </c>
      <c r="X186" t="s">
        <v>108</v>
      </c>
      <c r="Y186" t="s">
        <v>622</v>
      </c>
      <c r="AA186" t="s">
        <v>110</v>
      </c>
      <c r="AB186" t="s">
        <v>623</v>
      </c>
      <c r="AC186" t="s">
        <v>624</v>
      </c>
      <c r="AD186" t="s">
        <v>625</v>
      </c>
      <c r="AE186" t="s">
        <v>49</v>
      </c>
      <c r="AF186" s="1">
        <v>1</v>
      </c>
      <c r="AG186">
        <f t="shared" si="183"/>
        <v>75</v>
      </c>
      <c r="AH186">
        <f t="shared" si="257"/>
        <v>75</v>
      </c>
      <c r="AI186">
        <f t="shared" si="258"/>
        <v>2</v>
      </c>
      <c r="AJ186">
        <f t="shared" si="185"/>
        <v>2062</v>
      </c>
      <c r="AK186">
        <f t="shared" ref="AK186:AL186" si="262">AJ186+40</f>
        <v>2102</v>
      </c>
      <c r="AL186">
        <f t="shared" si="262"/>
        <v>2142</v>
      </c>
      <c r="AM186">
        <f t="shared" si="260"/>
        <v>0</v>
      </c>
      <c r="AN186">
        <f t="shared" si="261"/>
        <v>0</v>
      </c>
      <c r="AO186">
        <f t="shared" si="261"/>
        <v>75</v>
      </c>
      <c r="AP186">
        <f t="shared" si="261"/>
        <v>75</v>
      </c>
      <c r="AQ186">
        <f t="shared" si="261"/>
        <v>75</v>
      </c>
      <c r="AR186">
        <f t="shared" si="261"/>
        <v>75</v>
      </c>
      <c r="AS186">
        <f t="shared" si="261"/>
        <v>75</v>
      </c>
      <c r="AT186">
        <f t="shared" si="261"/>
        <v>75</v>
      </c>
      <c r="AU186">
        <f t="shared" si="261"/>
        <v>75</v>
      </c>
      <c r="AV186">
        <f t="shared" si="261"/>
        <v>75</v>
      </c>
      <c r="AW186">
        <f t="shared" si="261"/>
        <v>75</v>
      </c>
      <c r="AX186">
        <f t="shared" si="261"/>
        <v>75</v>
      </c>
      <c r="AY186">
        <f t="shared" si="261"/>
        <v>75</v>
      </c>
      <c r="AZ186">
        <f t="shared" si="261"/>
        <v>75</v>
      </c>
      <c r="BA186">
        <f t="shared" si="261"/>
        <v>75</v>
      </c>
      <c r="BB186">
        <f t="shared" si="261"/>
        <v>75</v>
      </c>
      <c r="BC186">
        <f t="shared" si="261"/>
        <v>75</v>
      </c>
      <c r="BD186">
        <f t="shared" si="261"/>
        <v>75</v>
      </c>
      <c r="BE186">
        <f t="shared" si="261"/>
        <v>75</v>
      </c>
      <c r="BF186">
        <f t="shared" si="261"/>
        <v>75</v>
      </c>
      <c r="BG186">
        <f t="shared" si="261"/>
        <v>75</v>
      </c>
      <c r="BH186">
        <f t="shared" si="261"/>
        <v>75</v>
      </c>
      <c r="BI186">
        <f t="shared" si="261"/>
        <v>75</v>
      </c>
      <c r="BJ186">
        <f t="shared" si="261"/>
        <v>75</v>
      </c>
      <c r="BK186">
        <f t="shared" si="261"/>
        <v>75</v>
      </c>
      <c r="BL186">
        <f t="shared" si="261"/>
        <v>75</v>
      </c>
      <c r="BM186">
        <f t="shared" si="261"/>
        <v>75</v>
      </c>
      <c r="BN186">
        <f t="shared" si="261"/>
        <v>75</v>
      </c>
      <c r="BO186">
        <f t="shared" si="261"/>
        <v>75</v>
      </c>
      <c r="BP186">
        <f t="shared" si="261"/>
        <v>75</v>
      </c>
      <c r="BQ186">
        <f t="shared" si="261"/>
        <v>75</v>
      </c>
    </row>
    <row r="187" spans="1:69">
      <c r="A187" t="s">
        <v>613</v>
      </c>
      <c r="B187" t="s">
        <v>32</v>
      </c>
      <c r="C187" t="s">
        <v>33</v>
      </c>
      <c r="D187" t="s">
        <v>34</v>
      </c>
      <c r="E187" t="s">
        <v>626</v>
      </c>
      <c r="I187">
        <v>50</v>
      </c>
      <c r="J187" t="s">
        <v>72</v>
      </c>
      <c r="K187">
        <v>2021</v>
      </c>
      <c r="M187" t="s">
        <v>615</v>
      </c>
      <c r="S187" t="s">
        <v>616</v>
      </c>
      <c r="U187">
        <v>35.188000000000002</v>
      </c>
      <c r="V187">
        <v>-81.751000000000005</v>
      </c>
      <c r="W187" t="s">
        <v>42</v>
      </c>
      <c r="X187" t="s">
        <v>627</v>
      </c>
      <c r="Y187" t="s">
        <v>628</v>
      </c>
      <c r="AA187" t="s">
        <v>45</v>
      </c>
      <c r="AB187" t="s">
        <v>629</v>
      </c>
      <c r="AC187" t="s">
        <v>630</v>
      </c>
      <c r="AD187" t="s">
        <v>631</v>
      </c>
      <c r="AE187" t="s">
        <v>49</v>
      </c>
      <c r="AF187" s="1">
        <v>1</v>
      </c>
      <c r="AG187">
        <f t="shared" si="183"/>
        <v>50</v>
      </c>
      <c r="AH187">
        <f t="shared" si="257"/>
        <v>50</v>
      </c>
      <c r="AI187">
        <f t="shared" si="258"/>
        <v>3</v>
      </c>
      <c r="AJ187">
        <f t="shared" si="185"/>
        <v>2061</v>
      </c>
      <c r="AK187">
        <f t="shared" ref="AK187:AL187" si="263">AJ187+40</f>
        <v>2101</v>
      </c>
      <c r="AL187">
        <f t="shared" si="263"/>
        <v>2141</v>
      </c>
      <c r="AM187">
        <f t="shared" si="260"/>
        <v>0</v>
      </c>
      <c r="AN187">
        <f t="shared" si="261"/>
        <v>50</v>
      </c>
      <c r="AO187">
        <f t="shared" si="261"/>
        <v>50</v>
      </c>
      <c r="AP187">
        <f t="shared" si="261"/>
        <v>50</v>
      </c>
      <c r="AQ187">
        <f t="shared" si="261"/>
        <v>50</v>
      </c>
      <c r="AR187">
        <f t="shared" si="261"/>
        <v>50</v>
      </c>
      <c r="AS187">
        <f t="shared" si="261"/>
        <v>50</v>
      </c>
      <c r="AT187">
        <f t="shared" si="261"/>
        <v>50</v>
      </c>
      <c r="AU187">
        <f t="shared" si="261"/>
        <v>50</v>
      </c>
      <c r="AV187">
        <f t="shared" si="261"/>
        <v>50</v>
      </c>
      <c r="AW187">
        <f t="shared" si="261"/>
        <v>50</v>
      </c>
      <c r="AX187">
        <f t="shared" si="261"/>
        <v>50</v>
      </c>
      <c r="AY187">
        <f t="shared" si="261"/>
        <v>50</v>
      </c>
      <c r="AZ187">
        <f t="shared" si="261"/>
        <v>50</v>
      </c>
      <c r="BA187">
        <f t="shared" si="261"/>
        <v>50</v>
      </c>
      <c r="BB187">
        <f t="shared" si="261"/>
        <v>50</v>
      </c>
      <c r="BC187">
        <f t="shared" si="261"/>
        <v>50</v>
      </c>
      <c r="BD187">
        <f t="shared" si="261"/>
        <v>50</v>
      </c>
      <c r="BE187">
        <f t="shared" si="261"/>
        <v>50</v>
      </c>
      <c r="BF187">
        <f t="shared" si="261"/>
        <v>50</v>
      </c>
      <c r="BG187">
        <f t="shared" si="261"/>
        <v>50</v>
      </c>
      <c r="BH187">
        <f t="shared" si="261"/>
        <v>50</v>
      </c>
      <c r="BI187">
        <f t="shared" si="261"/>
        <v>50</v>
      </c>
      <c r="BJ187">
        <f t="shared" si="261"/>
        <v>50</v>
      </c>
      <c r="BK187">
        <f t="shared" si="261"/>
        <v>50</v>
      </c>
      <c r="BL187">
        <f t="shared" si="261"/>
        <v>50</v>
      </c>
      <c r="BM187">
        <f t="shared" si="261"/>
        <v>50</v>
      </c>
      <c r="BN187">
        <f t="shared" si="261"/>
        <v>50</v>
      </c>
      <c r="BO187">
        <f t="shared" si="261"/>
        <v>50</v>
      </c>
      <c r="BP187">
        <f t="shared" si="261"/>
        <v>50</v>
      </c>
      <c r="BQ187">
        <f t="shared" si="261"/>
        <v>50</v>
      </c>
    </row>
    <row r="188" spans="1:69">
      <c r="A188" t="s">
        <v>613</v>
      </c>
      <c r="B188" t="s">
        <v>32</v>
      </c>
      <c r="C188" t="s">
        <v>33</v>
      </c>
      <c r="D188" t="s">
        <v>34</v>
      </c>
      <c r="E188" t="s">
        <v>632</v>
      </c>
      <c r="H188" t="s">
        <v>633</v>
      </c>
      <c r="I188">
        <v>20</v>
      </c>
      <c r="J188" t="s">
        <v>72</v>
      </c>
      <c r="K188">
        <v>2014</v>
      </c>
      <c r="M188" t="s">
        <v>615</v>
      </c>
      <c r="S188" t="s">
        <v>616</v>
      </c>
      <c r="U188">
        <v>36.271999999999998</v>
      </c>
      <c r="V188">
        <v>-76.308000000000007</v>
      </c>
      <c r="W188" t="s">
        <v>42</v>
      </c>
      <c r="Y188" t="s">
        <v>634</v>
      </c>
      <c r="AA188" t="s">
        <v>45</v>
      </c>
      <c r="AB188" t="s">
        <v>635</v>
      </c>
      <c r="AC188" t="s">
        <v>636</v>
      </c>
      <c r="AD188" t="s">
        <v>637</v>
      </c>
      <c r="AE188" t="s">
        <v>49</v>
      </c>
      <c r="AF188" s="1">
        <v>1</v>
      </c>
      <c r="AG188">
        <f t="shared" si="183"/>
        <v>20</v>
      </c>
      <c r="AH188">
        <f t="shared" si="257"/>
        <v>20</v>
      </c>
      <c r="AI188">
        <f t="shared" si="258"/>
        <v>10</v>
      </c>
      <c r="AJ188">
        <f t="shared" si="185"/>
        <v>2054</v>
      </c>
      <c r="AK188">
        <f t="shared" ref="AK188:AL188" si="264">AJ188+40</f>
        <v>2094</v>
      </c>
      <c r="AL188">
        <f t="shared" si="264"/>
        <v>2134</v>
      </c>
      <c r="AM188">
        <f t="shared" si="260"/>
        <v>20</v>
      </c>
      <c r="AN188">
        <f t="shared" si="261"/>
        <v>20</v>
      </c>
      <c r="AO188">
        <f t="shared" si="261"/>
        <v>20</v>
      </c>
      <c r="AP188">
        <f t="shared" si="261"/>
        <v>20</v>
      </c>
      <c r="AQ188">
        <f t="shared" si="261"/>
        <v>20</v>
      </c>
      <c r="AR188">
        <f t="shared" si="261"/>
        <v>20</v>
      </c>
      <c r="AS188">
        <f t="shared" si="261"/>
        <v>20</v>
      </c>
      <c r="AT188">
        <f t="shared" si="261"/>
        <v>20</v>
      </c>
      <c r="AU188">
        <f t="shared" si="261"/>
        <v>20</v>
      </c>
      <c r="AV188">
        <f t="shared" si="261"/>
        <v>20</v>
      </c>
      <c r="AW188">
        <f t="shared" si="261"/>
        <v>20</v>
      </c>
      <c r="AX188">
        <f t="shared" si="261"/>
        <v>20</v>
      </c>
      <c r="AY188">
        <f t="shared" si="261"/>
        <v>20</v>
      </c>
      <c r="AZ188">
        <f t="shared" si="261"/>
        <v>20</v>
      </c>
      <c r="BA188">
        <f t="shared" si="261"/>
        <v>20</v>
      </c>
      <c r="BB188">
        <f t="shared" si="261"/>
        <v>20</v>
      </c>
      <c r="BC188">
        <f t="shared" si="261"/>
        <v>20</v>
      </c>
      <c r="BD188">
        <f t="shared" si="261"/>
        <v>20</v>
      </c>
      <c r="BE188">
        <f t="shared" si="261"/>
        <v>20</v>
      </c>
      <c r="BF188">
        <f t="shared" si="261"/>
        <v>20</v>
      </c>
      <c r="BG188">
        <f t="shared" si="261"/>
        <v>20</v>
      </c>
      <c r="BH188">
        <f t="shared" si="261"/>
        <v>20</v>
      </c>
      <c r="BI188">
        <f t="shared" si="261"/>
        <v>20</v>
      </c>
      <c r="BJ188">
        <f t="shared" si="261"/>
        <v>20</v>
      </c>
      <c r="BK188">
        <f t="shared" si="261"/>
        <v>20</v>
      </c>
      <c r="BL188">
        <f t="shared" si="261"/>
        <v>20</v>
      </c>
      <c r="BM188">
        <f t="shared" si="261"/>
        <v>20</v>
      </c>
      <c r="BN188">
        <f t="shared" si="261"/>
        <v>20</v>
      </c>
      <c r="BO188">
        <f t="shared" si="261"/>
        <v>20</v>
      </c>
      <c r="BP188">
        <f t="shared" si="261"/>
        <v>20</v>
      </c>
      <c r="BQ188">
        <f t="shared" si="261"/>
        <v>20</v>
      </c>
    </row>
    <row r="189" spans="1:69">
      <c r="A189" t="s">
        <v>613</v>
      </c>
      <c r="B189" t="s">
        <v>32</v>
      </c>
      <c r="C189" t="s">
        <v>33</v>
      </c>
      <c r="D189" t="s">
        <v>34</v>
      </c>
      <c r="E189" t="s">
        <v>638</v>
      </c>
      <c r="F189" t="s">
        <v>287</v>
      </c>
      <c r="I189">
        <v>25</v>
      </c>
      <c r="J189" t="s">
        <v>72</v>
      </c>
      <c r="K189">
        <v>2016</v>
      </c>
      <c r="M189" t="s">
        <v>615</v>
      </c>
      <c r="S189" t="s">
        <v>616</v>
      </c>
      <c r="U189">
        <v>34.984000000000002</v>
      </c>
      <c r="V189">
        <v>-103.623</v>
      </c>
      <c r="W189" t="s">
        <v>42</v>
      </c>
      <c r="Y189" t="s">
        <v>639</v>
      </c>
      <c r="AA189" t="s">
        <v>640</v>
      </c>
      <c r="AB189" t="s">
        <v>641</v>
      </c>
      <c r="AC189" t="s">
        <v>642</v>
      </c>
      <c r="AD189" t="s">
        <v>643</v>
      </c>
      <c r="AE189" t="s">
        <v>49</v>
      </c>
      <c r="AF189" s="1">
        <v>1</v>
      </c>
      <c r="AG189">
        <f t="shared" si="183"/>
        <v>25</v>
      </c>
      <c r="AH189">
        <f t="shared" si="257"/>
        <v>25</v>
      </c>
      <c r="AI189">
        <f t="shared" si="258"/>
        <v>8</v>
      </c>
      <c r="AJ189">
        <f t="shared" si="185"/>
        <v>2056</v>
      </c>
      <c r="AK189">
        <f t="shared" ref="AK189:AL189" si="265">AJ189+40</f>
        <v>2096</v>
      </c>
      <c r="AL189">
        <f t="shared" si="265"/>
        <v>2136</v>
      </c>
      <c r="AM189">
        <f t="shared" si="260"/>
        <v>25</v>
      </c>
      <c r="AN189">
        <f t="shared" si="261"/>
        <v>25</v>
      </c>
      <c r="AO189">
        <f t="shared" si="261"/>
        <v>25</v>
      </c>
      <c r="AP189">
        <f t="shared" si="261"/>
        <v>25</v>
      </c>
      <c r="AQ189">
        <f t="shared" si="261"/>
        <v>25</v>
      </c>
      <c r="AR189">
        <f t="shared" si="261"/>
        <v>25</v>
      </c>
      <c r="AS189">
        <f t="shared" si="261"/>
        <v>25</v>
      </c>
      <c r="AT189">
        <f t="shared" si="261"/>
        <v>25</v>
      </c>
      <c r="AU189">
        <f t="shared" si="261"/>
        <v>25</v>
      </c>
      <c r="AV189">
        <f t="shared" si="261"/>
        <v>25</v>
      </c>
      <c r="AW189">
        <f t="shared" si="261"/>
        <v>25</v>
      </c>
      <c r="AX189">
        <f t="shared" si="261"/>
        <v>25</v>
      </c>
      <c r="AY189">
        <f t="shared" si="261"/>
        <v>25</v>
      </c>
      <c r="AZ189">
        <f t="shared" si="261"/>
        <v>25</v>
      </c>
      <c r="BA189">
        <f t="shared" si="261"/>
        <v>25</v>
      </c>
      <c r="BB189">
        <f t="shared" si="261"/>
        <v>25</v>
      </c>
      <c r="BC189">
        <f t="shared" si="261"/>
        <v>25</v>
      </c>
      <c r="BD189">
        <f t="shared" si="261"/>
        <v>25</v>
      </c>
      <c r="BE189">
        <f t="shared" si="261"/>
        <v>25</v>
      </c>
      <c r="BF189">
        <f t="shared" si="261"/>
        <v>25</v>
      </c>
      <c r="BG189">
        <f t="shared" si="261"/>
        <v>25</v>
      </c>
      <c r="BH189">
        <f t="shared" si="261"/>
        <v>25</v>
      </c>
      <c r="BI189">
        <f t="shared" si="261"/>
        <v>25</v>
      </c>
      <c r="BJ189">
        <f t="shared" si="261"/>
        <v>25</v>
      </c>
      <c r="BK189">
        <f t="shared" si="261"/>
        <v>25</v>
      </c>
      <c r="BL189">
        <f t="shared" si="261"/>
        <v>25</v>
      </c>
      <c r="BM189">
        <f t="shared" si="261"/>
        <v>25</v>
      </c>
      <c r="BN189">
        <f t="shared" si="261"/>
        <v>25</v>
      </c>
      <c r="BO189">
        <f t="shared" si="261"/>
        <v>25</v>
      </c>
      <c r="BP189">
        <f t="shared" si="261"/>
        <v>25</v>
      </c>
      <c r="BQ189">
        <f t="shared" si="261"/>
        <v>25</v>
      </c>
    </row>
    <row r="190" spans="1:69">
      <c r="A190" t="s">
        <v>613</v>
      </c>
      <c r="B190" t="s">
        <v>32</v>
      </c>
      <c r="C190" t="s">
        <v>33</v>
      </c>
      <c r="D190" t="s">
        <v>34</v>
      </c>
      <c r="E190" t="s">
        <v>644</v>
      </c>
      <c r="I190">
        <v>75</v>
      </c>
      <c r="J190" t="s">
        <v>72</v>
      </c>
      <c r="K190">
        <v>2022</v>
      </c>
      <c r="M190" t="s">
        <v>615</v>
      </c>
      <c r="S190" t="s">
        <v>616</v>
      </c>
      <c r="U190">
        <v>27.639800000000001</v>
      </c>
      <c r="V190">
        <v>-81.654399999999995</v>
      </c>
      <c r="W190" t="s">
        <v>42</v>
      </c>
      <c r="X190" t="s">
        <v>645</v>
      </c>
      <c r="Y190" t="s">
        <v>646</v>
      </c>
      <c r="AA190" t="s">
        <v>110</v>
      </c>
      <c r="AB190" t="s">
        <v>647</v>
      </c>
      <c r="AC190" t="s">
        <v>648</v>
      </c>
      <c r="AD190" t="s">
        <v>649</v>
      </c>
      <c r="AE190" t="s">
        <v>49</v>
      </c>
      <c r="AF190" s="1">
        <v>1</v>
      </c>
      <c r="AG190">
        <f t="shared" si="183"/>
        <v>75</v>
      </c>
      <c r="AH190" t="str">
        <f t="shared" si="257"/>
        <v/>
      </c>
      <c r="AI190">
        <f t="shared" si="258"/>
        <v>2</v>
      </c>
      <c r="AJ190">
        <f t="shared" si="185"/>
        <v>2062</v>
      </c>
      <c r="AK190">
        <f t="shared" ref="AK190:AL190" si="266">AJ190+40</f>
        <v>2102</v>
      </c>
      <c r="AL190">
        <f t="shared" si="266"/>
        <v>2142</v>
      </c>
      <c r="AM190">
        <f t="shared" si="260"/>
        <v>0</v>
      </c>
      <c r="AN190">
        <f t="shared" si="261"/>
        <v>0</v>
      </c>
      <c r="AO190">
        <f t="shared" si="261"/>
        <v>75</v>
      </c>
      <c r="AP190">
        <f t="shared" si="261"/>
        <v>75</v>
      </c>
      <c r="AQ190">
        <f t="shared" si="261"/>
        <v>75</v>
      </c>
      <c r="AR190">
        <f t="shared" si="261"/>
        <v>75</v>
      </c>
      <c r="AS190">
        <f t="shared" si="261"/>
        <v>75</v>
      </c>
      <c r="AT190">
        <f t="shared" si="261"/>
        <v>75</v>
      </c>
      <c r="AU190">
        <f t="shared" si="261"/>
        <v>75</v>
      </c>
      <c r="AV190">
        <f t="shared" si="261"/>
        <v>75</v>
      </c>
      <c r="AW190">
        <f t="shared" si="261"/>
        <v>75</v>
      </c>
      <c r="AX190">
        <f t="shared" si="261"/>
        <v>75</v>
      </c>
      <c r="AY190">
        <f t="shared" si="261"/>
        <v>75</v>
      </c>
      <c r="AZ190">
        <f t="shared" si="261"/>
        <v>75</v>
      </c>
      <c r="BA190">
        <f t="shared" si="261"/>
        <v>75</v>
      </c>
      <c r="BB190">
        <f t="shared" si="261"/>
        <v>75</v>
      </c>
      <c r="BC190">
        <f t="shared" si="261"/>
        <v>75</v>
      </c>
      <c r="BD190">
        <f t="shared" si="261"/>
        <v>75</v>
      </c>
      <c r="BE190">
        <f t="shared" si="261"/>
        <v>75</v>
      </c>
      <c r="BF190">
        <f t="shared" si="261"/>
        <v>75</v>
      </c>
      <c r="BG190">
        <f t="shared" si="261"/>
        <v>75</v>
      </c>
      <c r="BH190">
        <f t="shared" si="261"/>
        <v>75</v>
      </c>
      <c r="BI190">
        <f t="shared" si="261"/>
        <v>75</v>
      </c>
      <c r="BJ190">
        <f t="shared" si="261"/>
        <v>75</v>
      </c>
      <c r="BK190">
        <f t="shared" si="261"/>
        <v>75</v>
      </c>
      <c r="BL190">
        <f t="shared" si="261"/>
        <v>75</v>
      </c>
      <c r="BM190">
        <f t="shared" si="261"/>
        <v>75</v>
      </c>
      <c r="BN190">
        <f t="shared" si="261"/>
        <v>75</v>
      </c>
      <c r="BO190">
        <f t="shared" si="261"/>
        <v>75</v>
      </c>
      <c r="BP190">
        <f t="shared" si="261"/>
        <v>75</v>
      </c>
      <c r="BQ190">
        <f t="shared" si="261"/>
        <v>75</v>
      </c>
    </row>
    <row r="191" spans="1:69">
      <c r="A191" t="s">
        <v>613</v>
      </c>
      <c r="B191" t="s">
        <v>32</v>
      </c>
      <c r="C191" t="s">
        <v>33</v>
      </c>
      <c r="D191" t="s">
        <v>34</v>
      </c>
      <c r="E191" t="s">
        <v>650</v>
      </c>
      <c r="I191">
        <v>75</v>
      </c>
      <c r="J191" t="s">
        <v>72</v>
      </c>
      <c r="K191">
        <v>2020</v>
      </c>
      <c r="M191" t="s">
        <v>615</v>
      </c>
      <c r="S191" t="s">
        <v>616</v>
      </c>
      <c r="U191">
        <v>29.8826</v>
      </c>
      <c r="V191">
        <v>-82.696200000000005</v>
      </c>
      <c r="W191" t="s">
        <v>42</v>
      </c>
      <c r="Y191" t="s">
        <v>651</v>
      </c>
      <c r="AA191" t="s">
        <v>110</v>
      </c>
      <c r="AB191" t="s">
        <v>652</v>
      </c>
      <c r="AC191" t="s">
        <v>653</v>
      </c>
      <c r="AD191" t="s">
        <v>654</v>
      </c>
      <c r="AE191" t="s">
        <v>49</v>
      </c>
      <c r="AF191" s="1">
        <v>1</v>
      </c>
      <c r="AG191">
        <f t="shared" si="183"/>
        <v>75</v>
      </c>
      <c r="AH191">
        <f t="shared" si="257"/>
        <v>75</v>
      </c>
      <c r="AI191">
        <f t="shared" ref="AI191:AI252" si="267">IF(K191="",-99,2024-K191)</f>
        <v>4</v>
      </c>
      <c r="AJ191">
        <f t="shared" si="185"/>
        <v>2060</v>
      </c>
      <c r="AK191">
        <f t="shared" ref="AK191:AL191" si="268">AJ191+40</f>
        <v>2100</v>
      </c>
      <c r="AL191">
        <f t="shared" si="268"/>
        <v>2140</v>
      </c>
      <c r="AM191">
        <f t="shared" si="260"/>
        <v>75</v>
      </c>
      <c r="AN191">
        <f t="shared" si="261"/>
        <v>75</v>
      </c>
      <c r="AO191">
        <f t="shared" si="261"/>
        <v>75</v>
      </c>
      <c r="AP191">
        <f t="shared" si="261"/>
        <v>75</v>
      </c>
      <c r="AQ191">
        <f t="shared" si="261"/>
        <v>75</v>
      </c>
      <c r="AR191">
        <f t="shared" si="261"/>
        <v>75</v>
      </c>
      <c r="AS191">
        <f t="shared" si="261"/>
        <v>75</v>
      </c>
      <c r="AT191">
        <f t="shared" si="261"/>
        <v>75</v>
      </c>
      <c r="AU191">
        <f t="shared" si="261"/>
        <v>75</v>
      </c>
      <c r="AV191">
        <f t="shared" si="261"/>
        <v>75</v>
      </c>
      <c r="AW191">
        <f t="shared" si="261"/>
        <v>75</v>
      </c>
      <c r="AX191">
        <f t="shared" si="261"/>
        <v>75</v>
      </c>
      <c r="AY191">
        <f t="shared" si="261"/>
        <v>75</v>
      </c>
      <c r="AZ191">
        <f t="shared" si="261"/>
        <v>75</v>
      </c>
      <c r="BA191">
        <f t="shared" si="261"/>
        <v>75</v>
      </c>
      <c r="BB191">
        <f t="shared" si="261"/>
        <v>75</v>
      </c>
      <c r="BC191">
        <f t="shared" si="261"/>
        <v>75</v>
      </c>
      <c r="BD191">
        <f t="shared" si="261"/>
        <v>75</v>
      </c>
      <c r="BE191">
        <f t="shared" si="261"/>
        <v>75</v>
      </c>
      <c r="BF191">
        <f t="shared" si="261"/>
        <v>75</v>
      </c>
      <c r="BG191">
        <f t="shared" si="261"/>
        <v>75</v>
      </c>
      <c r="BH191">
        <f t="shared" si="261"/>
        <v>75</v>
      </c>
      <c r="BI191">
        <f t="shared" si="261"/>
        <v>75</v>
      </c>
      <c r="BJ191">
        <f t="shared" si="261"/>
        <v>75</v>
      </c>
      <c r="BK191">
        <f t="shared" si="261"/>
        <v>75</v>
      </c>
      <c r="BL191">
        <f t="shared" si="261"/>
        <v>75</v>
      </c>
      <c r="BM191">
        <f t="shared" si="261"/>
        <v>75</v>
      </c>
      <c r="BN191">
        <f t="shared" si="261"/>
        <v>75</v>
      </c>
      <c r="BO191">
        <f t="shared" si="261"/>
        <v>75</v>
      </c>
      <c r="BP191">
        <f t="shared" si="261"/>
        <v>75</v>
      </c>
      <c r="BQ191">
        <f t="shared" si="261"/>
        <v>75</v>
      </c>
    </row>
    <row r="192" spans="1:69">
      <c r="A192" t="s">
        <v>613</v>
      </c>
      <c r="B192" t="s">
        <v>32</v>
      </c>
      <c r="C192" t="s">
        <v>33</v>
      </c>
      <c r="D192" t="s">
        <v>34</v>
      </c>
      <c r="E192" t="s">
        <v>655</v>
      </c>
      <c r="H192" t="s">
        <v>656</v>
      </c>
      <c r="I192">
        <v>80</v>
      </c>
      <c r="J192" t="s">
        <v>72</v>
      </c>
      <c r="K192">
        <v>2015</v>
      </c>
      <c r="M192" t="s">
        <v>615</v>
      </c>
      <c r="S192" t="s">
        <v>616</v>
      </c>
      <c r="U192">
        <v>35.822000000000003</v>
      </c>
      <c r="V192">
        <v>-77.480999999999995</v>
      </c>
      <c r="W192" t="s">
        <v>42</v>
      </c>
      <c r="Y192" t="s">
        <v>657</v>
      </c>
      <c r="AA192" t="s">
        <v>45</v>
      </c>
      <c r="AB192" t="s">
        <v>658</v>
      </c>
      <c r="AC192" t="s">
        <v>659</v>
      </c>
      <c r="AD192" t="s">
        <v>660</v>
      </c>
      <c r="AE192" t="s">
        <v>49</v>
      </c>
      <c r="AF192" s="1">
        <v>1</v>
      </c>
      <c r="AG192">
        <f t="shared" si="183"/>
        <v>80</v>
      </c>
      <c r="AH192">
        <f t="shared" si="257"/>
        <v>80</v>
      </c>
      <c r="AI192">
        <f t="shared" si="267"/>
        <v>9</v>
      </c>
      <c r="AJ192">
        <f t="shared" si="185"/>
        <v>2055</v>
      </c>
      <c r="AK192">
        <f t="shared" ref="AK192:AL192" si="269">AJ192+40</f>
        <v>2095</v>
      </c>
      <c r="AL192">
        <f t="shared" si="269"/>
        <v>2135</v>
      </c>
      <c r="AM192">
        <f t="shared" si="260"/>
        <v>80</v>
      </c>
      <c r="AN192">
        <f t="shared" si="261"/>
        <v>80</v>
      </c>
      <c r="AO192">
        <f t="shared" si="261"/>
        <v>80</v>
      </c>
      <c r="AP192">
        <f t="shared" si="261"/>
        <v>80</v>
      </c>
      <c r="AQ192">
        <f t="shared" si="261"/>
        <v>80</v>
      </c>
      <c r="AR192">
        <f t="shared" si="261"/>
        <v>80</v>
      </c>
      <c r="AS192">
        <f t="shared" si="261"/>
        <v>80</v>
      </c>
      <c r="AT192">
        <f t="shared" si="261"/>
        <v>80</v>
      </c>
      <c r="AU192">
        <f t="shared" si="261"/>
        <v>80</v>
      </c>
      <c r="AV192">
        <f t="shared" si="261"/>
        <v>80</v>
      </c>
      <c r="AW192">
        <f t="shared" si="261"/>
        <v>80</v>
      </c>
      <c r="AX192">
        <f t="shared" si="261"/>
        <v>80</v>
      </c>
      <c r="AY192">
        <f t="shared" si="261"/>
        <v>80</v>
      </c>
      <c r="AZ192">
        <f t="shared" si="261"/>
        <v>80</v>
      </c>
      <c r="BA192">
        <f t="shared" si="261"/>
        <v>80</v>
      </c>
      <c r="BB192">
        <f t="shared" si="261"/>
        <v>80</v>
      </c>
      <c r="BC192">
        <f t="shared" si="261"/>
        <v>80</v>
      </c>
      <c r="BD192">
        <f t="shared" si="261"/>
        <v>80</v>
      </c>
      <c r="BE192">
        <f t="shared" si="261"/>
        <v>80</v>
      </c>
      <c r="BF192">
        <f t="shared" si="261"/>
        <v>80</v>
      </c>
      <c r="BG192">
        <f t="shared" si="261"/>
        <v>80</v>
      </c>
      <c r="BH192">
        <f t="shared" si="261"/>
        <v>80</v>
      </c>
      <c r="BI192">
        <f t="shared" si="261"/>
        <v>80</v>
      </c>
      <c r="BJ192">
        <f t="shared" si="261"/>
        <v>80</v>
      </c>
      <c r="BK192">
        <f t="shared" si="261"/>
        <v>80</v>
      </c>
      <c r="BL192">
        <f t="shared" si="261"/>
        <v>80</v>
      </c>
      <c r="BM192">
        <f t="shared" si="261"/>
        <v>80</v>
      </c>
      <c r="BN192">
        <f t="shared" si="261"/>
        <v>80</v>
      </c>
      <c r="BO192">
        <f t="shared" si="261"/>
        <v>80</v>
      </c>
      <c r="BP192">
        <f t="shared" si="261"/>
        <v>80</v>
      </c>
      <c r="BQ192">
        <f t="shared" si="261"/>
        <v>80</v>
      </c>
    </row>
    <row r="193" spans="1:69">
      <c r="A193" t="s">
        <v>613</v>
      </c>
      <c r="B193" t="s">
        <v>32</v>
      </c>
      <c r="C193" t="s">
        <v>33</v>
      </c>
      <c r="D193" t="s">
        <v>34</v>
      </c>
      <c r="E193" t="s">
        <v>661</v>
      </c>
      <c r="I193">
        <v>74</v>
      </c>
      <c r="J193" t="s">
        <v>72</v>
      </c>
      <c r="K193">
        <v>2020</v>
      </c>
      <c r="M193" t="s">
        <v>615</v>
      </c>
      <c r="S193" t="s">
        <v>616</v>
      </c>
      <c r="U193">
        <v>28.8995</v>
      </c>
      <c r="V193">
        <v>-81.3309</v>
      </c>
      <c r="W193" t="s">
        <v>42</v>
      </c>
      <c r="Y193" t="s">
        <v>662</v>
      </c>
      <c r="AA193" t="s">
        <v>110</v>
      </c>
      <c r="AB193" t="s">
        <v>663</v>
      </c>
      <c r="AC193" t="s">
        <v>664</v>
      </c>
      <c r="AD193" t="s">
        <v>665</v>
      </c>
      <c r="AE193" t="s">
        <v>49</v>
      </c>
      <c r="AF193" s="1">
        <v>1</v>
      </c>
      <c r="AG193">
        <f t="shared" si="183"/>
        <v>74</v>
      </c>
      <c r="AH193">
        <f t="shared" si="257"/>
        <v>74</v>
      </c>
      <c r="AI193">
        <f t="shared" si="267"/>
        <v>4</v>
      </c>
      <c r="AJ193">
        <f t="shared" si="185"/>
        <v>2060</v>
      </c>
      <c r="AK193">
        <f t="shared" ref="AK193:AL193" si="270">AJ193+40</f>
        <v>2100</v>
      </c>
      <c r="AL193">
        <f t="shared" si="270"/>
        <v>2140</v>
      </c>
      <c r="AM193">
        <f t="shared" si="260"/>
        <v>74</v>
      </c>
      <c r="AN193">
        <f t="shared" ref="AN193:BQ201" si="271">IF(AN$1&lt;$K193,0,$I193)*$AF193</f>
        <v>74</v>
      </c>
      <c r="AO193">
        <f t="shared" si="271"/>
        <v>74</v>
      </c>
      <c r="AP193">
        <f t="shared" si="271"/>
        <v>74</v>
      </c>
      <c r="AQ193">
        <f t="shared" si="271"/>
        <v>74</v>
      </c>
      <c r="AR193">
        <f t="shared" si="271"/>
        <v>74</v>
      </c>
      <c r="AS193">
        <f t="shared" si="271"/>
        <v>74</v>
      </c>
      <c r="AT193">
        <f t="shared" si="271"/>
        <v>74</v>
      </c>
      <c r="AU193">
        <f t="shared" si="271"/>
        <v>74</v>
      </c>
      <c r="AV193">
        <f t="shared" si="271"/>
        <v>74</v>
      </c>
      <c r="AW193">
        <f t="shared" si="271"/>
        <v>74</v>
      </c>
      <c r="AX193">
        <f t="shared" si="271"/>
        <v>74</v>
      </c>
      <c r="AY193">
        <f t="shared" si="271"/>
        <v>74</v>
      </c>
      <c r="AZ193">
        <f t="shared" si="271"/>
        <v>74</v>
      </c>
      <c r="BA193">
        <f t="shared" si="271"/>
        <v>74</v>
      </c>
      <c r="BB193">
        <f t="shared" si="271"/>
        <v>74</v>
      </c>
      <c r="BC193">
        <f t="shared" si="271"/>
        <v>74</v>
      </c>
      <c r="BD193">
        <f t="shared" si="271"/>
        <v>74</v>
      </c>
      <c r="BE193">
        <f t="shared" si="271"/>
        <v>74</v>
      </c>
      <c r="BF193">
        <f t="shared" si="271"/>
        <v>74</v>
      </c>
      <c r="BG193">
        <f t="shared" si="271"/>
        <v>74</v>
      </c>
      <c r="BH193">
        <f t="shared" si="271"/>
        <v>74</v>
      </c>
      <c r="BI193">
        <f t="shared" si="271"/>
        <v>74</v>
      </c>
      <c r="BJ193">
        <f t="shared" si="271"/>
        <v>74</v>
      </c>
      <c r="BK193">
        <f t="shared" si="271"/>
        <v>74</v>
      </c>
      <c r="BL193">
        <f t="shared" si="271"/>
        <v>74</v>
      </c>
      <c r="BM193">
        <f t="shared" si="271"/>
        <v>74</v>
      </c>
      <c r="BN193">
        <f t="shared" si="271"/>
        <v>74</v>
      </c>
      <c r="BO193">
        <f t="shared" si="271"/>
        <v>74</v>
      </c>
      <c r="BP193">
        <f t="shared" si="271"/>
        <v>74</v>
      </c>
      <c r="BQ193">
        <f t="shared" si="271"/>
        <v>74</v>
      </c>
    </row>
    <row r="194" spans="1:69">
      <c r="A194" t="s">
        <v>613</v>
      </c>
      <c r="B194" t="s">
        <v>32</v>
      </c>
      <c r="C194" t="s">
        <v>33</v>
      </c>
      <c r="D194" t="s">
        <v>34</v>
      </c>
      <c r="E194" t="s">
        <v>666</v>
      </c>
      <c r="I194">
        <v>20</v>
      </c>
      <c r="J194" t="s">
        <v>72</v>
      </c>
      <c r="K194">
        <v>2014</v>
      </c>
      <c r="M194" t="s">
        <v>615</v>
      </c>
      <c r="S194" t="s">
        <v>616</v>
      </c>
      <c r="U194">
        <v>36.121000000000002</v>
      </c>
      <c r="V194">
        <v>-77.403999999999996</v>
      </c>
      <c r="W194" t="s">
        <v>42</v>
      </c>
      <c r="Y194" t="s">
        <v>667</v>
      </c>
      <c r="AA194" t="s">
        <v>45</v>
      </c>
      <c r="AB194" t="s">
        <v>668</v>
      </c>
      <c r="AC194" t="s">
        <v>669</v>
      </c>
      <c r="AD194" t="s">
        <v>670</v>
      </c>
      <c r="AE194" t="s">
        <v>49</v>
      </c>
      <c r="AF194" s="1">
        <v>1</v>
      </c>
      <c r="AG194">
        <f t="shared" ref="AG194:AG257" si="272">SUMIF(E:E,E194,I:I)</f>
        <v>20</v>
      </c>
      <c r="AH194">
        <f t="shared" ref="AH194:AH257" si="273">IF(AG194=AG195,"",AG194)</f>
        <v>20</v>
      </c>
      <c r="AI194">
        <f t="shared" si="267"/>
        <v>10</v>
      </c>
      <c r="AJ194">
        <f t="shared" si="185"/>
        <v>2054</v>
      </c>
      <c r="AK194">
        <f t="shared" ref="AK194:AL194" si="274">AJ194+40</f>
        <v>2094</v>
      </c>
      <c r="AL194">
        <f t="shared" si="274"/>
        <v>2134</v>
      </c>
      <c r="AM194">
        <f t="shared" si="260"/>
        <v>20</v>
      </c>
      <c r="AN194">
        <f t="shared" si="271"/>
        <v>20</v>
      </c>
      <c r="AO194">
        <f t="shared" si="271"/>
        <v>20</v>
      </c>
      <c r="AP194">
        <f t="shared" si="271"/>
        <v>20</v>
      </c>
      <c r="AQ194">
        <f t="shared" si="271"/>
        <v>20</v>
      </c>
      <c r="AR194">
        <f t="shared" si="271"/>
        <v>20</v>
      </c>
      <c r="AS194">
        <f t="shared" si="271"/>
        <v>20</v>
      </c>
      <c r="AT194">
        <f t="shared" si="271"/>
        <v>20</v>
      </c>
      <c r="AU194">
        <f t="shared" si="271"/>
        <v>20</v>
      </c>
      <c r="AV194">
        <f t="shared" si="271"/>
        <v>20</v>
      </c>
      <c r="AW194">
        <f t="shared" si="271"/>
        <v>20</v>
      </c>
      <c r="AX194">
        <f t="shared" si="271"/>
        <v>20</v>
      </c>
      <c r="AY194">
        <f t="shared" si="271"/>
        <v>20</v>
      </c>
      <c r="AZ194">
        <f t="shared" si="271"/>
        <v>20</v>
      </c>
      <c r="BA194">
        <f t="shared" si="271"/>
        <v>20</v>
      </c>
      <c r="BB194">
        <f t="shared" si="271"/>
        <v>20</v>
      </c>
      <c r="BC194">
        <f t="shared" si="271"/>
        <v>20</v>
      </c>
      <c r="BD194">
        <f t="shared" si="271"/>
        <v>20</v>
      </c>
      <c r="BE194">
        <f t="shared" si="271"/>
        <v>20</v>
      </c>
      <c r="BF194">
        <f t="shared" si="271"/>
        <v>20</v>
      </c>
      <c r="BG194">
        <f t="shared" si="271"/>
        <v>20</v>
      </c>
      <c r="BH194">
        <f t="shared" si="271"/>
        <v>20</v>
      </c>
      <c r="BI194">
        <f t="shared" si="271"/>
        <v>20</v>
      </c>
      <c r="BJ194">
        <f t="shared" si="271"/>
        <v>20</v>
      </c>
      <c r="BK194">
        <f t="shared" si="271"/>
        <v>20</v>
      </c>
      <c r="BL194">
        <f t="shared" si="271"/>
        <v>20</v>
      </c>
      <c r="BM194">
        <f t="shared" si="271"/>
        <v>20</v>
      </c>
      <c r="BN194">
        <f t="shared" si="271"/>
        <v>20</v>
      </c>
      <c r="BO194">
        <f t="shared" si="271"/>
        <v>20</v>
      </c>
      <c r="BP194">
        <f t="shared" si="271"/>
        <v>20</v>
      </c>
      <c r="BQ194">
        <f t="shared" si="271"/>
        <v>20</v>
      </c>
    </row>
    <row r="195" spans="1:69">
      <c r="A195" t="s">
        <v>613</v>
      </c>
      <c r="B195" t="s">
        <v>32</v>
      </c>
      <c r="C195" t="s">
        <v>33</v>
      </c>
      <c r="D195" t="s">
        <v>34</v>
      </c>
      <c r="E195" t="s">
        <v>671</v>
      </c>
      <c r="I195">
        <v>74</v>
      </c>
      <c r="J195" t="s">
        <v>72</v>
      </c>
      <c r="K195">
        <v>2021</v>
      </c>
      <c r="M195" t="s">
        <v>615</v>
      </c>
      <c r="S195" t="s">
        <v>616</v>
      </c>
      <c r="U195">
        <v>27.585799999999999</v>
      </c>
      <c r="V195">
        <v>-82.061999999999998</v>
      </c>
      <c r="W195" t="s">
        <v>42</v>
      </c>
      <c r="X195" t="s">
        <v>672</v>
      </c>
      <c r="Y195" t="s">
        <v>673</v>
      </c>
      <c r="AA195" t="s">
        <v>110</v>
      </c>
      <c r="AB195" t="s">
        <v>674</v>
      </c>
      <c r="AC195" t="s">
        <v>675</v>
      </c>
      <c r="AD195" t="s">
        <v>676</v>
      </c>
      <c r="AE195" t="s">
        <v>49</v>
      </c>
      <c r="AF195" s="1">
        <v>1</v>
      </c>
      <c r="AG195">
        <f t="shared" si="272"/>
        <v>74</v>
      </c>
      <c r="AH195">
        <f t="shared" si="273"/>
        <v>74</v>
      </c>
      <c r="AI195">
        <f t="shared" si="267"/>
        <v>3</v>
      </c>
      <c r="AJ195">
        <f t="shared" ref="AJ195:AJ258" si="275">K195+40</f>
        <v>2061</v>
      </c>
      <c r="AK195">
        <f t="shared" ref="AK195:AL195" si="276">AJ195+40</f>
        <v>2101</v>
      </c>
      <c r="AL195">
        <f t="shared" si="276"/>
        <v>2141</v>
      </c>
      <c r="AM195">
        <f t="shared" si="260"/>
        <v>0</v>
      </c>
      <c r="AN195">
        <f t="shared" si="271"/>
        <v>74</v>
      </c>
      <c r="AO195">
        <f t="shared" si="271"/>
        <v>74</v>
      </c>
      <c r="AP195">
        <f t="shared" si="271"/>
        <v>74</v>
      </c>
      <c r="AQ195">
        <f t="shared" si="271"/>
        <v>74</v>
      </c>
      <c r="AR195">
        <f t="shared" si="271"/>
        <v>74</v>
      </c>
      <c r="AS195">
        <f t="shared" si="271"/>
        <v>74</v>
      </c>
      <c r="AT195">
        <f t="shared" si="271"/>
        <v>74</v>
      </c>
      <c r="AU195">
        <f t="shared" si="271"/>
        <v>74</v>
      </c>
      <c r="AV195">
        <f t="shared" si="271"/>
        <v>74</v>
      </c>
      <c r="AW195">
        <f t="shared" si="271"/>
        <v>74</v>
      </c>
      <c r="AX195">
        <f t="shared" si="271"/>
        <v>74</v>
      </c>
      <c r="AY195">
        <f t="shared" si="271"/>
        <v>74</v>
      </c>
      <c r="AZ195">
        <f t="shared" si="271"/>
        <v>74</v>
      </c>
      <c r="BA195">
        <f t="shared" si="271"/>
        <v>74</v>
      </c>
      <c r="BB195">
        <f t="shared" si="271"/>
        <v>74</v>
      </c>
      <c r="BC195">
        <f t="shared" si="271"/>
        <v>74</v>
      </c>
      <c r="BD195">
        <f t="shared" si="271"/>
        <v>74</v>
      </c>
      <c r="BE195">
        <f t="shared" si="271"/>
        <v>74</v>
      </c>
      <c r="BF195">
        <f t="shared" si="271"/>
        <v>74</v>
      </c>
      <c r="BG195">
        <f t="shared" si="271"/>
        <v>74</v>
      </c>
      <c r="BH195">
        <f t="shared" si="271"/>
        <v>74</v>
      </c>
      <c r="BI195">
        <f t="shared" si="271"/>
        <v>74</v>
      </c>
      <c r="BJ195">
        <f t="shared" si="271"/>
        <v>74</v>
      </c>
      <c r="BK195">
        <f t="shared" si="271"/>
        <v>74</v>
      </c>
      <c r="BL195">
        <f t="shared" si="271"/>
        <v>74</v>
      </c>
      <c r="BM195">
        <f t="shared" si="271"/>
        <v>74</v>
      </c>
      <c r="BN195">
        <f t="shared" si="271"/>
        <v>74</v>
      </c>
      <c r="BO195">
        <f t="shared" si="271"/>
        <v>74</v>
      </c>
      <c r="BP195">
        <f t="shared" si="271"/>
        <v>74</v>
      </c>
      <c r="BQ195">
        <f t="shared" si="271"/>
        <v>74</v>
      </c>
    </row>
    <row r="196" spans="1:69">
      <c r="A196" t="s">
        <v>613</v>
      </c>
      <c r="B196" t="s">
        <v>32</v>
      </c>
      <c r="C196" t="s">
        <v>33</v>
      </c>
      <c r="D196" t="s">
        <v>34</v>
      </c>
      <c r="E196" t="s">
        <v>677</v>
      </c>
      <c r="H196" t="s">
        <v>678</v>
      </c>
      <c r="I196">
        <v>144</v>
      </c>
      <c r="J196" t="s">
        <v>72</v>
      </c>
      <c r="K196">
        <v>2021</v>
      </c>
      <c r="M196" t="s">
        <v>615</v>
      </c>
      <c r="S196" t="s">
        <v>616</v>
      </c>
      <c r="U196">
        <v>30.421399999999998</v>
      </c>
      <c r="V196">
        <v>-97.461399999999998</v>
      </c>
      <c r="W196" t="s">
        <v>42</v>
      </c>
      <c r="X196" t="s">
        <v>679</v>
      </c>
      <c r="Y196" t="s">
        <v>680</v>
      </c>
      <c r="AA196" t="s">
        <v>681</v>
      </c>
      <c r="AB196" t="s">
        <v>682</v>
      </c>
      <c r="AC196" t="s">
        <v>683</v>
      </c>
      <c r="AD196" t="s">
        <v>684</v>
      </c>
      <c r="AE196" t="s">
        <v>49</v>
      </c>
      <c r="AF196" s="1">
        <v>1</v>
      </c>
      <c r="AG196">
        <f t="shared" si="272"/>
        <v>144</v>
      </c>
      <c r="AH196">
        <f t="shared" si="273"/>
        <v>144</v>
      </c>
      <c r="AI196">
        <f t="shared" si="267"/>
        <v>3</v>
      </c>
      <c r="AJ196">
        <f t="shared" si="275"/>
        <v>2061</v>
      </c>
      <c r="AK196">
        <f t="shared" ref="AK196:AL196" si="277">AJ196+40</f>
        <v>2101</v>
      </c>
      <c r="AL196">
        <f t="shared" si="277"/>
        <v>2141</v>
      </c>
      <c r="AM196">
        <f t="shared" si="260"/>
        <v>0</v>
      </c>
      <c r="AN196">
        <f t="shared" si="271"/>
        <v>144</v>
      </c>
      <c r="AO196">
        <f t="shared" si="271"/>
        <v>144</v>
      </c>
      <c r="AP196">
        <f t="shared" si="271"/>
        <v>144</v>
      </c>
      <c r="AQ196">
        <f t="shared" si="271"/>
        <v>144</v>
      </c>
      <c r="AR196">
        <f t="shared" si="271"/>
        <v>144</v>
      </c>
      <c r="AS196">
        <f t="shared" si="271"/>
        <v>144</v>
      </c>
      <c r="AT196">
        <f t="shared" si="271"/>
        <v>144</v>
      </c>
      <c r="AU196">
        <f t="shared" si="271"/>
        <v>144</v>
      </c>
      <c r="AV196">
        <f t="shared" si="271"/>
        <v>144</v>
      </c>
      <c r="AW196">
        <f t="shared" si="271"/>
        <v>144</v>
      </c>
      <c r="AX196">
        <f t="shared" si="271"/>
        <v>144</v>
      </c>
      <c r="AY196">
        <f t="shared" si="271"/>
        <v>144</v>
      </c>
      <c r="AZ196">
        <f t="shared" si="271"/>
        <v>144</v>
      </c>
      <c r="BA196">
        <f t="shared" si="271"/>
        <v>144</v>
      </c>
      <c r="BB196">
        <f t="shared" si="271"/>
        <v>144</v>
      </c>
      <c r="BC196">
        <f t="shared" si="271"/>
        <v>144</v>
      </c>
      <c r="BD196">
        <f t="shared" si="271"/>
        <v>144</v>
      </c>
      <c r="BE196">
        <f t="shared" si="271"/>
        <v>144</v>
      </c>
      <c r="BF196">
        <f t="shared" si="271"/>
        <v>144</v>
      </c>
      <c r="BG196">
        <f t="shared" si="271"/>
        <v>144</v>
      </c>
      <c r="BH196">
        <f t="shared" si="271"/>
        <v>144</v>
      </c>
      <c r="BI196">
        <f t="shared" si="271"/>
        <v>144</v>
      </c>
      <c r="BJ196">
        <f t="shared" si="271"/>
        <v>144</v>
      </c>
      <c r="BK196">
        <f t="shared" si="271"/>
        <v>144</v>
      </c>
      <c r="BL196">
        <f t="shared" si="271"/>
        <v>144</v>
      </c>
      <c r="BM196">
        <f t="shared" si="271"/>
        <v>144</v>
      </c>
      <c r="BN196">
        <f t="shared" si="271"/>
        <v>144</v>
      </c>
      <c r="BO196">
        <f t="shared" si="271"/>
        <v>144</v>
      </c>
      <c r="BP196">
        <f t="shared" si="271"/>
        <v>144</v>
      </c>
      <c r="BQ196">
        <f t="shared" si="271"/>
        <v>144</v>
      </c>
    </row>
    <row r="197" spans="1:69">
      <c r="A197" t="s">
        <v>613</v>
      </c>
      <c r="B197" t="s">
        <v>32</v>
      </c>
      <c r="C197" t="s">
        <v>33</v>
      </c>
      <c r="D197" t="s">
        <v>34</v>
      </c>
      <c r="E197" t="s">
        <v>685</v>
      </c>
      <c r="I197">
        <v>40</v>
      </c>
      <c r="J197" t="s">
        <v>72</v>
      </c>
      <c r="K197">
        <v>2016</v>
      </c>
      <c r="M197" t="s">
        <v>615</v>
      </c>
      <c r="S197" t="s">
        <v>616</v>
      </c>
      <c r="U197">
        <v>35.781100000000002</v>
      </c>
      <c r="V197">
        <v>-77.846900000000005</v>
      </c>
      <c r="W197" t="s">
        <v>42</v>
      </c>
      <c r="Y197" t="s">
        <v>686</v>
      </c>
      <c r="AA197" t="s">
        <v>45</v>
      </c>
      <c r="AB197" t="s">
        <v>687</v>
      </c>
      <c r="AC197" t="s">
        <v>688</v>
      </c>
      <c r="AD197" t="s">
        <v>689</v>
      </c>
      <c r="AE197" t="s">
        <v>49</v>
      </c>
      <c r="AF197" s="1">
        <v>1</v>
      </c>
      <c r="AG197">
        <f t="shared" si="272"/>
        <v>40</v>
      </c>
      <c r="AH197">
        <f t="shared" si="273"/>
        <v>40</v>
      </c>
      <c r="AI197">
        <f t="shared" si="267"/>
        <v>8</v>
      </c>
      <c r="AJ197">
        <f t="shared" si="275"/>
        <v>2056</v>
      </c>
      <c r="AK197">
        <f t="shared" ref="AK197:AL197" si="278">AJ197+40</f>
        <v>2096</v>
      </c>
      <c r="AL197">
        <f t="shared" si="278"/>
        <v>2136</v>
      </c>
      <c r="AM197">
        <f t="shared" si="260"/>
        <v>40</v>
      </c>
      <c r="AN197">
        <f t="shared" si="271"/>
        <v>40</v>
      </c>
      <c r="AO197">
        <f t="shared" si="271"/>
        <v>40</v>
      </c>
      <c r="AP197">
        <f t="shared" si="271"/>
        <v>40</v>
      </c>
      <c r="AQ197">
        <f t="shared" si="271"/>
        <v>40</v>
      </c>
      <c r="AR197">
        <f t="shared" si="271"/>
        <v>40</v>
      </c>
      <c r="AS197">
        <f t="shared" si="271"/>
        <v>40</v>
      </c>
      <c r="AT197">
        <f t="shared" si="271"/>
        <v>40</v>
      </c>
      <c r="AU197">
        <f t="shared" si="271"/>
        <v>40</v>
      </c>
      <c r="AV197">
        <f t="shared" si="271"/>
        <v>40</v>
      </c>
      <c r="AW197">
        <f t="shared" si="271"/>
        <v>40</v>
      </c>
      <c r="AX197">
        <f t="shared" si="271"/>
        <v>40</v>
      </c>
      <c r="AY197">
        <f t="shared" si="271"/>
        <v>40</v>
      </c>
      <c r="AZ197">
        <f t="shared" si="271"/>
        <v>40</v>
      </c>
      <c r="BA197">
        <f t="shared" si="271"/>
        <v>40</v>
      </c>
      <c r="BB197">
        <f t="shared" si="271"/>
        <v>40</v>
      </c>
      <c r="BC197">
        <f t="shared" si="271"/>
        <v>40</v>
      </c>
      <c r="BD197">
        <f t="shared" si="271"/>
        <v>40</v>
      </c>
      <c r="BE197">
        <f t="shared" si="271"/>
        <v>40</v>
      </c>
      <c r="BF197">
        <f t="shared" si="271"/>
        <v>40</v>
      </c>
      <c r="BG197">
        <f t="shared" si="271"/>
        <v>40</v>
      </c>
      <c r="BH197">
        <f t="shared" si="271"/>
        <v>40</v>
      </c>
      <c r="BI197">
        <f t="shared" si="271"/>
        <v>40</v>
      </c>
      <c r="BJ197">
        <f t="shared" si="271"/>
        <v>40</v>
      </c>
      <c r="BK197">
        <f t="shared" si="271"/>
        <v>40</v>
      </c>
      <c r="BL197">
        <f t="shared" si="271"/>
        <v>40</v>
      </c>
      <c r="BM197">
        <f t="shared" si="271"/>
        <v>40</v>
      </c>
      <c r="BN197">
        <f t="shared" si="271"/>
        <v>40</v>
      </c>
      <c r="BO197">
        <f t="shared" si="271"/>
        <v>40</v>
      </c>
      <c r="BP197">
        <f t="shared" si="271"/>
        <v>40</v>
      </c>
      <c r="BQ197">
        <f t="shared" si="271"/>
        <v>40</v>
      </c>
    </row>
    <row r="198" spans="1:69">
      <c r="A198" t="s">
        <v>613</v>
      </c>
      <c r="B198" t="s">
        <v>32</v>
      </c>
      <c r="C198" t="s">
        <v>33</v>
      </c>
      <c r="D198" t="s">
        <v>34</v>
      </c>
      <c r="E198" t="s">
        <v>690</v>
      </c>
      <c r="H198" t="s">
        <v>691</v>
      </c>
      <c r="I198">
        <v>23</v>
      </c>
      <c r="J198" t="s">
        <v>72</v>
      </c>
      <c r="K198">
        <v>2015</v>
      </c>
      <c r="M198" t="s">
        <v>615</v>
      </c>
      <c r="S198" t="s">
        <v>616</v>
      </c>
      <c r="U198">
        <v>34.834400000000002</v>
      </c>
      <c r="V198">
        <v>-78.843599999999995</v>
      </c>
      <c r="W198" t="s">
        <v>42</v>
      </c>
      <c r="Y198" t="s">
        <v>692</v>
      </c>
      <c r="AA198" t="s">
        <v>45</v>
      </c>
      <c r="AB198" t="s">
        <v>693</v>
      </c>
      <c r="AC198" t="s">
        <v>694</v>
      </c>
      <c r="AD198" t="s">
        <v>695</v>
      </c>
      <c r="AE198" t="s">
        <v>49</v>
      </c>
      <c r="AF198" s="1">
        <v>1</v>
      </c>
      <c r="AG198">
        <f t="shared" si="272"/>
        <v>23</v>
      </c>
      <c r="AH198">
        <f t="shared" si="273"/>
        <v>23</v>
      </c>
      <c r="AI198">
        <f t="shared" si="267"/>
        <v>9</v>
      </c>
      <c r="AJ198">
        <f t="shared" si="275"/>
        <v>2055</v>
      </c>
      <c r="AK198">
        <f t="shared" ref="AK198:AL198" si="279">AJ198+40</f>
        <v>2095</v>
      </c>
      <c r="AL198">
        <f t="shared" si="279"/>
        <v>2135</v>
      </c>
      <c r="AM198">
        <f t="shared" si="260"/>
        <v>23</v>
      </c>
      <c r="AN198">
        <f t="shared" si="271"/>
        <v>23</v>
      </c>
      <c r="AO198">
        <f t="shared" si="271"/>
        <v>23</v>
      </c>
      <c r="AP198">
        <f t="shared" si="271"/>
        <v>23</v>
      </c>
      <c r="AQ198">
        <f t="shared" si="271"/>
        <v>23</v>
      </c>
      <c r="AR198">
        <f t="shared" si="271"/>
        <v>23</v>
      </c>
      <c r="AS198">
        <f t="shared" si="271"/>
        <v>23</v>
      </c>
      <c r="AT198">
        <f t="shared" si="271"/>
        <v>23</v>
      </c>
      <c r="AU198">
        <f t="shared" si="271"/>
        <v>23</v>
      </c>
      <c r="AV198">
        <f t="shared" si="271"/>
        <v>23</v>
      </c>
      <c r="AW198">
        <f t="shared" si="271"/>
        <v>23</v>
      </c>
      <c r="AX198">
        <f t="shared" si="271"/>
        <v>23</v>
      </c>
      <c r="AY198">
        <f t="shared" si="271"/>
        <v>23</v>
      </c>
      <c r="AZ198">
        <f t="shared" si="271"/>
        <v>23</v>
      </c>
      <c r="BA198">
        <f t="shared" si="271"/>
        <v>23</v>
      </c>
      <c r="BB198">
        <f t="shared" si="271"/>
        <v>23</v>
      </c>
      <c r="BC198">
        <f t="shared" si="271"/>
        <v>23</v>
      </c>
      <c r="BD198">
        <f t="shared" si="271"/>
        <v>23</v>
      </c>
      <c r="BE198">
        <f t="shared" si="271"/>
        <v>23</v>
      </c>
      <c r="BF198">
        <f t="shared" si="271"/>
        <v>23</v>
      </c>
      <c r="BG198">
        <f t="shared" si="271"/>
        <v>23</v>
      </c>
      <c r="BH198">
        <f t="shared" si="271"/>
        <v>23</v>
      </c>
      <c r="BI198">
        <f t="shared" si="271"/>
        <v>23</v>
      </c>
      <c r="BJ198">
        <f t="shared" si="271"/>
        <v>23</v>
      </c>
      <c r="BK198">
        <f t="shared" si="271"/>
        <v>23</v>
      </c>
      <c r="BL198">
        <f t="shared" si="271"/>
        <v>23</v>
      </c>
      <c r="BM198">
        <f t="shared" si="271"/>
        <v>23</v>
      </c>
      <c r="BN198">
        <f t="shared" si="271"/>
        <v>23</v>
      </c>
      <c r="BO198">
        <f t="shared" si="271"/>
        <v>23</v>
      </c>
      <c r="BP198">
        <f t="shared" si="271"/>
        <v>23</v>
      </c>
      <c r="BQ198">
        <f t="shared" si="271"/>
        <v>23</v>
      </c>
    </row>
    <row r="199" spans="1:69">
      <c r="A199" t="s">
        <v>613</v>
      </c>
      <c r="B199" t="s">
        <v>32</v>
      </c>
      <c r="C199" t="s">
        <v>33</v>
      </c>
      <c r="D199" t="s">
        <v>34</v>
      </c>
      <c r="E199" t="s">
        <v>696</v>
      </c>
      <c r="I199">
        <v>75</v>
      </c>
      <c r="J199" t="s">
        <v>72</v>
      </c>
      <c r="K199">
        <v>2022</v>
      </c>
      <c r="M199" t="s">
        <v>615</v>
      </c>
      <c r="S199" t="s">
        <v>616</v>
      </c>
      <c r="U199">
        <v>27.641100000000002</v>
      </c>
      <c r="V199">
        <v>-81.941599999999994</v>
      </c>
      <c r="W199" t="s">
        <v>42</v>
      </c>
      <c r="X199" t="s">
        <v>697</v>
      </c>
      <c r="Y199" t="s">
        <v>646</v>
      </c>
      <c r="AA199" t="s">
        <v>110</v>
      </c>
      <c r="AB199" t="s">
        <v>698</v>
      </c>
      <c r="AC199" t="s">
        <v>699</v>
      </c>
      <c r="AD199" t="s">
        <v>700</v>
      </c>
      <c r="AE199" t="s">
        <v>49</v>
      </c>
      <c r="AF199" s="1">
        <v>1</v>
      </c>
      <c r="AG199">
        <f t="shared" si="272"/>
        <v>75</v>
      </c>
      <c r="AH199">
        <f t="shared" si="273"/>
        <v>75</v>
      </c>
      <c r="AI199">
        <f t="shared" si="267"/>
        <v>2</v>
      </c>
      <c r="AJ199">
        <f t="shared" si="275"/>
        <v>2062</v>
      </c>
      <c r="AK199">
        <f t="shared" ref="AK199:AL199" si="280">AJ199+40</f>
        <v>2102</v>
      </c>
      <c r="AL199">
        <f t="shared" si="280"/>
        <v>2142</v>
      </c>
      <c r="AM199">
        <f t="shared" si="260"/>
        <v>0</v>
      </c>
      <c r="AN199">
        <f t="shared" si="271"/>
        <v>0</v>
      </c>
      <c r="AO199">
        <f t="shared" si="271"/>
        <v>75</v>
      </c>
      <c r="AP199">
        <f t="shared" si="271"/>
        <v>75</v>
      </c>
      <c r="AQ199">
        <f t="shared" si="271"/>
        <v>75</v>
      </c>
      <c r="AR199">
        <f t="shared" si="271"/>
        <v>75</v>
      </c>
      <c r="AS199">
        <f t="shared" si="271"/>
        <v>75</v>
      </c>
      <c r="AT199">
        <f t="shared" si="271"/>
        <v>75</v>
      </c>
      <c r="AU199">
        <f t="shared" si="271"/>
        <v>75</v>
      </c>
      <c r="AV199">
        <f t="shared" si="271"/>
        <v>75</v>
      </c>
      <c r="AW199">
        <f t="shared" si="271"/>
        <v>75</v>
      </c>
      <c r="AX199">
        <f t="shared" si="271"/>
        <v>75</v>
      </c>
      <c r="AY199">
        <f t="shared" si="271"/>
        <v>75</v>
      </c>
      <c r="AZ199">
        <f t="shared" si="271"/>
        <v>75</v>
      </c>
      <c r="BA199">
        <f t="shared" si="271"/>
        <v>75</v>
      </c>
      <c r="BB199">
        <f t="shared" si="271"/>
        <v>75</v>
      </c>
      <c r="BC199">
        <f t="shared" si="271"/>
        <v>75</v>
      </c>
      <c r="BD199">
        <f t="shared" si="271"/>
        <v>75</v>
      </c>
      <c r="BE199">
        <f t="shared" si="271"/>
        <v>75</v>
      </c>
      <c r="BF199">
        <f t="shared" si="271"/>
        <v>75</v>
      </c>
      <c r="BG199">
        <f t="shared" si="271"/>
        <v>75</v>
      </c>
      <c r="BH199">
        <f t="shared" si="271"/>
        <v>75</v>
      </c>
      <c r="BI199">
        <f t="shared" si="271"/>
        <v>75</v>
      </c>
      <c r="BJ199">
        <f t="shared" si="271"/>
        <v>75</v>
      </c>
      <c r="BK199">
        <f t="shared" si="271"/>
        <v>75</v>
      </c>
      <c r="BL199">
        <f t="shared" si="271"/>
        <v>75</v>
      </c>
      <c r="BM199">
        <f t="shared" si="271"/>
        <v>75</v>
      </c>
      <c r="BN199">
        <f t="shared" si="271"/>
        <v>75</v>
      </c>
      <c r="BO199">
        <f t="shared" si="271"/>
        <v>75</v>
      </c>
      <c r="BP199">
        <f t="shared" si="271"/>
        <v>75</v>
      </c>
      <c r="BQ199">
        <f t="shared" si="271"/>
        <v>75</v>
      </c>
    </row>
    <row r="200" spans="1:69">
      <c r="A200" t="s">
        <v>613</v>
      </c>
      <c r="B200" t="s">
        <v>32</v>
      </c>
      <c r="C200" t="s">
        <v>33</v>
      </c>
      <c r="D200" t="s">
        <v>34</v>
      </c>
      <c r="E200" t="s">
        <v>701</v>
      </c>
      <c r="I200">
        <v>25</v>
      </c>
      <c r="J200" t="s">
        <v>72</v>
      </c>
      <c r="K200">
        <v>2020</v>
      </c>
      <c r="M200" t="s">
        <v>615</v>
      </c>
      <c r="S200" t="s">
        <v>616</v>
      </c>
      <c r="U200">
        <v>35.322000000000003</v>
      </c>
      <c r="V200">
        <v>-81.341999999999999</v>
      </c>
      <c r="W200" t="s">
        <v>702</v>
      </c>
      <c r="Y200" t="s">
        <v>703</v>
      </c>
      <c r="AA200" t="s">
        <v>45</v>
      </c>
      <c r="AB200" t="s">
        <v>704</v>
      </c>
      <c r="AC200" t="s">
        <v>705</v>
      </c>
      <c r="AD200" t="s">
        <v>706</v>
      </c>
      <c r="AE200" t="s">
        <v>49</v>
      </c>
      <c r="AF200" s="1">
        <v>1</v>
      </c>
      <c r="AG200">
        <f t="shared" si="272"/>
        <v>25</v>
      </c>
      <c r="AH200">
        <f t="shared" si="273"/>
        <v>25</v>
      </c>
      <c r="AI200">
        <f t="shared" si="267"/>
        <v>4</v>
      </c>
      <c r="AJ200">
        <f t="shared" si="275"/>
        <v>2060</v>
      </c>
      <c r="AK200">
        <f t="shared" ref="AK200:AL200" si="281">AJ200+40</f>
        <v>2100</v>
      </c>
      <c r="AL200">
        <f t="shared" si="281"/>
        <v>2140</v>
      </c>
      <c r="AM200">
        <f t="shared" si="260"/>
        <v>25</v>
      </c>
      <c r="AN200">
        <f t="shared" si="271"/>
        <v>25</v>
      </c>
      <c r="AO200">
        <f t="shared" si="271"/>
        <v>25</v>
      </c>
      <c r="AP200">
        <f t="shared" si="271"/>
        <v>25</v>
      </c>
      <c r="AQ200">
        <f t="shared" si="271"/>
        <v>25</v>
      </c>
      <c r="AR200">
        <f t="shared" si="271"/>
        <v>25</v>
      </c>
      <c r="AS200">
        <f t="shared" si="271"/>
        <v>25</v>
      </c>
      <c r="AT200">
        <f t="shared" si="271"/>
        <v>25</v>
      </c>
      <c r="AU200">
        <f t="shared" si="271"/>
        <v>25</v>
      </c>
      <c r="AV200">
        <f t="shared" si="271"/>
        <v>25</v>
      </c>
      <c r="AW200">
        <f t="shared" si="271"/>
        <v>25</v>
      </c>
      <c r="AX200">
        <f t="shared" si="271"/>
        <v>25</v>
      </c>
      <c r="AY200">
        <f t="shared" si="271"/>
        <v>25</v>
      </c>
      <c r="AZ200">
        <f t="shared" si="271"/>
        <v>25</v>
      </c>
      <c r="BA200">
        <f t="shared" si="271"/>
        <v>25</v>
      </c>
      <c r="BB200">
        <f t="shared" si="271"/>
        <v>25</v>
      </c>
      <c r="BC200">
        <f t="shared" si="271"/>
        <v>25</v>
      </c>
      <c r="BD200">
        <f t="shared" si="271"/>
        <v>25</v>
      </c>
      <c r="BE200">
        <f t="shared" si="271"/>
        <v>25</v>
      </c>
      <c r="BF200">
        <f t="shared" si="271"/>
        <v>25</v>
      </c>
      <c r="BG200">
        <f t="shared" si="271"/>
        <v>25</v>
      </c>
      <c r="BH200">
        <f t="shared" si="271"/>
        <v>25</v>
      </c>
      <c r="BI200">
        <f t="shared" si="271"/>
        <v>25</v>
      </c>
      <c r="BJ200">
        <f t="shared" si="271"/>
        <v>25</v>
      </c>
      <c r="BK200">
        <f t="shared" si="271"/>
        <v>25</v>
      </c>
      <c r="BL200">
        <f t="shared" si="271"/>
        <v>25</v>
      </c>
      <c r="BM200">
        <f t="shared" si="271"/>
        <v>25</v>
      </c>
      <c r="BN200">
        <f t="shared" si="271"/>
        <v>25</v>
      </c>
      <c r="BO200">
        <f t="shared" si="271"/>
        <v>25</v>
      </c>
      <c r="BP200">
        <f t="shared" si="271"/>
        <v>25</v>
      </c>
      <c r="BQ200">
        <f t="shared" si="271"/>
        <v>25</v>
      </c>
    </row>
    <row r="201" spans="1:69">
      <c r="A201" t="s">
        <v>613</v>
      </c>
      <c r="B201" t="s">
        <v>32</v>
      </c>
      <c r="C201" t="s">
        <v>33</v>
      </c>
      <c r="D201" t="s">
        <v>34</v>
      </c>
      <c r="E201" t="s">
        <v>707</v>
      </c>
      <c r="I201">
        <v>20</v>
      </c>
      <c r="J201" t="s">
        <v>72</v>
      </c>
      <c r="K201">
        <v>2014</v>
      </c>
      <c r="M201" t="s">
        <v>615</v>
      </c>
      <c r="S201" t="s">
        <v>616</v>
      </c>
      <c r="U201">
        <v>36.441899999999997</v>
      </c>
      <c r="V201">
        <v>-77.711399999999998</v>
      </c>
      <c r="W201" t="s">
        <v>42</v>
      </c>
      <c r="Y201" t="s">
        <v>667</v>
      </c>
      <c r="AA201" t="s">
        <v>45</v>
      </c>
      <c r="AB201" t="s">
        <v>708</v>
      </c>
      <c r="AC201" t="s">
        <v>709</v>
      </c>
      <c r="AD201" t="s">
        <v>710</v>
      </c>
      <c r="AE201" t="s">
        <v>49</v>
      </c>
      <c r="AF201" s="1">
        <v>1</v>
      </c>
      <c r="AG201">
        <f t="shared" si="272"/>
        <v>20</v>
      </c>
      <c r="AH201">
        <f t="shared" si="273"/>
        <v>20</v>
      </c>
      <c r="AI201">
        <f t="shared" si="267"/>
        <v>10</v>
      </c>
      <c r="AJ201">
        <f t="shared" si="275"/>
        <v>2054</v>
      </c>
      <c r="AK201">
        <f t="shared" ref="AK201:AL201" si="282">AJ201+40</f>
        <v>2094</v>
      </c>
      <c r="AL201">
        <f t="shared" si="282"/>
        <v>2134</v>
      </c>
      <c r="AM201">
        <f t="shared" si="260"/>
        <v>20</v>
      </c>
      <c r="AN201">
        <f t="shared" si="271"/>
        <v>20</v>
      </c>
      <c r="AO201">
        <f t="shared" si="271"/>
        <v>20</v>
      </c>
      <c r="AP201">
        <f t="shared" si="271"/>
        <v>20</v>
      </c>
      <c r="AQ201">
        <f t="shared" si="271"/>
        <v>20</v>
      </c>
      <c r="AR201">
        <f t="shared" si="271"/>
        <v>20</v>
      </c>
      <c r="AS201">
        <f t="shared" si="271"/>
        <v>20</v>
      </c>
      <c r="AT201">
        <f t="shared" si="271"/>
        <v>20</v>
      </c>
      <c r="AU201">
        <f t="shared" si="271"/>
        <v>20</v>
      </c>
      <c r="AV201">
        <f t="shared" si="271"/>
        <v>20</v>
      </c>
      <c r="AW201">
        <f t="shared" si="271"/>
        <v>20</v>
      </c>
      <c r="AX201">
        <f t="shared" si="271"/>
        <v>20</v>
      </c>
      <c r="AY201">
        <f t="shared" si="271"/>
        <v>20</v>
      </c>
      <c r="AZ201">
        <f t="shared" si="271"/>
        <v>20</v>
      </c>
      <c r="BA201">
        <f t="shared" si="271"/>
        <v>20</v>
      </c>
      <c r="BB201">
        <f t="shared" si="271"/>
        <v>20</v>
      </c>
      <c r="BC201">
        <f t="shared" ref="AN201:BQ206" si="283">IF(BC$1&lt;$K201,0,$I201)*$AF201</f>
        <v>20</v>
      </c>
      <c r="BD201">
        <f t="shared" si="283"/>
        <v>20</v>
      </c>
      <c r="BE201">
        <f t="shared" si="283"/>
        <v>20</v>
      </c>
      <c r="BF201">
        <f t="shared" si="283"/>
        <v>20</v>
      </c>
      <c r="BG201">
        <f t="shared" si="283"/>
        <v>20</v>
      </c>
      <c r="BH201">
        <f t="shared" si="283"/>
        <v>20</v>
      </c>
      <c r="BI201">
        <f t="shared" si="283"/>
        <v>20</v>
      </c>
      <c r="BJ201">
        <f t="shared" si="283"/>
        <v>20</v>
      </c>
      <c r="BK201">
        <f t="shared" si="283"/>
        <v>20</v>
      </c>
      <c r="BL201">
        <f t="shared" si="283"/>
        <v>20</v>
      </c>
      <c r="BM201">
        <f t="shared" si="283"/>
        <v>20</v>
      </c>
      <c r="BN201">
        <f t="shared" si="283"/>
        <v>20</v>
      </c>
      <c r="BO201">
        <f t="shared" si="283"/>
        <v>20</v>
      </c>
      <c r="BP201">
        <f t="shared" si="283"/>
        <v>20</v>
      </c>
      <c r="BQ201">
        <f t="shared" si="283"/>
        <v>20</v>
      </c>
    </row>
    <row r="202" spans="1:69">
      <c r="A202" t="s">
        <v>613</v>
      </c>
      <c r="B202" t="s">
        <v>32</v>
      </c>
      <c r="C202" t="s">
        <v>33</v>
      </c>
      <c r="D202" t="s">
        <v>34</v>
      </c>
      <c r="E202" t="s">
        <v>711</v>
      </c>
      <c r="I202">
        <v>75</v>
      </c>
      <c r="J202" t="s">
        <v>72</v>
      </c>
      <c r="K202">
        <v>2018</v>
      </c>
      <c r="M202" t="s">
        <v>615</v>
      </c>
      <c r="S202" t="s">
        <v>616</v>
      </c>
      <c r="U202">
        <v>30.444299999999998</v>
      </c>
      <c r="V202">
        <v>-83.186899999999994</v>
      </c>
      <c r="W202" t="s">
        <v>42</v>
      </c>
      <c r="Y202" t="s">
        <v>712</v>
      </c>
      <c r="AA202" t="s">
        <v>110</v>
      </c>
      <c r="AB202" t="s">
        <v>713</v>
      </c>
      <c r="AC202" t="s">
        <v>714</v>
      </c>
      <c r="AD202" t="s">
        <v>715</v>
      </c>
      <c r="AE202" t="s">
        <v>49</v>
      </c>
      <c r="AF202" s="1">
        <v>1</v>
      </c>
      <c r="AG202">
        <f t="shared" si="272"/>
        <v>75</v>
      </c>
      <c r="AH202" t="str">
        <f t="shared" si="273"/>
        <v/>
      </c>
      <c r="AI202">
        <f t="shared" si="267"/>
        <v>6</v>
      </c>
      <c r="AJ202">
        <f t="shared" si="275"/>
        <v>2058</v>
      </c>
      <c r="AK202">
        <f t="shared" ref="AK202:AL202" si="284">AJ202+40</f>
        <v>2098</v>
      </c>
      <c r="AL202">
        <f t="shared" si="284"/>
        <v>2138</v>
      </c>
      <c r="AM202">
        <f t="shared" si="260"/>
        <v>75</v>
      </c>
      <c r="AN202">
        <f t="shared" si="283"/>
        <v>75</v>
      </c>
      <c r="AO202">
        <f t="shared" si="283"/>
        <v>75</v>
      </c>
      <c r="AP202">
        <f t="shared" si="283"/>
        <v>75</v>
      </c>
      <c r="AQ202">
        <f t="shared" si="283"/>
        <v>75</v>
      </c>
      <c r="AR202">
        <f t="shared" si="283"/>
        <v>75</v>
      </c>
      <c r="AS202">
        <f t="shared" si="283"/>
        <v>75</v>
      </c>
      <c r="AT202">
        <f t="shared" si="283"/>
        <v>75</v>
      </c>
      <c r="AU202">
        <f t="shared" si="283"/>
        <v>75</v>
      </c>
      <c r="AV202">
        <f t="shared" si="283"/>
        <v>75</v>
      </c>
      <c r="AW202">
        <f t="shared" si="283"/>
        <v>75</v>
      </c>
      <c r="AX202">
        <f t="shared" si="283"/>
        <v>75</v>
      </c>
      <c r="AY202">
        <f t="shared" si="283"/>
        <v>75</v>
      </c>
      <c r="AZ202">
        <f t="shared" si="283"/>
        <v>75</v>
      </c>
      <c r="BA202">
        <f t="shared" si="283"/>
        <v>75</v>
      </c>
      <c r="BB202">
        <f t="shared" si="283"/>
        <v>75</v>
      </c>
      <c r="BC202">
        <f t="shared" si="283"/>
        <v>75</v>
      </c>
      <c r="BD202">
        <f t="shared" si="283"/>
        <v>75</v>
      </c>
      <c r="BE202">
        <f t="shared" si="283"/>
        <v>75</v>
      </c>
      <c r="BF202">
        <f t="shared" si="283"/>
        <v>75</v>
      </c>
      <c r="BG202">
        <f t="shared" si="283"/>
        <v>75</v>
      </c>
      <c r="BH202">
        <f t="shared" si="283"/>
        <v>75</v>
      </c>
      <c r="BI202">
        <f t="shared" si="283"/>
        <v>75</v>
      </c>
      <c r="BJ202">
        <f t="shared" si="283"/>
        <v>75</v>
      </c>
      <c r="BK202">
        <f t="shared" si="283"/>
        <v>75</v>
      </c>
      <c r="BL202">
        <f t="shared" si="283"/>
        <v>75</v>
      </c>
      <c r="BM202">
        <f t="shared" si="283"/>
        <v>75</v>
      </c>
      <c r="BN202">
        <f t="shared" si="283"/>
        <v>75</v>
      </c>
      <c r="BO202">
        <f t="shared" si="283"/>
        <v>75</v>
      </c>
      <c r="BP202">
        <f t="shared" si="283"/>
        <v>75</v>
      </c>
      <c r="BQ202">
        <f t="shared" si="283"/>
        <v>75</v>
      </c>
    </row>
    <row r="203" spans="1:69">
      <c r="A203" t="s">
        <v>613</v>
      </c>
      <c r="B203" t="s">
        <v>32</v>
      </c>
      <c r="C203" t="s">
        <v>33</v>
      </c>
      <c r="D203" t="s">
        <v>34</v>
      </c>
      <c r="E203" t="s">
        <v>716</v>
      </c>
      <c r="I203">
        <v>75</v>
      </c>
      <c r="J203" t="s">
        <v>72</v>
      </c>
      <c r="K203">
        <v>2023</v>
      </c>
      <c r="M203" t="s">
        <v>615</v>
      </c>
      <c r="S203" t="s">
        <v>616</v>
      </c>
      <c r="U203">
        <v>29.485600000000002</v>
      </c>
      <c r="V203">
        <v>-82.843500000000006</v>
      </c>
      <c r="W203" t="s">
        <v>702</v>
      </c>
      <c r="Y203" t="s">
        <v>717</v>
      </c>
      <c r="AA203" t="s">
        <v>110</v>
      </c>
      <c r="AB203" t="s">
        <v>718</v>
      </c>
      <c r="AC203" t="s">
        <v>719</v>
      </c>
      <c r="AD203" t="s">
        <v>720</v>
      </c>
      <c r="AE203" t="s">
        <v>49</v>
      </c>
      <c r="AF203" s="1">
        <v>1</v>
      </c>
      <c r="AG203">
        <f t="shared" si="272"/>
        <v>75</v>
      </c>
      <c r="AH203" t="str">
        <f t="shared" si="273"/>
        <v/>
      </c>
      <c r="AI203">
        <f t="shared" si="267"/>
        <v>1</v>
      </c>
      <c r="AJ203">
        <f t="shared" si="275"/>
        <v>2063</v>
      </c>
      <c r="AK203">
        <f t="shared" ref="AK203:AL203" si="285">AJ203+40</f>
        <v>2103</v>
      </c>
      <c r="AL203">
        <f t="shared" si="285"/>
        <v>2143</v>
      </c>
      <c r="AM203">
        <f t="shared" si="260"/>
        <v>0</v>
      </c>
      <c r="AN203">
        <f t="shared" si="283"/>
        <v>0</v>
      </c>
      <c r="AO203">
        <f t="shared" si="283"/>
        <v>0</v>
      </c>
      <c r="AP203">
        <f t="shared" si="283"/>
        <v>75</v>
      </c>
      <c r="AQ203">
        <f t="shared" si="283"/>
        <v>75</v>
      </c>
      <c r="AR203">
        <f t="shared" si="283"/>
        <v>75</v>
      </c>
      <c r="AS203">
        <f t="shared" si="283"/>
        <v>75</v>
      </c>
      <c r="AT203">
        <f t="shared" si="283"/>
        <v>75</v>
      </c>
      <c r="AU203">
        <f t="shared" si="283"/>
        <v>75</v>
      </c>
      <c r="AV203">
        <f t="shared" si="283"/>
        <v>75</v>
      </c>
      <c r="AW203">
        <f t="shared" si="283"/>
        <v>75</v>
      </c>
      <c r="AX203">
        <f t="shared" si="283"/>
        <v>75</v>
      </c>
      <c r="AY203">
        <f t="shared" si="283"/>
        <v>75</v>
      </c>
      <c r="AZ203">
        <f t="shared" si="283"/>
        <v>75</v>
      </c>
      <c r="BA203">
        <f t="shared" si="283"/>
        <v>75</v>
      </c>
      <c r="BB203">
        <f t="shared" si="283"/>
        <v>75</v>
      </c>
      <c r="BC203">
        <f t="shared" si="283"/>
        <v>75</v>
      </c>
      <c r="BD203">
        <f t="shared" si="283"/>
        <v>75</v>
      </c>
      <c r="BE203">
        <f t="shared" si="283"/>
        <v>75</v>
      </c>
      <c r="BF203">
        <f t="shared" si="283"/>
        <v>75</v>
      </c>
      <c r="BG203">
        <f t="shared" si="283"/>
        <v>75</v>
      </c>
      <c r="BH203">
        <f t="shared" si="283"/>
        <v>75</v>
      </c>
      <c r="BI203">
        <f t="shared" si="283"/>
        <v>75</v>
      </c>
      <c r="BJ203">
        <f t="shared" si="283"/>
        <v>75</v>
      </c>
      <c r="BK203">
        <f t="shared" si="283"/>
        <v>75</v>
      </c>
      <c r="BL203">
        <f t="shared" si="283"/>
        <v>75</v>
      </c>
      <c r="BM203">
        <f t="shared" si="283"/>
        <v>75</v>
      </c>
      <c r="BN203">
        <f t="shared" si="283"/>
        <v>75</v>
      </c>
      <c r="BO203">
        <f t="shared" si="283"/>
        <v>75</v>
      </c>
      <c r="BP203">
        <f t="shared" si="283"/>
        <v>75</v>
      </c>
      <c r="BQ203">
        <f t="shared" si="283"/>
        <v>75</v>
      </c>
    </row>
    <row r="204" spans="1:69">
      <c r="A204" t="s">
        <v>613</v>
      </c>
      <c r="B204" t="s">
        <v>32</v>
      </c>
      <c r="C204" t="s">
        <v>33</v>
      </c>
      <c r="D204" t="s">
        <v>34</v>
      </c>
      <c r="E204" t="s">
        <v>721</v>
      </c>
      <c r="I204">
        <v>75</v>
      </c>
      <c r="J204" t="s">
        <v>72</v>
      </c>
      <c r="K204">
        <v>2023</v>
      </c>
      <c r="M204" t="s">
        <v>615</v>
      </c>
      <c r="S204" t="s">
        <v>616</v>
      </c>
      <c r="U204">
        <v>29.810099999999998</v>
      </c>
      <c r="V204">
        <v>-82.639799999999994</v>
      </c>
      <c r="W204" t="s">
        <v>702</v>
      </c>
      <c r="Y204" t="s">
        <v>722</v>
      </c>
      <c r="AA204" t="s">
        <v>110</v>
      </c>
      <c r="AB204" t="s">
        <v>723</v>
      </c>
      <c r="AC204" t="s">
        <v>724</v>
      </c>
      <c r="AD204" t="s">
        <v>725</v>
      </c>
      <c r="AE204" t="s">
        <v>49</v>
      </c>
      <c r="AF204" s="1">
        <v>1</v>
      </c>
      <c r="AG204">
        <f t="shared" si="272"/>
        <v>75</v>
      </c>
      <c r="AH204" t="str">
        <f t="shared" si="273"/>
        <v/>
      </c>
      <c r="AI204">
        <f t="shared" si="267"/>
        <v>1</v>
      </c>
      <c r="AJ204">
        <f t="shared" si="275"/>
        <v>2063</v>
      </c>
      <c r="AK204">
        <f t="shared" ref="AK204:AL204" si="286">AJ204+40</f>
        <v>2103</v>
      </c>
      <c r="AL204">
        <f t="shared" si="286"/>
        <v>2143</v>
      </c>
      <c r="AM204">
        <f t="shared" si="260"/>
        <v>0</v>
      </c>
      <c r="AN204">
        <f t="shared" si="283"/>
        <v>0</v>
      </c>
      <c r="AO204">
        <f t="shared" si="283"/>
        <v>0</v>
      </c>
      <c r="AP204">
        <f t="shared" si="283"/>
        <v>75</v>
      </c>
      <c r="AQ204">
        <f t="shared" si="283"/>
        <v>75</v>
      </c>
      <c r="AR204">
        <f t="shared" si="283"/>
        <v>75</v>
      </c>
      <c r="AS204">
        <f t="shared" si="283"/>
        <v>75</v>
      </c>
      <c r="AT204">
        <f t="shared" si="283"/>
        <v>75</v>
      </c>
      <c r="AU204">
        <f t="shared" si="283"/>
        <v>75</v>
      </c>
      <c r="AV204">
        <f t="shared" si="283"/>
        <v>75</v>
      </c>
      <c r="AW204">
        <f t="shared" si="283"/>
        <v>75</v>
      </c>
      <c r="AX204">
        <f t="shared" si="283"/>
        <v>75</v>
      </c>
      <c r="AY204">
        <f t="shared" si="283"/>
        <v>75</v>
      </c>
      <c r="AZ204">
        <f t="shared" si="283"/>
        <v>75</v>
      </c>
      <c r="BA204">
        <f t="shared" si="283"/>
        <v>75</v>
      </c>
      <c r="BB204">
        <f t="shared" si="283"/>
        <v>75</v>
      </c>
      <c r="BC204">
        <f t="shared" si="283"/>
        <v>75</v>
      </c>
      <c r="BD204">
        <f t="shared" si="283"/>
        <v>75</v>
      </c>
      <c r="BE204">
        <f t="shared" si="283"/>
        <v>75</v>
      </c>
      <c r="BF204">
        <f t="shared" si="283"/>
        <v>75</v>
      </c>
      <c r="BG204">
        <f t="shared" si="283"/>
        <v>75</v>
      </c>
      <c r="BH204">
        <f t="shared" si="283"/>
        <v>75</v>
      </c>
      <c r="BI204">
        <f t="shared" si="283"/>
        <v>75</v>
      </c>
      <c r="BJ204">
        <f t="shared" si="283"/>
        <v>75</v>
      </c>
      <c r="BK204">
        <f t="shared" si="283"/>
        <v>75</v>
      </c>
      <c r="BL204">
        <f t="shared" si="283"/>
        <v>75</v>
      </c>
      <c r="BM204">
        <f t="shared" si="283"/>
        <v>75</v>
      </c>
      <c r="BN204">
        <f t="shared" si="283"/>
        <v>75</v>
      </c>
      <c r="BO204">
        <f t="shared" si="283"/>
        <v>75</v>
      </c>
      <c r="BP204">
        <f t="shared" si="283"/>
        <v>75</v>
      </c>
      <c r="BQ204">
        <f t="shared" si="283"/>
        <v>75</v>
      </c>
    </row>
    <row r="205" spans="1:69">
      <c r="A205" t="s">
        <v>613</v>
      </c>
      <c r="B205" t="s">
        <v>32</v>
      </c>
      <c r="C205" t="s">
        <v>33</v>
      </c>
      <c r="D205" t="s">
        <v>34</v>
      </c>
      <c r="E205" t="s">
        <v>726</v>
      </c>
      <c r="I205">
        <v>75</v>
      </c>
      <c r="J205" t="s">
        <v>72</v>
      </c>
      <c r="K205">
        <v>2023</v>
      </c>
      <c r="M205" t="s">
        <v>615</v>
      </c>
      <c r="S205" t="s">
        <v>616</v>
      </c>
      <c r="U205">
        <v>29.9648</v>
      </c>
      <c r="V205">
        <v>-82.8232</v>
      </c>
      <c r="W205" t="s">
        <v>702</v>
      </c>
      <c r="Y205" t="s">
        <v>727</v>
      </c>
      <c r="AA205" t="s">
        <v>110</v>
      </c>
      <c r="AB205" t="s">
        <v>728</v>
      </c>
      <c r="AC205" t="s">
        <v>729</v>
      </c>
      <c r="AD205" t="s">
        <v>730</v>
      </c>
      <c r="AE205" t="s">
        <v>49</v>
      </c>
      <c r="AF205" s="1">
        <v>1</v>
      </c>
      <c r="AG205">
        <f t="shared" si="272"/>
        <v>75</v>
      </c>
      <c r="AH205">
        <f t="shared" si="273"/>
        <v>75</v>
      </c>
      <c r="AI205">
        <f t="shared" si="267"/>
        <v>1</v>
      </c>
      <c r="AJ205">
        <f t="shared" si="275"/>
        <v>2063</v>
      </c>
      <c r="AK205">
        <f t="shared" ref="AK205:AL205" si="287">AJ205+40</f>
        <v>2103</v>
      </c>
      <c r="AL205">
        <f t="shared" si="287"/>
        <v>2143</v>
      </c>
      <c r="AM205">
        <f t="shared" si="260"/>
        <v>0</v>
      </c>
      <c r="AN205">
        <f t="shared" si="283"/>
        <v>0</v>
      </c>
      <c r="AO205">
        <f t="shared" si="283"/>
        <v>0</v>
      </c>
      <c r="AP205">
        <f t="shared" si="283"/>
        <v>75</v>
      </c>
      <c r="AQ205">
        <f t="shared" si="283"/>
        <v>75</v>
      </c>
      <c r="AR205">
        <f t="shared" si="283"/>
        <v>75</v>
      </c>
      <c r="AS205">
        <f t="shared" si="283"/>
        <v>75</v>
      </c>
      <c r="AT205">
        <f t="shared" si="283"/>
        <v>75</v>
      </c>
      <c r="AU205">
        <f t="shared" si="283"/>
        <v>75</v>
      </c>
      <c r="AV205">
        <f t="shared" si="283"/>
        <v>75</v>
      </c>
      <c r="AW205">
        <f t="shared" si="283"/>
        <v>75</v>
      </c>
      <c r="AX205">
        <f t="shared" si="283"/>
        <v>75</v>
      </c>
      <c r="AY205">
        <f t="shared" si="283"/>
        <v>75</v>
      </c>
      <c r="AZ205">
        <f t="shared" si="283"/>
        <v>75</v>
      </c>
      <c r="BA205">
        <f t="shared" si="283"/>
        <v>75</v>
      </c>
      <c r="BB205">
        <f t="shared" si="283"/>
        <v>75</v>
      </c>
      <c r="BC205">
        <f t="shared" si="283"/>
        <v>75</v>
      </c>
      <c r="BD205">
        <f t="shared" si="283"/>
        <v>75</v>
      </c>
      <c r="BE205">
        <f t="shared" si="283"/>
        <v>75</v>
      </c>
      <c r="BF205">
        <f t="shared" si="283"/>
        <v>75</v>
      </c>
      <c r="BG205">
        <f t="shared" si="283"/>
        <v>75</v>
      </c>
      <c r="BH205">
        <f t="shared" si="283"/>
        <v>75</v>
      </c>
      <c r="BI205">
        <f t="shared" si="283"/>
        <v>75</v>
      </c>
      <c r="BJ205">
        <f t="shared" si="283"/>
        <v>75</v>
      </c>
      <c r="BK205">
        <f t="shared" si="283"/>
        <v>75</v>
      </c>
      <c r="BL205">
        <f t="shared" si="283"/>
        <v>75</v>
      </c>
      <c r="BM205">
        <f t="shared" si="283"/>
        <v>75</v>
      </c>
      <c r="BN205">
        <f t="shared" si="283"/>
        <v>75</v>
      </c>
      <c r="BO205">
        <f t="shared" si="283"/>
        <v>75</v>
      </c>
      <c r="BP205">
        <f t="shared" si="283"/>
        <v>75</v>
      </c>
      <c r="BQ205">
        <f t="shared" si="283"/>
        <v>75</v>
      </c>
    </row>
    <row r="206" spans="1:69">
      <c r="A206" t="s">
        <v>613</v>
      </c>
      <c r="B206" t="s">
        <v>32</v>
      </c>
      <c r="C206" t="s">
        <v>33</v>
      </c>
      <c r="D206" t="s">
        <v>34</v>
      </c>
      <c r="E206" t="s">
        <v>731</v>
      </c>
      <c r="I206">
        <v>200</v>
      </c>
      <c r="J206" t="s">
        <v>72</v>
      </c>
      <c r="K206">
        <v>2020</v>
      </c>
      <c r="M206" t="s">
        <v>615</v>
      </c>
      <c r="S206" t="s">
        <v>616</v>
      </c>
      <c r="U206">
        <v>32.104100000000003</v>
      </c>
      <c r="V206">
        <v>-100.16240000000001</v>
      </c>
      <c r="W206" t="s">
        <v>42</v>
      </c>
      <c r="Y206" t="s">
        <v>732</v>
      </c>
      <c r="AA206" t="s">
        <v>681</v>
      </c>
      <c r="AB206" t="s">
        <v>733</v>
      </c>
      <c r="AC206" t="s">
        <v>734</v>
      </c>
      <c r="AD206" t="s">
        <v>735</v>
      </c>
      <c r="AE206" t="s">
        <v>49</v>
      </c>
      <c r="AF206" s="1">
        <v>1</v>
      </c>
      <c r="AG206">
        <f t="shared" si="272"/>
        <v>200</v>
      </c>
      <c r="AH206">
        <f t="shared" si="273"/>
        <v>200</v>
      </c>
      <c r="AI206">
        <f t="shared" si="267"/>
        <v>4</v>
      </c>
      <c r="AJ206">
        <f t="shared" si="275"/>
        <v>2060</v>
      </c>
      <c r="AK206">
        <f t="shared" ref="AK206:AL206" si="288">AJ206+40</f>
        <v>2100</v>
      </c>
      <c r="AL206">
        <f t="shared" si="288"/>
        <v>2140</v>
      </c>
      <c r="AM206">
        <f t="shared" si="260"/>
        <v>200</v>
      </c>
      <c r="AN206">
        <f t="shared" si="283"/>
        <v>200</v>
      </c>
      <c r="AO206">
        <f t="shared" si="283"/>
        <v>200</v>
      </c>
      <c r="AP206">
        <f t="shared" si="283"/>
        <v>200</v>
      </c>
      <c r="AQ206">
        <f t="shared" si="283"/>
        <v>200</v>
      </c>
      <c r="AR206">
        <f t="shared" si="283"/>
        <v>200</v>
      </c>
      <c r="AS206">
        <f t="shared" si="283"/>
        <v>200</v>
      </c>
      <c r="AT206">
        <f t="shared" si="283"/>
        <v>200</v>
      </c>
      <c r="AU206">
        <f t="shared" si="283"/>
        <v>200</v>
      </c>
      <c r="AV206">
        <f t="shared" si="283"/>
        <v>200</v>
      </c>
      <c r="AW206">
        <f t="shared" si="283"/>
        <v>200</v>
      </c>
      <c r="AX206">
        <f t="shared" si="283"/>
        <v>200</v>
      </c>
      <c r="AY206">
        <f t="shared" si="283"/>
        <v>200</v>
      </c>
      <c r="AZ206">
        <f t="shared" si="283"/>
        <v>200</v>
      </c>
      <c r="BA206">
        <f t="shared" si="283"/>
        <v>200</v>
      </c>
      <c r="BB206">
        <f t="shared" si="283"/>
        <v>200</v>
      </c>
      <c r="BC206">
        <f t="shared" si="283"/>
        <v>200</v>
      </c>
      <c r="BD206">
        <f t="shared" si="283"/>
        <v>200</v>
      </c>
      <c r="BE206">
        <f t="shared" si="283"/>
        <v>200</v>
      </c>
      <c r="BF206">
        <f t="shared" si="283"/>
        <v>200</v>
      </c>
      <c r="BG206">
        <f t="shared" si="283"/>
        <v>200</v>
      </c>
      <c r="BH206">
        <f t="shared" si="283"/>
        <v>200</v>
      </c>
      <c r="BI206">
        <f t="shared" si="283"/>
        <v>200</v>
      </c>
      <c r="BJ206">
        <f t="shared" si="283"/>
        <v>200</v>
      </c>
      <c r="BK206">
        <f t="shared" si="283"/>
        <v>200</v>
      </c>
      <c r="BL206">
        <f t="shared" si="283"/>
        <v>200</v>
      </c>
      <c r="BM206">
        <f t="shared" si="283"/>
        <v>200</v>
      </c>
      <c r="BN206">
        <f t="shared" si="283"/>
        <v>200</v>
      </c>
      <c r="BO206">
        <f t="shared" si="283"/>
        <v>200</v>
      </c>
      <c r="BP206">
        <f t="shared" si="283"/>
        <v>200</v>
      </c>
      <c r="BQ206">
        <f t="shared" si="283"/>
        <v>200</v>
      </c>
    </row>
    <row r="207" spans="1:69">
      <c r="A207" t="s">
        <v>613</v>
      </c>
      <c r="B207" t="s">
        <v>32</v>
      </c>
      <c r="C207" t="s">
        <v>33</v>
      </c>
      <c r="D207" t="s">
        <v>34</v>
      </c>
      <c r="E207" t="s">
        <v>736</v>
      </c>
      <c r="I207">
        <v>175</v>
      </c>
      <c r="J207" t="s">
        <v>737</v>
      </c>
      <c r="K207">
        <v>2024</v>
      </c>
      <c r="M207" t="s">
        <v>615</v>
      </c>
      <c r="S207" t="s">
        <v>616</v>
      </c>
      <c r="U207">
        <v>39.268099999999997</v>
      </c>
      <c r="V207">
        <v>-87.324399999999997</v>
      </c>
      <c r="W207" t="s">
        <v>702</v>
      </c>
      <c r="Y207" t="s">
        <v>738</v>
      </c>
      <c r="AA207" t="s">
        <v>101</v>
      </c>
      <c r="AB207" t="s">
        <v>739</v>
      </c>
      <c r="AC207" t="s">
        <v>740</v>
      </c>
      <c r="AD207" t="s">
        <v>741</v>
      </c>
      <c r="AE207" t="s">
        <v>49</v>
      </c>
      <c r="AF207" s="1">
        <v>1</v>
      </c>
      <c r="AG207">
        <f t="shared" si="272"/>
        <v>175</v>
      </c>
      <c r="AH207">
        <f t="shared" si="273"/>
        <v>175</v>
      </c>
      <c r="AI207">
        <f t="shared" si="267"/>
        <v>0</v>
      </c>
      <c r="AJ207">
        <f t="shared" si="275"/>
        <v>2064</v>
      </c>
      <c r="AK207">
        <f t="shared" ref="AK207:AL207" si="289">AJ207+40</f>
        <v>2104</v>
      </c>
      <c r="AL207">
        <f t="shared" si="289"/>
        <v>2144</v>
      </c>
      <c r="AM207">
        <v>0</v>
      </c>
      <c r="AN207">
        <f>AM207</f>
        <v>0</v>
      </c>
      <c r="AO207">
        <f t="shared" ref="AO207:BQ207" si="290">AN207</f>
        <v>0</v>
      </c>
      <c r="AP207">
        <f t="shared" si="290"/>
        <v>0</v>
      </c>
      <c r="AQ207">
        <f t="shared" si="290"/>
        <v>0</v>
      </c>
      <c r="AR207">
        <f t="shared" si="290"/>
        <v>0</v>
      </c>
      <c r="AS207">
        <f t="shared" si="290"/>
        <v>0</v>
      </c>
      <c r="AT207">
        <f t="shared" si="290"/>
        <v>0</v>
      </c>
      <c r="AU207">
        <f t="shared" si="290"/>
        <v>0</v>
      </c>
      <c r="AV207">
        <f t="shared" si="290"/>
        <v>0</v>
      </c>
      <c r="AW207">
        <f t="shared" si="290"/>
        <v>0</v>
      </c>
      <c r="AX207">
        <f t="shared" si="290"/>
        <v>0</v>
      </c>
      <c r="AY207">
        <f t="shared" si="290"/>
        <v>0</v>
      </c>
      <c r="AZ207">
        <f t="shared" si="290"/>
        <v>0</v>
      </c>
      <c r="BA207">
        <f t="shared" si="290"/>
        <v>0</v>
      </c>
      <c r="BB207">
        <f t="shared" si="290"/>
        <v>0</v>
      </c>
      <c r="BC207">
        <f t="shared" si="290"/>
        <v>0</v>
      </c>
      <c r="BD207">
        <f t="shared" si="290"/>
        <v>0</v>
      </c>
      <c r="BE207">
        <f t="shared" si="290"/>
        <v>0</v>
      </c>
      <c r="BF207">
        <f t="shared" si="290"/>
        <v>0</v>
      </c>
      <c r="BG207">
        <f t="shared" si="290"/>
        <v>0</v>
      </c>
      <c r="BH207">
        <f t="shared" si="290"/>
        <v>0</v>
      </c>
      <c r="BI207">
        <f t="shared" si="290"/>
        <v>0</v>
      </c>
      <c r="BJ207">
        <f t="shared" si="290"/>
        <v>0</v>
      </c>
      <c r="BK207">
        <f t="shared" si="290"/>
        <v>0</v>
      </c>
      <c r="BL207">
        <f t="shared" si="290"/>
        <v>0</v>
      </c>
      <c r="BM207">
        <f t="shared" si="290"/>
        <v>0</v>
      </c>
      <c r="BN207">
        <f t="shared" si="290"/>
        <v>0</v>
      </c>
      <c r="BO207">
        <f t="shared" si="290"/>
        <v>0</v>
      </c>
      <c r="BP207">
        <f t="shared" si="290"/>
        <v>0</v>
      </c>
      <c r="BQ207">
        <f t="shared" si="290"/>
        <v>0</v>
      </c>
    </row>
    <row r="208" spans="1:69">
      <c r="A208" t="s">
        <v>613</v>
      </c>
      <c r="B208" t="s">
        <v>32</v>
      </c>
      <c r="C208" t="s">
        <v>33</v>
      </c>
      <c r="D208" t="s">
        <v>34</v>
      </c>
      <c r="E208" t="s">
        <v>756</v>
      </c>
      <c r="H208" t="s">
        <v>757</v>
      </c>
      <c r="I208">
        <v>120</v>
      </c>
      <c r="J208" t="s">
        <v>72</v>
      </c>
      <c r="K208">
        <v>2022</v>
      </c>
      <c r="M208" t="s">
        <v>615</v>
      </c>
      <c r="S208" t="s">
        <v>616</v>
      </c>
      <c r="U208">
        <v>42.2042</v>
      </c>
      <c r="V208">
        <v>-114.6099</v>
      </c>
      <c r="W208" t="s">
        <v>42</v>
      </c>
      <c r="X208" t="s">
        <v>758</v>
      </c>
      <c r="AA208" t="s">
        <v>759</v>
      </c>
      <c r="AB208" t="s">
        <v>760</v>
      </c>
      <c r="AC208" t="s">
        <v>761</v>
      </c>
      <c r="AD208" t="s">
        <v>762</v>
      </c>
      <c r="AE208" t="s">
        <v>49</v>
      </c>
      <c r="AF208" s="1">
        <v>1</v>
      </c>
      <c r="AG208">
        <f t="shared" si="272"/>
        <v>120</v>
      </c>
      <c r="AH208">
        <f t="shared" si="273"/>
        <v>120</v>
      </c>
      <c r="AI208">
        <f t="shared" si="267"/>
        <v>2</v>
      </c>
      <c r="AJ208">
        <f t="shared" si="275"/>
        <v>2062</v>
      </c>
      <c r="AK208">
        <f t="shared" ref="AK208:AL208" si="291">AJ208+40</f>
        <v>2102</v>
      </c>
      <c r="AL208">
        <f t="shared" si="291"/>
        <v>2142</v>
      </c>
      <c r="AM208">
        <f t="shared" ref="AM208:BB214" si="292">IF(AM$1&lt;$K208,0,$I208)*$AF208</f>
        <v>0</v>
      </c>
      <c r="AN208">
        <f t="shared" si="292"/>
        <v>0</v>
      </c>
      <c r="AO208">
        <f t="shared" si="292"/>
        <v>120</v>
      </c>
      <c r="AP208">
        <f t="shared" si="292"/>
        <v>120</v>
      </c>
      <c r="AQ208">
        <f t="shared" si="292"/>
        <v>120</v>
      </c>
      <c r="AR208">
        <f t="shared" si="292"/>
        <v>120</v>
      </c>
      <c r="AS208">
        <f t="shared" si="292"/>
        <v>120</v>
      </c>
      <c r="AT208">
        <f t="shared" si="292"/>
        <v>120</v>
      </c>
      <c r="AU208">
        <f t="shared" si="292"/>
        <v>120</v>
      </c>
      <c r="AV208">
        <f t="shared" si="292"/>
        <v>120</v>
      </c>
      <c r="AW208">
        <f t="shared" si="292"/>
        <v>120</v>
      </c>
      <c r="AX208">
        <f t="shared" si="292"/>
        <v>120</v>
      </c>
      <c r="AY208">
        <f t="shared" si="292"/>
        <v>120</v>
      </c>
      <c r="AZ208">
        <f t="shared" si="292"/>
        <v>120</v>
      </c>
      <c r="BA208">
        <f t="shared" si="292"/>
        <v>120</v>
      </c>
      <c r="BB208">
        <f t="shared" si="292"/>
        <v>120</v>
      </c>
      <c r="BC208">
        <f t="shared" ref="AN208:BQ214" si="293">IF(BC$1&lt;$K208,0,$I208)*$AF208</f>
        <v>120</v>
      </c>
      <c r="BD208">
        <f t="shared" si="293"/>
        <v>120</v>
      </c>
      <c r="BE208">
        <f t="shared" si="293"/>
        <v>120</v>
      </c>
      <c r="BF208">
        <f t="shared" si="293"/>
        <v>120</v>
      </c>
      <c r="BG208">
        <f t="shared" si="293"/>
        <v>120</v>
      </c>
      <c r="BH208">
        <f t="shared" si="293"/>
        <v>120</v>
      </c>
      <c r="BI208">
        <f t="shared" si="293"/>
        <v>120</v>
      </c>
      <c r="BJ208">
        <f t="shared" si="293"/>
        <v>120</v>
      </c>
      <c r="BK208">
        <f t="shared" si="293"/>
        <v>120</v>
      </c>
      <c r="BL208">
        <f t="shared" si="293"/>
        <v>120</v>
      </c>
      <c r="BM208">
        <f t="shared" si="293"/>
        <v>120</v>
      </c>
      <c r="BN208">
        <f t="shared" si="293"/>
        <v>120</v>
      </c>
      <c r="BO208">
        <f t="shared" si="293"/>
        <v>120</v>
      </c>
      <c r="BP208">
        <f t="shared" si="293"/>
        <v>120</v>
      </c>
      <c r="BQ208">
        <f t="shared" si="293"/>
        <v>120</v>
      </c>
    </row>
    <row r="209" spans="1:69">
      <c r="A209" t="s">
        <v>613</v>
      </c>
      <c r="B209" t="s">
        <v>32</v>
      </c>
      <c r="C209" t="s">
        <v>33</v>
      </c>
      <c r="D209" t="s">
        <v>34</v>
      </c>
      <c r="E209" t="s">
        <v>763</v>
      </c>
      <c r="H209" t="s">
        <v>764</v>
      </c>
      <c r="I209">
        <v>20</v>
      </c>
      <c r="J209" t="s">
        <v>72</v>
      </c>
      <c r="K209">
        <v>2015</v>
      </c>
      <c r="M209" t="s">
        <v>615</v>
      </c>
      <c r="S209" t="s">
        <v>616</v>
      </c>
      <c r="U209">
        <v>36.155000000000001</v>
      </c>
      <c r="V209">
        <v>-77.207999999999998</v>
      </c>
      <c r="W209" t="s">
        <v>42</v>
      </c>
      <c r="Y209" t="s">
        <v>765</v>
      </c>
      <c r="AA209" t="s">
        <v>45</v>
      </c>
      <c r="AB209" t="s">
        <v>766</v>
      </c>
      <c r="AC209" t="s">
        <v>767</v>
      </c>
      <c r="AD209" t="s">
        <v>768</v>
      </c>
      <c r="AE209" t="s">
        <v>49</v>
      </c>
      <c r="AF209" s="1">
        <v>1</v>
      </c>
      <c r="AG209">
        <f t="shared" si="272"/>
        <v>20</v>
      </c>
      <c r="AH209">
        <f t="shared" si="273"/>
        <v>20</v>
      </c>
      <c r="AI209">
        <f t="shared" si="267"/>
        <v>9</v>
      </c>
      <c r="AJ209">
        <f t="shared" si="275"/>
        <v>2055</v>
      </c>
      <c r="AK209">
        <f t="shared" ref="AK209:AL209" si="294">AJ209+40</f>
        <v>2095</v>
      </c>
      <c r="AL209">
        <f t="shared" si="294"/>
        <v>2135</v>
      </c>
      <c r="AM209">
        <f t="shared" si="292"/>
        <v>20</v>
      </c>
      <c r="AN209">
        <f t="shared" si="293"/>
        <v>20</v>
      </c>
      <c r="AO209">
        <f t="shared" si="293"/>
        <v>20</v>
      </c>
      <c r="AP209">
        <f t="shared" si="293"/>
        <v>20</v>
      </c>
      <c r="AQ209">
        <f t="shared" si="293"/>
        <v>20</v>
      </c>
      <c r="AR209">
        <f t="shared" si="293"/>
        <v>20</v>
      </c>
      <c r="AS209">
        <f t="shared" si="293"/>
        <v>20</v>
      </c>
      <c r="AT209">
        <f t="shared" si="293"/>
        <v>20</v>
      </c>
      <c r="AU209">
        <f t="shared" si="293"/>
        <v>20</v>
      </c>
      <c r="AV209">
        <f t="shared" si="293"/>
        <v>20</v>
      </c>
      <c r="AW209">
        <f t="shared" si="293"/>
        <v>20</v>
      </c>
      <c r="AX209">
        <f t="shared" si="293"/>
        <v>20</v>
      </c>
      <c r="AY209">
        <f t="shared" si="293"/>
        <v>20</v>
      </c>
      <c r="AZ209">
        <f t="shared" si="293"/>
        <v>20</v>
      </c>
      <c r="BA209">
        <f t="shared" si="293"/>
        <v>20</v>
      </c>
      <c r="BB209">
        <f t="shared" si="293"/>
        <v>20</v>
      </c>
      <c r="BC209">
        <f t="shared" si="293"/>
        <v>20</v>
      </c>
      <c r="BD209">
        <f t="shared" si="293"/>
        <v>20</v>
      </c>
      <c r="BE209">
        <f t="shared" si="293"/>
        <v>20</v>
      </c>
      <c r="BF209">
        <f t="shared" si="293"/>
        <v>20</v>
      </c>
      <c r="BG209">
        <f t="shared" si="293"/>
        <v>20</v>
      </c>
      <c r="BH209">
        <f t="shared" si="293"/>
        <v>20</v>
      </c>
      <c r="BI209">
        <f t="shared" si="293"/>
        <v>20</v>
      </c>
      <c r="BJ209">
        <f t="shared" si="293"/>
        <v>20</v>
      </c>
      <c r="BK209">
        <f t="shared" si="293"/>
        <v>20</v>
      </c>
      <c r="BL209">
        <f t="shared" si="293"/>
        <v>20</v>
      </c>
      <c r="BM209">
        <f t="shared" si="293"/>
        <v>20</v>
      </c>
      <c r="BN209">
        <f t="shared" si="293"/>
        <v>20</v>
      </c>
      <c r="BO209">
        <f t="shared" si="293"/>
        <v>20</v>
      </c>
      <c r="BP209">
        <f t="shared" si="293"/>
        <v>20</v>
      </c>
      <c r="BQ209">
        <f t="shared" si="293"/>
        <v>20</v>
      </c>
    </row>
    <row r="210" spans="1:69">
      <c r="A210" t="s">
        <v>613</v>
      </c>
      <c r="B210" t="s">
        <v>32</v>
      </c>
      <c r="C210" t="s">
        <v>33</v>
      </c>
      <c r="D210" t="s">
        <v>34</v>
      </c>
      <c r="E210" t="s">
        <v>769</v>
      </c>
      <c r="I210">
        <v>45</v>
      </c>
      <c r="J210" t="s">
        <v>72</v>
      </c>
      <c r="K210">
        <v>2019</v>
      </c>
      <c r="M210" t="s">
        <v>615</v>
      </c>
      <c r="S210" t="s">
        <v>616</v>
      </c>
      <c r="U210">
        <v>27.331099999999999</v>
      </c>
      <c r="V210">
        <v>-81.364000000000004</v>
      </c>
      <c r="W210" t="s">
        <v>42</v>
      </c>
      <c r="Y210" t="s">
        <v>770</v>
      </c>
      <c r="AA210" t="s">
        <v>110</v>
      </c>
      <c r="AB210" t="s">
        <v>771</v>
      </c>
      <c r="AC210" t="s">
        <v>772</v>
      </c>
      <c r="AD210" t="s">
        <v>773</v>
      </c>
      <c r="AE210" t="s">
        <v>49</v>
      </c>
      <c r="AF210" s="1">
        <v>1</v>
      </c>
      <c r="AG210">
        <f t="shared" si="272"/>
        <v>45</v>
      </c>
      <c r="AH210">
        <f t="shared" si="273"/>
        <v>45</v>
      </c>
      <c r="AI210">
        <f t="shared" si="267"/>
        <v>5</v>
      </c>
      <c r="AJ210">
        <f t="shared" si="275"/>
        <v>2059</v>
      </c>
      <c r="AK210">
        <f t="shared" ref="AK210:AL210" si="295">AJ210+40</f>
        <v>2099</v>
      </c>
      <c r="AL210">
        <f t="shared" si="295"/>
        <v>2139</v>
      </c>
      <c r="AM210">
        <f t="shared" si="292"/>
        <v>45</v>
      </c>
      <c r="AN210">
        <f t="shared" si="293"/>
        <v>45</v>
      </c>
      <c r="AO210">
        <f t="shared" si="293"/>
        <v>45</v>
      </c>
      <c r="AP210">
        <f t="shared" si="293"/>
        <v>45</v>
      </c>
      <c r="AQ210">
        <f t="shared" si="293"/>
        <v>45</v>
      </c>
      <c r="AR210">
        <f t="shared" si="293"/>
        <v>45</v>
      </c>
      <c r="AS210">
        <f t="shared" si="293"/>
        <v>45</v>
      </c>
      <c r="AT210">
        <f t="shared" si="293"/>
        <v>45</v>
      </c>
      <c r="AU210">
        <f t="shared" si="293"/>
        <v>45</v>
      </c>
      <c r="AV210">
        <f t="shared" si="293"/>
        <v>45</v>
      </c>
      <c r="AW210">
        <f t="shared" si="293"/>
        <v>45</v>
      </c>
      <c r="AX210">
        <f t="shared" si="293"/>
        <v>45</v>
      </c>
      <c r="AY210">
        <f t="shared" si="293"/>
        <v>45</v>
      </c>
      <c r="AZ210">
        <f t="shared" si="293"/>
        <v>45</v>
      </c>
      <c r="BA210">
        <f t="shared" si="293"/>
        <v>45</v>
      </c>
      <c r="BB210">
        <f t="shared" si="293"/>
        <v>45</v>
      </c>
      <c r="BC210">
        <f t="shared" si="293"/>
        <v>45</v>
      </c>
      <c r="BD210">
        <f t="shared" si="293"/>
        <v>45</v>
      </c>
      <c r="BE210">
        <f t="shared" si="293"/>
        <v>45</v>
      </c>
      <c r="BF210">
        <f t="shared" si="293"/>
        <v>45</v>
      </c>
      <c r="BG210">
        <f t="shared" si="293"/>
        <v>45</v>
      </c>
      <c r="BH210">
        <f t="shared" si="293"/>
        <v>45</v>
      </c>
      <c r="BI210">
        <f t="shared" si="293"/>
        <v>45</v>
      </c>
      <c r="BJ210">
        <f t="shared" si="293"/>
        <v>45</v>
      </c>
      <c r="BK210">
        <f t="shared" si="293"/>
        <v>45</v>
      </c>
      <c r="BL210">
        <f t="shared" si="293"/>
        <v>45</v>
      </c>
      <c r="BM210">
        <f t="shared" si="293"/>
        <v>45</v>
      </c>
      <c r="BN210">
        <f t="shared" si="293"/>
        <v>45</v>
      </c>
      <c r="BO210">
        <f t="shared" si="293"/>
        <v>45</v>
      </c>
      <c r="BP210">
        <f t="shared" si="293"/>
        <v>45</v>
      </c>
      <c r="BQ210">
        <f t="shared" si="293"/>
        <v>45</v>
      </c>
    </row>
    <row r="211" spans="1:69">
      <c r="A211" t="s">
        <v>613</v>
      </c>
      <c r="B211" t="s">
        <v>32</v>
      </c>
      <c r="C211" t="s">
        <v>33</v>
      </c>
      <c r="D211" t="s">
        <v>34</v>
      </c>
      <c r="E211" t="s">
        <v>774</v>
      </c>
      <c r="I211">
        <v>100</v>
      </c>
      <c r="J211" t="s">
        <v>72</v>
      </c>
      <c r="K211">
        <v>2019</v>
      </c>
      <c r="M211" t="s">
        <v>615</v>
      </c>
      <c r="S211" t="s">
        <v>616</v>
      </c>
      <c r="U211">
        <v>32.460099999999997</v>
      </c>
      <c r="V211">
        <v>-102.6728</v>
      </c>
      <c r="W211" t="s">
        <v>42</v>
      </c>
      <c r="Y211" t="s">
        <v>775</v>
      </c>
      <c r="AA211" t="s">
        <v>681</v>
      </c>
      <c r="AB211" t="s">
        <v>776</v>
      </c>
      <c r="AC211" t="s">
        <v>777</v>
      </c>
      <c r="AD211" t="s">
        <v>778</v>
      </c>
      <c r="AE211" t="s">
        <v>49</v>
      </c>
      <c r="AF211" s="1">
        <v>1</v>
      </c>
      <c r="AG211">
        <f t="shared" si="272"/>
        <v>100</v>
      </c>
      <c r="AH211">
        <f t="shared" si="273"/>
        <v>100</v>
      </c>
      <c r="AI211">
        <f t="shared" si="267"/>
        <v>5</v>
      </c>
      <c r="AJ211">
        <f t="shared" si="275"/>
        <v>2059</v>
      </c>
      <c r="AK211">
        <f t="shared" ref="AK211:AL211" si="296">AJ211+40</f>
        <v>2099</v>
      </c>
      <c r="AL211">
        <f t="shared" si="296"/>
        <v>2139</v>
      </c>
      <c r="AM211">
        <f t="shared" si="292"/>
        <v>100</v>
      </c>
      <c r="AN211">
        <f t="shared" si="293"/>
        <v>100</v>
      </c>
      <c r="AO211">
        <f t="shared" si="293"/>
        <v>100</v>
      </c>
      <c r="AP211">
        <f t="shared" si="293"/>
        <v>100</v>
      </c>
      <c r="AQ211">
        <f t="shared" si="293"/>
        <v>100</v>
      </c>
      <c r="AR211">
        <f t="shared" si="293"/>
        <v>100</v>
      </c>
      <c r="AS211">
        <f t="shared" si="293"/>
        <v>100</v>
      </c>
      <c r="AT211">
        <f t="shared" si="293"/>
        <v>100</v>
      </c>
      <c r="AU211">
        <f t="shared" si="293"/>
        <v>100</v>
      </c>
      <c r="AV211">
        <f t="shared" si="293"/>
        <v>100</v>
      </c>
      <c r="AW211">
        <f t="shared" si="293"/>
        <v>100</v>
      </c>
      <c r="AX211">
        <f t="shared" si="293"/>
        <v>100</v>
      </c>
      <c r="AY211">
        <f t="shared" si="293"/>
        <v>100</v>
      </c>
      <c r="AZ211">
        <f t="shared" si="293"/>
        <v>100</v>
      </c>
      <c r="BA211">
        <f t="shared" si="293"/>
        <v>100</v>
      </c>
      <c r="BB211">
        <f t="shared" si="293"/>
        <v>100</v>
      </c>
      <c r="BC211">
        <f t="shared" si="293"/>
        <v>100</v>
      </c>
      <c r="BD211">
        <f t="shared" si="293"/>
        <v>100</v>
      </c>
      <c r="BE211">
        <f t="shared" si="293"/>
        <v>100</v>
      </c>
      <c r="BF211">
        <f t="shared" si="293"/>
        <v>100</v>
      </c>
      <c r="BG211">
        <f t="shared" si="293"/>
        <v>100</v>
      </c>
      <c r="BH211">
        <f t="shared" si="293"/>
        <v>100</v>
      </c>
      <c r="BI211">
        <f t="shared" si="293"/>
        <v>100</v>
      </c>
      <c r="BJ211">
        <f t="shared" si="293"/>
        <v>100</v>
      </c>
      <c r="BK211">
        <f t="shared" si="293"/>
        <v>100</v>
      </c>
      <c r="BL211">
        <f t="shared" si="293"/>
        <v>100</v>
      </c>
      <c r="BM211">
        <f t="shared" si="293"/>
        <v>100</v>
      </c>
      <c r="BN211">
        <f t="shared" si="293"/>
        <v>100</v>
      </c>
      <c r="BO211">
        <f t="shared" si="293"/>
        <v>100</v>
      </c>
      <c r="BP211">
        <f t="shared" si="293"/>
        <v>100</v>
      </c>
      <c r="BQ211">
        <f t="shared" si="293"/>
        <v>100</v>
      </c>
    </row>
    <row r="212" spans="1:69">
      <c r="A212" t="s">
        <v>613</v>
      </c>
      <c r="B212" t="s">
        <v>32</v>
      </c>
      <c r="C212" t="s">
        <v>33</v>
      </c>
      <c r="D212" t="s">
        <v>34</v>
      </c>
      <c r="E212" t="s">
        <v>779</v>
      </c>
      <c r="I212">
        <v>20</v>
      </c>
      <c r="J212" t="s">
        <v>72</v>
      </c>
      <c r="K212">
        <v>2016</v>
      </c>
      <c r="M212" t="s">
        <v>615</v>
      </c>
      <c r="S212" t="s">
        <v>616</v>
      </c>
      <c r="U212">
        <v>34.905000000000001</v>
      </c>
      <c r="V212">
        <v>-117.104</v>
      </c>
      <c r="W212" t="s">
        <v>42</v>
      </c>
      <c r="Y212" t="s">
        <v>780</v>
      </c>
      <c r="AA212" t="s">
        <v>781</v>
      </c>
      <c r="AB212" t="s">
        <v>782</v>
      </c>
      <c r="AC212" t="s">
        <v>783</v>
      </c>
      <c r="AD212" t="s">
        <v>784</v>
      </c>
      <c r="AE212" t="s">
        <v>49</v>
      </c>
      <c r="AF212" s="1">
        <v>1</v>
      </c>
      <c r="AG212">
        <f t="shared" si="272"/>
        <v>20</v>
      </c>
      <c r="AH212">
        <f t="shared" si="273"/>
        <v>20</v>
      </c>
      <c r="AI212">
        <f t="shared" si="267"/>
        <v>8</v>
      </c>
      <c r="AJ212">
        <f t="shared" si="275"/>
        <v>2056</v>
      </c>
      <c r="AK212">
        <f t="shared" ref="AK212:AL212" si="297">AJ212+40</f>
        <v>2096</v>
      </c>
      <c r="AL212">
        <f t="shared" si="297"/>
        <v>2136</v>
      </c>
      <c r="AM212">
        <f t="shared" si="292"/>
        <v>20</v>
      </c>
      <c r="AN212">
        <f t="shared" si="293"/>
        <v>20</v>
      </c>
      <c r="AO212">
        <f t="shared" si="293"/>
        <v>20</v>
      </c>
      <c r="AP212">
        <f t="shared" si="293"/>
        <v>20</v>
      </c>
      <c r="AQ212">
        <f t="shared" si="293"/>
        <v>20</v>
      </c>
      <c r="AR212">
        <f t="shared" si="293"/>
        <v>20</v>
      </c>
      <c r="AS212">
        <f t="shared" si="293"/>
        <v>20</v>
      </c>
      <c r="AT212">
        <f t="shared" si="293"/>
        <v>20</v>
      </c>
      <c r="AU212">
        <f t="shared" si="293"/>
        <v>20</v>
      </c>
      <c r="AV212">
        <f t="shared" si="293"/>
        <v>20</v>
      </c>
      <c r="AW212">
        <f t="shared" si="293"/>
        <v>20</v>
      </c>
      <c r="AX212">
        <f t="shared" si="293"/>
        <v>20</v>
      </c>
      <c r="AY212">
        <f t="shared" si="293"/>
        <v>20</v>
      </c>
      <c r="AZ212">
        <f t="shared" si="293"/>
        <v>20</v>
      </c>
      <c r="BA212">
        <f t="shared" si="293"/>
        <v>20</v>
      </c>
      <c r="BB212">
        <f t="shared" si="293"/>
        <v>20</v>
      </c>
      <c r="BC212">
        <f t="shared" si="293"/>
        <v>20</v>
      </c>
      <c r="BD212">
        <f t="shared" si="293"/>
        <v>20</v>
      </c>
      <c r="BE212">
        <f t="shared" si="293"/>
        <v>20</v>
      </c>
      <c r="BF212">
        <f t="shared" si="293"/>
        <v>20</v>
      </c>
      <c r="BG212">
        <f t="shared" si="293"/>
        <v>20</v>
      </c>
      <c r="BH212">
        <f t="shared" si="293"/>
        <v>20</v>
      </c>
      <c r="BI212">
        <f t="shared" si="293"/>
        <v>20</v>
      </c>
      <c r="BJ212">
        <f t="shared" si="293"/>
        <v>20</v>
      </c>
      <c r="BK212">
        <f t="shared" si="293"/>
        <v>20</v>
      </c>
      <c r="BL212">
        <f t="shared" si="293"/>
        <v>20</v>
      </c>
      <c r="BM212">
        <f t="shared" si="293"/>
        <v>20</v>
      </c>
      <c r="BN212">
        <f t="shared" si="293"/>
        <v>20</v>
      </c>
      <c r="BO212">
        <f t="shared" si="293"/>
        <v>20</v>
      </c>
      <c r="BP212">
        <f t="shared" si="293"/>
        <v>20</v>
      </c>
      <c r="BQ212">
        <f t="shared" si="293"/>
        <v>20</v>
      </c>
    </row>
    <row r="213" spans="1:69">
      <c r="A213" t="s">
        <v>613</v>
      </c>
      <c r="B213" t="s">
        <v>32</v>
      </c>
      <c r="C213" t="s">
        <v>33</v>
      </c>
      <c r="D213" t="s">
        <v>34</v>
      </c>
      <c r="E213" t="s">
        <v>785</v>
      </c>
      <c r="I213">
        <v>69</v>
      </c>
      <c r="J213" t="s">
        <v>72</v>
      </c>
      <c r="K213">
        <v>2021</v>
      </c>
      <c r="M213" t="s">
        <v>615</v>
      </c>
      <c r="S213" t="s">
        <v>616</v>
      </c>
      <c r="U213">
        <v>35.593000000000004</v>
      </c>
      <c r="V213">
        <v>-81.167000000000002</v>
      </c>
      <c r="W213" t="s">
        <v>42</v>
      </c>
      <c r="X213" t="s">
        <v>786</v>
      </c>
      <c r="Y213" t="s">
        <v>787</v>
      </c>
      <c r="AA213" t="s">
        <v>45</v>
      </c>
      <c r="AB213" t="s">
        <v>788</v>
      </c>
      <c r="AC213" t="s">
        <v>789</v>
      </c>
      <c r="AD213" t="s">
        <v>790</v>
      </c>
      <c r="AE213" t="s">
        <v>49</v>
      </c>
      <c r="AF213" s="1">
        <v>1</v>
      </c>
      <c r="AG213">
        <f t="shared" si="272"/>
        <v>69</v>
      </c>
      <c r="AH213">
        <f t="shared" si="273"/>
        <v>69</v>
      </c>
      <c r="AI213">
        <f t="shared" si="267"/>
        <v>3</v>
      </c>
      <c r="AJ213">
        <f t="shared" si="275"/>
        <v>2061</v>
      </c>
      <c r="AK213">
        <f t="shared" ref="AK213:AL213" si="298">AJ213+40</f>
        <v>2101</v>
      </c>
      <c r="AL213">
        <f t="shared" si="298"/>
        <v>2141</v>
      </c>
      <c r="AM213">
        <f t="shared" si="292"/>
        <v>0</v>
      </c>
      <c r="AN213">
        <f t="shared" si="293"/>
        <v>69</v>
      </c>
      <c r="AO213">
        <f t="shared" si="293"/>
        <v>69</v>
      </c>
      <c r="AP213">
        <f t="shared" si="293"/>
        <v>69</v>
      </c>
      <c r="AQ213">
        <f t="shared" si="293"/>
        <v>69</v>
      </c>
      <c r="AR213">
        <f t="shared" si="293"/>
        <v>69</v>
      </c>
      <c r="AS213">
        <f t="shared" si="293"/>
        <v>69</v>
      </c>
      <c r="AT213">
        <f t="shared" si="293"/>
        <v>69</v>
      </c>
      <c r="AU213">
        <f t="shared" si="293"/>
        <v>69</v>
      </c>
      <c r="AV213">
        <f t="shared" si="293"/>
        <v>69</v>
      </c>
      <c r="AW213">
        <f t="shared" si="293"/>
        <v>69</v>
      </c>
      <c r="AX213">
        <f t="shared" si="293"/>
        <v>69</v>
      </c>
      <c r="AY213">
        <f t="shared" si="293"/>
        <v>69</v>
      </c>
      <c r="AZ213">
        <f t="shared" si="293"/>
        <v>69</v>
      </c>
      <c r="BA213">
        <f t="shared" si="293"/>
        <v>69</v>
      </c>
      <c r="BB213">
        <f t="shared" si="293"/>
        <v>69</v>
      </c>
      <c r="BC213">
        <f t="shared" si="293"/>
        <v>69</v>
      </c>
      <c r="BD213">
        <f t="shared" si="293"/>
        <v>69</v>
      </c>
      <c r="BE213">
        <f t="shared" si="293"/>
        <v>69</v>
      </c>
      <c r="BF213">
        <f t="shared" si="293"/>
        <v>69</v>
      </c>
      <c r="BG213">
        <f t="shared" si="293"/>
        <v>69</v>
      </c>
      <c r="BH213">
        <f t="shared" si="293"/>
        <v>69</v>
      </c>
      <c r="BI213">
        <f t="shared" si="293"/>
        <v>69</v>
      </c>
      <c r="BJ213">
        <f t="shared" si="293"/>
        <v>69</v>
      </c>
      <c r="BK213">
        <f t="shared" si="293"/>
        <v>69</v>
      </c>
      <c r="BL213">
        <f t="shared" si="293"/>
        <v>69</v>
      </c>
      <c r="BM213">
        <f t="shared" si="293"/>
        <v>69</v>
      </c>
      <c r="BN213">
        <f t="shared" si="293"/>
        <v>69</v>
      </c>
      <c r="BO213">
        <f t="shared" si="293"/>
        <v>69</v>
      </c>
      <c r="BP213">
        <f t="shared" si="293"/>
        <v>69</v>
      </c>
      <c r="BQ213">
        <f t="shared" si="293"/>
        <v>69</v>
      </c>
    </row>
    <row r="214" spans="1:69">
      <c r="A214" t="s">
        <v>613</v>
      </c>
      <c r="B214" t="s">
        <v>32</v>
      </c>
      <c r="C214" t="s">
        <v>33</v>
      </c>
      <c r="D214" t="s">
        <v>34</v>
      </c>
      <c r="E214" t="s">
        <v>791</v>
      </c>
      <c r="I214">
        <v>55</v>
      </c>
      <c r="J214" t="s">
        <v>72</v>
      </c>
      <c r="K214">
        <v>2017</v>
      </c>
      <c r="M214" t="s">
        <v>615</v>
      </c>
      <c r="S214" t="s">
        <v>616</v>
      </c>
      <c r="U214">
        <v>34.929900000000004</v>
      </c>
      <c r="V214">
        <v>-80.625600000000006</v>
      </c>
      <c r="W214" t="s">
        <v>42</v>
      </c>
      <c r="X214" t="s">
        <v>792</v>
      </c>
      <c r="Y214" t="s">
        <v>793</v>
      </c>
      <c r="AA214" t="s">
        <v>45</v>
      </c>
      <c r="AB214" t="s">
        <v>794</v>
      </c>
      <c r="AC214" t="s">
        <v>795</v>
      </c>
      <c r="AD214" t="s">
        <v>796</v>
      </c>
      <c r="AE214" t="s">
        <v>49</v>
      </c>
      <c r="AF214" s="1">
        <v>1</v>
      </c>
      <c r="AG214">
        <f t="shared" si="272"/>
        <v>55</v>
      </c>
      <c r="AH214">
        <f t="shared" si="273"/>
        <v>55</v>
      </c>
      <c r="AI214">
        <f t="shared" si="267"/>
        <v>7</v>
      </c>
      <c r="AJ214">
        <f t="shared" si="275"/>
        <v>2057</v>
      </c>
      <c r="AK214">
        <f t="shared" ref="AK214:AL214" si="299">AJ214+40</f>
        <v>2097</v>
      </c>
      <c r="AL214">
        <f t="shared" si="299"/>
        <v>2137</v>
      </c>
      <c r="AM214">
        <f t="shared" si="292"/>
        <v>55</v>
      </c>
      <c r="AN214">
        <f t="shared" si="293"/>
        <v>55</v>
      </c>
      <c r="AO214">
        <f t="shared" si="293"/>
        <v>55</v>
      </c>
      <c r="AP214">
        <f t="shared" si="293"/>
        <v>55</v>
      </c>
      <c r="AQ214">
        <f t="shared" si="293"/>
        <v>55</v>
      </c>
      <c r="AR214">
        <f t="shared" si="293"/>
        <v>55</v>
      </c>
      <c r="AS214">
        <f t="shared" si="293"/>
        <v>55</v>
      </c>
      <c r="AT214">
        <f t="shared" si="293"/>
        <v>55</v>
      </c>
      <c r="AU214">
        <f t="shared" si="293"/>
        <v>55</v>
      </c>
      <c r="AV214">
        <f t="shared" si="293"/>
        <v>55</v>
      </c>
      <c r="AW214">
        <f t="shared" si="293"/>
        <v>55</v>
      </c>
      <c r="AX214">
        <f t="shared" si="293"/>
        <v>55</v>
      </c>
      <c r="AY214">
        <f t="shared" si="293"/>
        <v>55</v>
      </c>
      <c r="AZ214">
        <f t="shared" si="293"/>
        <v>55</v>
      </c>
      <c r="BA214">
        <f t="shared" si="293"/>
        <v>55</v>
      </c>
      <c r="BB214">
        <f t="shared" si="293"/>
        <v>55</v>
      </c>
      <c r="BC214">
        <f t="shared" si="293"/>
        <v>55</v>
      </c>
      <c r="BD214">
        <f t="shared" si="293"/>
        <v>55</v>
      </c>
      <c r="BE214">
        <f t="shared" si="293"/>
        <v>55</v>
      </c>
      <c r="BF214">
        <f t="shared" si="293"/>
        <v>55</v>
      </c>
      <c r="BG214">
        <f t="shared" si="293"/>
        <v>55</v>
      </c>
      <c r="BH214">
        <f t="shared" si="293"/>
        <v>55</v>
      </c>
      <c r="BI214">
        <f t="shared" si="293"/>
        <v>55</v>
      </c>
      <c r="BJ214">
        <f t="shared" si="293"/>
        <v>55</v>
      </c>
      <c r="BK214">
        <f t="shared" si="293"/>
        <v>55</v>
      </c>
      <c r="BL214">
        <f t="shared" si="293"/>
        <v>55</v>
      </c>
      <c r="BM214">
        <f t="shared" si="293"/>
        <v>55</v>
      </c>
      <c r="BN214">
        <f t="shared" si="293"/>
        <v>55</v>
      </c>
      <c r="BO214">
        <f t="shared" si="293"/>
        <v>55</v>
      </c>
      <c r="BP214">
        <f t="shared" si="293"/>
        <v>55</v>
      </c>
      <c r="BQ214">
        <f t="shared" si="293"/>
        <v>55</v>
      </c>
    </row>
    <row r="215" spans="1:69">
      <c r="A215" t="s">
        <v>613</v>
      </c>
      <c r="B215" t="s">
        <v>32</v>
      </c>
      <c r="C215" t="s">
        <v>33</v>
      </c>
      <c r="D215" t="s">
        <v>34</v>
      </c>
      <c r="E215" t="s">
        <v>797</v>
      </c>
      <c r="H215" t="s">
        <v>798</v>
      </c>
      <c r="I215">
        <v>75</v>
      </c>
      <c r="J215" t="s">
        <v>799</v>
      </c>
      <c r="K215">
        <v>2024</v>
      </c>
      <c r="M215" t="s">
        <v>615</v>
      </c>
      <c r="S215" t="s">
        <v>616</v>
      </c>
      <c r="U215">
        <v>30.110499999999998</v>
      </c>
      <c r="V215">
        <v>-85.397599999999997</v>
      </c>
      <c r="W215" t="s">
        <v>702</v>
      </c>
      <c r="Y215" t="s">
        <v>617</v>
      </c>
      <c r="AA215" t="s">
        <v>110</v>
      </c>
      <c r="AB215" t="s">
        <v>800</v>
      </c>
      <c r="AC215" t="s">
        <v>801</v>
      </c>
      <c r="AD215" t="s">
        <v>802</v>
      </c>
      <c r="AE215" t="s">
        <v>49</v>
      </c>
      <c r="AF215" s="1">
        <v>1</v>
      </c>
      <c r="AG215">
        <f t="shared" si="272"/>
        <v>75</v>
      </c>
      <c r="AH215">
        <f t="shared" si="273"/>
        <v>75</v>
      </c>
      <c r="AI215">
        <f t="shared" si="267"/>
        <v>0</v>
      </c>
      <c r="AJ215">
        <f t="shared" si="275"/>
        <v>2064</v>
      </c>
      <c r="AK215">
        <f t="shared" ref="AK215:AL215" si="300">AJ215+40</f>
        <v>2104</v>
      </c>
      <c r="AL215">
        <f t="shared" si="300"/>
        <v>2144</v>
      </c>
      <c r="AM215">
        <v>0</v>
      </c>
      <c r="AN215">
        <f>AM215</f>
        <v>0</v>
      </c>
      <c r="AO215">
        <f t="shared" ref="AO215:BQ215" si="301">AN215</f>
        <v>0</v>
      </c>
      <c r="AP215">
        <f t="shared" si="301"/>
        <v>0</v>
      </c>
      <c r="AQ215">
        <f t="shared" si="301"/>
        <v>0</v>
      </c>
      <c r="AR215">
        <f t="shared" si="301"/>
        <v>0</v>
      </c>
      <c r="AS215">
        <f t="shared" si="301"/>
        <v>0</v>
      </c>
      <c r="AT215">
        <f t="shared" si="301"/>
        <v>0</v>
      </c>
      <c r="AU215">
        <f t="shared" si="301"/>
        <v>0</v>
      </c>
      <c r="AV215">
        <f t="shared" si="301"/>
        <v>0</v>
      </c>
      <c r="AW215">
        <f t="shared" si="301"/>
        <v>0</v>
      </c>
      <c r="AX215">
        <f t="shared" si="301"/>
        <v>0</v>
      </c>
      <c r="AY215">
        <f t="shared" si="301"/>
        <v>0</v>
      </c>
      <c r="AZ215">
        <f t="shared" si="301"/>
        <v>0</v>
      </c>
      <c r="BA215">
        <f t="shared" si="301"/>
        <v>0</v>
      </c>
      <c r="BB215">
        <f t="shared" si="301"/>
        <v>0</v>
      </c>
      <c r="BC215">
        <f t="shared" si="301"/>
        <v>0</v>
      </c>
      <c r="BD215">
        <f t="shared" si="301"/>
        <v>0</v>
      </c>
      <c r="BE215">
        <f t="shared" si="301"/>
        <v>0</v>
      </c>
      <c r="BF215">
        <f t="shared" si="301"/>
        <v>0</v>
      </c>
      <c r="BG215">
        <f t="shared" si="301"/>
        <v>0</v>
      </c>
      <c r="BH215">
        <f t="shared" si="301"/>
        <v>0</v>
      </c>
      <c r="BI215">
        <f t="shared" si="301"/>
        <v>0</v>
      </c>
      <c r="BJ215">
        <f t="shared" si="301"/>
        <v>0</v>
      </c>
      <c r="BK215">
        <f t="shared" si="301"/>
        <v>0</v>
      </c>
      <c r="BL215">
        <f t="shared" si="301"/>
        <v>0</v>
      </c>
      <c r="BM215">
        <f t="shared" si="301"/>
        <v>0</v>
      </c>
      <c r="BN215">
        <f t="shared" si="301"/>
        <v>0</v>
      </c>
      <c r="BO215">
        <f t="shared" si="301"/>
        <v>0</v>
      </c>
      <c r="BP215">
        <f t="shared" si="301"/>
        <v>0</v>
      </c>
      <c r="BQ215">
        <f t="shared" si="301"/>
        <v>0</v>
      </c>
    </row>
    <row r="216" spans="1:69">
      <c r="A216" t="s">
        <v>613</v>
      </c>
      <c r="B216" t="s">
        <v>32</v>
      </c>
      <c r="C216" t="s">
        <v>33</v>
      </c>
      <c r="D216" t="s">
        <v>34</v>
      </c>
      <c r="E216" t="s">
        <v>803</v>
      </c>
      <c r="I216">
        <v>151</v>
      </c>
      <c r="J216" t="s">
        <v>72</v>
      </c>
      <c r="K216">
        <v>2019</v>
      </c>
      <c r="M216" t="s">
        <v>615</v>
      </c>
      <c r="S216" t="s">
        <v>616</v>
      </c>
      <c r="U216">
        <v>34.862000000000002</v>
      </c>
      <c r="V216">
        <v>-118.38</v>
      </c>
      <c r="W216" t="s">
        <v>42</v>
      </c>
      <c r="Y216" t="s">
        <v>804</v>
      </c>
      <c r="AA216" t="s">
        <v>781</v>
      </c>
      <c r="AB216" t="s">
        <v>805</v>
      </c>
      <c r="AC216" t="s">
        <v>806</v>
      </c>
      <c r="AD216" t="s">
        <v>807</v>
      </c>
      <c r="AE216" t="s">
        <v>49</v>
      </c>
      <c r="AF216" s="1">
        <v>1</v>
      </c>
      <c r="AG216">
        <f t="shared" si="272"/>
        <v>151</v>
      </c>
      <c r="AH216">
        <f t="shared" si="273"/>
        <v>151</v>
      </c>
      <c r="AI216">
        <f t="shared" si="267"/>
        <v>5</v>
      </c>
      <c r="AJ216">
        <f t="shared" si="275"/>
        <v>2059</v>
      </c>
      <c r="AK216">
        <f t="shared" ref="AK216:AL216" si="302">AJ216+40</f>
        <v>2099</v>
      </c>
      <c r="AL216">
        <f t="shared" si="302"/>
        <v>2139</v>
      </c>
      <c r="AM216">
        <f t="shared" ref="AM216:BB217" si="303">IF(AM$1&lt;$K216,0,$I216)*$AF216</f>
        <v>151</v>
      </c>
      <c r="AN216">
        <f t="shared" si="303"/>
        <v>151</v>
      </c>
      <c r="AO216">
        <f t="shared" si="303"/>
        <v>151</v>
      </c>
      <c r="AP216">
        <f t="shared" si="303"/>
        <v>151</v>
      </c>
      <c r="AQ216">
        <f t="shared" si="303"/>
        <v>151</v>
      </c>
      <c r="AR216">
        <f t="shared" si="303"/>
        <v>151</v>
      </c>
      <c r="AS216">
        <f t="shared" si="303"/>
        <v>151</v>
      </c>
      <c r="AT216">
        <f t="shared" si="303"/>
        <v>151</v>
      </c>
      <c r="AU216">
        <f t="shared" si="303"/>
        <v>151</v>
      </c>
      <c r="AV216">
        <f t="shared" si="303"/>
        <v>151</v>
      </c>
      <c r="AW216">
        <f t="shared" si="303"/>
        <v>151</v>
      </c>
      <c r="AX216">
        <f t="shared" si="303"/>
        <v>151</v>
      </c>
      <c r="AY216">
        <f t="shared" si="303"/>
        <v>151</v>
      </c>
      <c r="AZ216">
        <f t="shared" si="303"/>
        <v>151</v>
      </c>
      <c r="BA216">
        <f t="shared" si="303"/>
        <v>151</v>
      </c>
      <c r="BB216">
        <f t="shared" si="303"/>
        <v>151</v>
      </c>
      <c r="BC216">
        <f t="shared" ref="AN216:BQ217" si="304">IF(BC$1&lt;$K216,0,$I216)*$AF216</f>
        <v>151</v>
      </c>
      <c r="BD216">
        <f t="shared" si="304"/>
        <v>151</v>
      </c>
      <c r="BE216">
        <f t="shared" si="304"/>
        <v>151</v>
      </c>
      <c r="BF216">
        <f t="shared" si="304"/>
        <v>151</v>
      </c>
      <c r="BG216">
        <f t="shared" si="304"/>
        <v>151</v>
      </c>
      <c r="BH216">
        <f t="shared" si="304"/>
        <v>151</v>
      </c>
      <c r="BI216">
        <f t="shared" si="304"/>
        <v>151</v>
      </c>
      <c r="BJ216">
        <f t="shared" si="304"/>
        <v>151</v>
      </c>
      <c r="BK216">
        <f t="shared" si="304"/>
        <v>151</v>
      </c>
      <c r="BL216">
        <f t="shared" si="304"/>
        <v>151</v>
      </c>
      <c r="BM216">
        <f t="shared" si="304"/>
        <v>151</v>
      </c>
      <c r="BN216">
        <f t="shared" si="304"/>
        <v>151</v>
      </c>
      <c r="BO216">
        <f t="shared" si="304"/>
        <v>151</v>
      </c>
      <c r="BP216">
        <f t="shared" si="304"/>
        <v>151</v>
      </c>
      <c r="BQ216">
        <f t="shared" si="304"/>
        <v>151</v>
      </c>
    </row>
    <row r="217" spans="1:69">
      <c r="A217" t="s">
        <v>613</v>
      </c>
      <c r="B217" t="s">
        <v>32</v>
      </c>
      <c r="C217" t="s">
        <v>33</v>
      </c>
      <c r="D217" t="s">
        <v>34</v>
      </c>
      <c r="E217" t="s">
        <v>808</v>
      </c>
      <c r="I217">
        <v>60</v>
      </c>
      <c r="J217" t="s">
        <v>72</v>
      </c>
      <c r="K217">
        <v>2020</v>
      </c>
      <c r="M217" t="s">
        <v>615</v>
      </c>
      <c r="S217" t="s">
        <v>616</v>
      </c>
      <c r="U217">
        <v>38.629899999999999</v>
      </c>
      <c r="V217">
        <v>-104.65260000000001</v>
      </c>
      <c r="W217" t="s">
        <v>42</v>
      </c>
      <c r="Y217" t="s">
        <v>809</v>
      </c>
      <c r="AA217" t="s">
        <v>810</v>
      </c>
      <c r="AB217" t="s">
        <v>811</v>
      </c>
      <c r="AC217" t="s">
        <v>812</v>
      </c>
      <c r="AD217" t="s">
        <v>813</v>
      </c>
      <c r="AE217" t="s">
        <v>49</v>
      </c>
      <c r="AF217" s="1">
        <v>1</v>
      </c>
      <c r="AG217">
        <f t="shared" si="272"/>
        <v>60</v>
      </c>
      <c r="AH217">
        <f t="shared" si="273"/>
        <v>60</v>
      </c>
      <c r="AI217">
        <f t="shared" si="267"/>
        <v>4</v>
      </c>
      <c r="AJ217">
        <f t="shared" si="275"/>
        <v>2060</v>
      </c>
      <c r="AK217">
        <f t="shared" ref="AK217:AL217" si="305">AJ217+40</f>
        <v>2100</v>
      </c>
      <c r="AL217">
        <f t="shared" si="305"/>
        <v>2140</v>
      </c>
      <c r="AM217">
        <f t="shared" si="303"/>
        <v>60</v>
      </c>
      <c r="AN217">
        <f t="shared" si="304"/>
        <v>60</v>
      </c>
      <c r="AO217">
        <f t="shared" si="304"/>
        <v>60</v>
      </c>
      <c r="AP217">
        <f t="shared" si="304"/>
        <v>60</v>
      </c>
      <c r="AQ217">
        <f t="shared" si="304"/>
        <v>60</v>
      </c>
      <c r="AR217">
        <f t="shared" si="304"/>
        <v>60</v>
      </c>
      <c r="AS217">
        <f t="shared" si="304"/>
        <v>60</v>
      </c>
      <c r="AT217">
        <f t="shared" si="304"/>
        <v>60</v>
      </c>
      <c r="AU217">
        <f t="shared" si="304"/>
        <v>60</v>
      </c>
      <c r="AV217">
        <f t="shared" si="304"/>
        <v>60</v>
      </c>
      <c r="AW217">
        <f t="shared" si="304"/>
        <v>60</v>
      </c>
      <c r="AX217">
        <f t="shared" si="304"/>
        <v>60</v>
      </c>
      <c r="AY217">
        <f t="shared" si="304"/>
        <v>60</v>
      </c>
      <c r="AZ217">
        <f t="shared" si="304"/>
        <v>60</v>
      </c>
      <c r="BA217">
        <f t="shared" si="304"/>
        <v>60</v>
      </c>
      <c r="BB217">
        <f t="shared" si="304"/>
        <v>60</v>
      </c>
      <c r="BC217">
        <f t="shared" si="304"/>
        <v>60</v>
      </c>
      <c r="BD217">
        <f t="shared" si="304"/>
        <v>60</v>
      </c>
      <c r="BE217">
        <f t="shared" si="304"/>
        <v>60</v>
      </c>
      <c r="BF217">
        <f t="shared" si="304"/>
        <v>60</v>
      </c>
      <c r="BG217">
        <f t="shared" si="304"/>
        <v>60</v>
      </c>
      <c r="BH217">
        <f t="shared" si="304"/>
        <v>60</v>
      </c>
      <c r="BI217">
        <f t="shared" si="304"/>
        <v>60</v>
      </c>
      <c r="BJ217">
        <f t="shared" si="304"/>
        <v>60</v>
      </c>
      <c r="BK217">
        <f t="shared" si="304"/>
        <v>60</v>
      </c>
      <c r="BL217">
        <f t="shared" si="304"/>
        <v>60</v>
      </c>
      <c r="BM217">
        <f t="shared" si="304"/>
        <v>60</v>
      </c>
      <c r="BN217">
        <f t="shared" si="304"/>
        <v>60</v>
      </c>
      <c r="BO217">
        <f t="shared" si="304"/>
        <v>60</v>
      </c>
      <c r="BP217">
        <f t="shared" si="304"/>
        <v>60</v>
      </c>
      <c r="BQ217">
        <f t="shared" si="304"/>
        <v>60</v>
      </c>
    </row>
    <row r="218" spans="1:69">
      <c r="A218" t="s">
        <v>613</v>
      </c>
      <c r="B218" t="s">
        <v>32</v>
      </c>
      <c r="C218" t="s">
        <v>33</v>
      </c>
      <c r="D218" t="s">
        <v>34</v>
      </c>
      <c r="E218" t="s">
        <v>814</v>
      </c>
      <c r="I218">
        <v>175</v>
      </c>
      <c r="J218" t="s">
        <v>799</v>
      </c>
      <c r="K218">
        <v>2023</v>
      </c>
      <c r="M218" t="s">
        <v>615</v>
      </c>
      <c r="S218" t="s">
        <v>616</v>
      </c>
      <c r="U218">
        <v>38.621699999999997</v>
      </c>
      <c r="V218">
        <v>-104.5814</v>
      </c>
      <c r="W218" t="s">
        <v>702</v>
      </c>
      <c r="X218" t="s">
        <v>815</v>
      </c>
      <c r="Y218" t="s">
        <v>809</v>
      </c>
      <c r="AA218" t="s">
        <v>810</v>
      </c>
      <c r="AB218" t="s">
        <v>816</v>
      </c>
      <c r="AC218" t="s">
        <v>817</v>
      </c>
      <c r="AD218" t="s">
        <v>818</v>
      </c>
      <c r="AE218" t="s">
        <v>49</v>
      </c>
      <c r="AF218" s="1">
        <v>1</v>
      </c>
      <c r="AG218">
        <f t="shared" si="272"/>
        <v>175</v>
      </c>
      <c r="AH218">
        <f t="shared" si="273"/>
        <v>175</v>
      </c>
      <c r="AI218">
        <f t="shared" si="267"/>
        <v>1</v>
      </c>
      <c r="AJ218">
        <f t="shared" si="275"/>
        <v>2063</v>
      </c>
      <c r="AK218">
        <f t="shared" ref="AK218:AL218" si="306">AJ218+40</f>
        <v>2103</v>
      </c>
      <c r="AL218">
        <f t="shared" si="306"/>
        <v>2143</v>
      </c>
      <c r="AM218">
        <v>0</v>
      </c>
      <c r="AN218">
        <f>AM218</f>
        <v>0</v>
      </c>
      <c r="AO218">
        <f t="shared" ref="AO218:BQ218" si="307">AN218</f>
        <v>0</v>
      </c>
      <c r="AP218">
        <f t="shared" si="307"/>
        <v>0</v>
      </c>
      <c r="AQ218">
        <f t="shared" si="307"/>
        <v>0</v>
      </c>
      <c r="AR218">
        <f t="shared" si="307"/>
        <v>0</v>
      </c>
      <c r="AS218">
        <f t="shared" si="307"/>
        <v>0</v>
      </c>
      <c r="AT218">
        <f t="shared" si="307"/>
        <v>0</v>
      </c>
      <c r="AU218">
        <f t="shared" si="307"/>
        <v>0</v>
      </c>
      <c r="AV218">
        <f t="shared" si="307"/>
        <v>0</v>
      </c>
      <c r="AW218">
        <f t="shared" si="307"/>
        <v>0</v>
      </c>
      <c r="AX218">
        <f t="shared" si="307"/>
        <v>0</v>
      </c>
      <c r="AY218">
        <f t="shared" si="307"/>
        <v>0</v>
      </c>
      <c r="AZ218">
        <f t="shared" si="307"/>
        <v>0</v>
      </c>
      <c r="BA218">
        <f t="shared" si="307"/>
        <v>0</v>
      </c>
      <c r="BB218">
        <f t="shared" si="307"/>
        <v>0</v>
      </c>
      <c r="BC218">
        <f t="shared" si="307"/>
        <v>0</v>
      </c>
      <c r="BD218">
        <f t="shared" si="307"/>
        <v>0</v>
      </c>
      <c r="BE218">
        <f t="shared" si="307"/>
        <v>0</v>
      </c>
      <c r="BF218">
        <f t="shared" si="307"/>
        <v>0</v>
      </c>
      <c r="BG218">
        <f t="shared" si="307"/>
        <v>0</v>
      </c>
      <c r="BH218">
        <f t="shared" si="307"/>
        <v>0</v>
      </c>
      <c r="BI218">
        <f t="shared" si="307"/>
        <v>0</v>
      </c>
      <c r="BJ218">
        <f t="shared" si="307"/>
        <v>0</v>
      </c>
      <c r="BK218">
        <f t="shared" si="307"/>
        <v>0</v>
      </c>
      <c r="BL218">
        <f t="shared" si="307"/>
        <v>0</v>
      </c>
      <c r="BM218">
        <f t="shared" si="307"/>
        <v>0</v>
      </c>
      <c r="BN218">
        <f t="shared" si="307"/>
        <v>0</v>
      </c>
      <c r="BO218">
        <f t="shared" si="307"/>
        <v>0</v>
      </c>
      <c r="BP218">
        <f t="shared" si="307"/>
        <v>0</v>
      </c>
      <c r="BQ218">
        <f t="shared" si="307"/>
        <v>0</v>
      </c>
    </row>
    <row r="219" spans="1:69">
      <c r="A219" t="s">
        <v>613</v>
      </c>
      <c r="B219" t="s">
        <v>32</v>
      </c>
      <c r="C219" t="s">
        <v>33</v>
      </c>
      <c r="D219" t="s">
        <v>34</v>
      </c>
      <c r="E219" t="s">
        <v>819</v>
      </c>
      <c r="I219">
        <v>20</v>
      </c>
      <c r="J219" t="s">
        <v>72</v>
      </c>
      <c r="K219">
        <v>2022</v>
      </c>
      <c r="M219" t="s">
        <v>615</v>
      </c>
      <c r="S219" t="s">
        <v>616</v>
      </c>
      <c r="U219">
        <v>34.720100000000002</v>
      </c>
      <c r="V219">
        <v>-82.06</v>
      </c>
      <c r="W219" t="s">
        <v>42</v>
      </c>
      <c r="X219" t="s">
        <v>820</v>
      </c>
      <c r="Y219" t="s">
        <v>821</v>
      </c>
      <c r="AA219" t="s">
        <v>185</v>
      </c>
      <c r="AB219" t="s">
        <v>822</v>
      </c>
      <c r="AC219" t="s">
        <v>823</v>
      </c>
      <c r="AD219" t="s">
        <v>824</v>
      </c>
      <c r="AE219" t="s">
        <v>49</v>
      </c>
      <c r="AF219" s="1">
        <v>1</v>
      </c>
      <c r="AG219">
        <f t="shared" si="272"/>
        <v>20</v>
      </c>
      <c r="AH219">
        <f t="shared" si="273"/>
        <v>20</v>
      </c>
      <c r="AI219">
        <f t="shared" si="267"/>
        <v>2</v>
      </c>
      <c r="AJ219">
        <f t="shared" si="275"/>
        <v>2062</v>
      </c>
      <c r="AK219">
        <f t="shared" ref="AK219:AL219" si="308">AJ219+40</f>
        <v>2102</v>
      </c>
      <c r="AL219">
        <f t="shared" si="308"/>
        <v>2142</v>
      </c>
      <c r="AM219">
        <f t="shared" ref="AM219:BB222" si="309">IF(AM$1&lt;$K219,0,$I219)*$AF219</f>
        <v>0</v>
      </c>
      <c r="AN219">
        <f t="shared" si="309"/>
        <v>0</v>
      </c>
      <c r="AO219">
        <f t="shared" si="309"/>
        <v>20</v>
      </c>
      <c r="AP219">
        <f t="shared" si="309"/>
        <v>20</v>
      </c>
      <c r="AQ219">
        <f t="shared" si="309"/>
        <v>20</v>
      </c>
      <c r="AR219">
        <f t="shared" si="309"/>
        <v>20</v>
      </c>
      <c r="AS219">
        <f t="shared" si="309"/>
        <v>20</v>
      </c>
      <c r="AT219">
        <f t="shared" si="309"/>
        <v>20</v>
      </c>
      <c r="AU219">
        <f t="shared" si="309"/>
        <v>20</v>
      </c>
      <c r="AV219">
        <f t="shared" si="309"/>
        <v>20</v>
      </c>
      <c r="AW219">
        <f t="shared" si="309"/>
        <v>20</v>
      </c>
      <c r="AX219">
        <f t="shared" si="309"/>
        <v>20</v>
      </c>
      <c r="AY219">
        <f t="shared" si="309"/>
        <v>20</v>
      </c>
      <c r="AZ219">
        <f t="shared" si="309"/>
        <v>20</v>
      </c>
      <c r="BA219">
        <f t="shared" si="309"/>
        <v>20</v>
      </c>
      <c r="BB219">
        <f t="shared" si="309"/>
        <v>20</v>
      </c>
      <c r="BC219">
        <f t="shared" ref="AN219:BQ222" si="310">IF(BC$1&lt;$K219,0,$I219)*$AF219</f>
        <v>20</v>
      </c>
      <c r="BD219">
        <f t="shared" si="310"/>
        <v>20</v>
      </c>
      <c r="BE219">
        <f t="shared" si="310"/>
        <v>20</v>
      </c>
      <c r="BF219">
        <f t="shared" si="310"/>
        <v>20</v>
      </c>
      <c r="BG219">
        <f t="shared" si="310"/>
        <v>20</v>
      </c>
      <c r="BH219">
        <f t="shared" si="310"/>
        <v>20</v>
      </c>
      <c r="BI219">
        <f t="shared" si="310"/>
        <v>20</v>
      </c>
      <c r="BJ219">
        <f t="shared" si="310"/>
        <v>20</v>
      </c>
      <c r="BK219">
        <f t="shared" si="310"/>
        <v>20</v>
      </c>
      <c r="BL219">
        <f t="shared" si="310"/>
        <v>20</v>
      </c>
      <c r="BM219">
        <f t="shared" si="310"/>
        <v>20</v>
      </c>
      <c r="BN219">
        <f t="shared" si="310"/>
        <v>20</v>
      </c>
      <c r="BO219">
        <f t="shared" si="310"/>
        <v>20</v>
      </c>
      <c r="BP219">
        <f t="shared" si="310"/>
        <v>20</v>
      </c>
      <c r="BQ219">
        <f t="shared" si="310"/>
        <v>20</v>
      </c>
    </row>
    <row r="220" spans="1:69">
      <c r="A220" t="s">
        <v>613</v>
      </c>
      <c r="B220" t="s">
        <v>32</v>
      </c>
      <c r="C220" t="s">
        <v>33</v>
      </c>
      <c r="D220" t="s">
        <v>34</v>
      </c>
      <c r="E220" t="s">
        <v>825</v>
      </c>
      <c r="I220">
        <v>250</v>
      </c>
      <c r="J220" t="s">
        <v>72</v>
      </c>
      <c r="K220">
        <v>2022</v>
      </c>
      <c r="M220" t="s">
        <v>615</v>
      </c>
      <c r="S220" t="s">
        <v>616</v>
      </c>
      <c r="U220">
        <v>31.8965</v>
      </c>
      <c r="V220">
        <v>-96.467100000000002</v>
      </c>
      <c r="W220" t="s">
        <v>42</v>
      </c>
      <c r="Y220" t="s">
        <v>826</v>
      </c>
      <c r="AA220" t="s">
        <v>681</v>
      </c>
      <c r="AB220" t="s">
        <v>827</v>
      </c>
      <c r="AC220" t="s">
        <v>828</v>
      </c>
      <c r="AD220" t="s">
        <v>829</v>
      </c>
      <c r="AE220" t="s">
        <v>49</v>
      </c>
      <c r="AF220" s="1">
        <v>1</v>
      </c>
      <c r="AG220">
        <f t="shared" si="272"/>
        <v>250</v>
      </c>
      <c r="AH220">
        <f t="shared" si="273"/>
        <v>250</v>
      </c>
      <c r="AI220">
        <f t="shared" si="267"/>
        <v>2</v>
      </c>
      <c r="AJ220">
        <f t="shared" si="275"/>
        <v>2062</v>
      </c>
      <c r="AK220">
        <f t="shared" ref="AK220:AL220" si="311">AJ220+40</f>
        <v>2102</v>
      </c>
      <c r="AL220">
        <f t="shared" si="311"/>
        <v>2142</v>
      </c>
      <c r="AM220">
        <f t="shared" si="309"/>
        <v>0</v>
      </c>
      <c r="AN220">
        <f t="shared" si="310"/>
        <v>0</v>
      </c>
      <c r="AO220">
        <f t="shared" si="310"/>
        <v>250</v>
      </c>
      <c r="AP220">
        <f t="shared" si="310"/>
        <v>250</v>
      </c>
      <c r="AQ220">
        <f t="shared" si="310"/>
        <v>250</v>
      </c>
      <c r="AR220">
        <f t="shared" si="310"/>
        <v>250</v>
      </c>
      <c r="AS220">
        <f t="shared" si="310"/>
        <v>250</v>
      </c>
      <c r="AT220">
        <f t="shared" si="310"/>
        <v>250</v>
      </c>
      <c r="AU220">
        <f t="shared" si="310"/>
        <v>250</v>
      </c>
      <c r="AV220">
        <f t="shared" si="310"/>
        <v>250</v>
      </c>
      <c r="AW220">
        <f t="shared" si="310"/>
        <v>250</v>
      </c>
      <c r="AX220">
        <f t="shared" si="310"/>
        <v>250</v>
      </c>
      <c r="AY220">
        <f t="shared" si="310"/>
        <v>250</v>
      </c>
      <c r="AZ220">
        <f t="shared" si="310"/>
        <v>250</v>
      </c>
      <c r="BA220">
        <f t="shared" si="310"/>
        <v>250</v>
      </c>
      <c r="BB220">
        <f t="shared" si="310"/>
        <v>250</v>
      </c>
      <c r="BC220">
        <f t="shared" si="310"/>
        <v>250</v>
      </c>
      <c r="BD220">
        <f t="shared" si="310"/>
        <v>250</v>
      </c>
      <c r="BE220">
        <f t="shared" si="310"/>
        <v>250</v>
      </c>
      <c r="BF220">
        <f t="shared" si="310"/>
        <v>250</v>
      </c>
      <c r="BG220">
        <f t="shared" si="310"/>
        <v>250</v>
      </c>
      <c r="BH220">
        <f t="shared" si="310"/>
        <v>250</v>
      </c>
      <c r="BI220">
        <f t="shared" si="310"/>
        <v>250</v>
      </c>
      <c r="BJ220">
        <f t="shared" si="310"/>
        <v>250</v>
      </c>
      <c r="BK220">
        <f t="shared" si="310"/>
        <v>250</v>
      </c>
      <c r="BL220">
        <f t="shared" si="310"/>
        <v>250</v>
      </c>
      <c r="BM220">
        <f t="shared" si="310"/>
        <v>250</v>
      </c>
      <c r="BN220">
        <f t="shared" si="310"/>
        <v>250</v>
      </c>
      <c r="BO220">
        <f t="shared" si="310"/>
        <v>250</v>
      </c>
      <c r="BP220">
        <f t="shared" si="310"/>
        <v>250</v>
      </c>
      <c r="BQ220">
        <f t="shared" si="310"/>
        <v>250</v>
      </c>
    </row>
    <row r="221" spans="1:69">
      <c r="A221" t="s">
        <v>613</v>
      </c>
      <c r="B221" t="s">
        <v>32</v>
      </c>
      <c r="C221" t="s">
        <v>33</v>
      </c>
      <c r="D221" t="s">
        <v>34</v>
      </c>
      <c r="E221" t="s">
        <v>830</v>
      </c>
      <c r="I221">
        <v>20</v>
      </c>
      <c r="J221" t="s">
        <v>72</v>
      </c>
      <c r="K221">
        <v>2015</v>
      </c>
      <c r="M221" t="s">
        <v>615</v>
      </c>
      <c r="S221" t="s">
        <v>616</v>
      </c>
      <c r="U221">
        <v>35.305599999999998</v>
      </c>
      <c r="V221">
        <v>-119.6225</v>
      </c>
      <c r="W221" t="s">
        <v>42</v>
      </c>
      <c r="Y221" t="s">
        <v>804</v>
      </c>
      <c r="AA221" t="s">
        <v>781</v>
      </c>
      <c r="AB221" t="s">
        <v>831</v>
      </c>
      <c r="AC221" t="s">
        <v>832</v>
      </c>
      <c r="AD221" t="s">
        <v>833</v>
      </c>
      <c r="AE221" t="s">
        <v>49</v>
      </c>
      <c r="AF221" s="1">
        <v>1</v>
      </c>
      <c r="AG221">
        <f t="shared" si="272"/>
        <v>20</v>
      </c>
      <c r="AH221">
        <f t="shared" si="273"/>
        <v>20</v>
      </c>
      <c r="AI221">
        <f t="shared" si="267"/>
        <v>9</v>
      </c>
      <c r="AJ221">
        <f t="shared" si="275"/>
        <v>2055</v>
      </c>
      <c r="AK221">
        <f t="shared" ref="AK221:AL221" si="312">AJ221+40</f>
        <v>2095</v>
      </c>
      <c r="AL221">
        <f t="shared" si="312"/>
        <v>2135</v>
      </c>
      <c r="AM221">
        <f t="shared" si="309"/>
        <v>20</v>
      </c>
      <c r="AN221">
        <f t="shared" si="310"/>
        <v>20</v>
      </c>
      <c r="AO221">
        <f t="shared" si="310"/>
        <v>20</v>
      </c>
      <c r="AP221">
        <f t="shared" si="310"/>
        <v>20</v>
      </c>
      <c r="AQ221">
        <f t="shared" si="310"/>
        <v>20</v>
      </c>
      <c r="AR221">
        <f t="shared" si="310"/>
        <v>20</v>
      </c>
      <c r="AS221">
        <f t="shared" si="310"/>
        <v>20</v>
      </c>
      <c r="AT221">
        <f t="shared" si="310"/>
        <v>20</v>
      </c>
      <c r="AU221">
        <f t="shared" si="310"/>
        <v>20</v>
      </c>
      <c r="AV221">
        <f t="shared" si="310"/>
        <v>20</v>
      </c>
      <c r="AW221">
        <f t="shared" si="310"/>
        <v>20</v>
      </c>
      <c r="AX221">
        <f t="shared" si="310"/>
        <v>20</v>
      </c>
      <c r="AY221">
        <f t="shared" si="310"/>
        <v>20</v>
      </c>
      <c r="AZ221">
        <f t="shared" si="310"/>
        <v>20</v>
      </c>
      <c r="BA221">
        <f t="shared" si="310"/>
        <v>20</v>
      </c>
      <c r="BB221">
        <f t="shared" si="310"/>
        <v>20</v>
      </c>
      <c r="BC221">
        <f t="shared" si="310"/>
        <v>20</v>
      </c>
      <c r="BD221">
        <f t="shared" si="310"/>
        <v>20</v>
      </c>
      <c r="BE221">
        <f t="shared" si="310"/>
        <v>20</v>
      </c>
      <c r="BF221">
        <f t="shared" si="310"/>
        <v>20</v>
      </c>
      <c r="BG221">
        <f t="shared" si="310"/>
        <v>20</v>
      </c>
      <c r="BH221">
        <f t="shared" si="310"/>
        <v>20</v>
      </c>
      <c r="BI221">
        <f t="shared" si="310"/>
        <v>20</v>
      </c>
      <c r="BJ221">
        <f t="shared" si="310"/>
        <v>20</v>
      </c>
      <c r="BK221">
        <f t="shared" si="310"/>
        <v>20</v>
      </c>
      <c r="BL221">
        <f t="shared" si="310"/>
        <v>20</v>
      </c>
      <c r="BM221">
        <f t="shared" si="310"/>
        <v>20</v>
      </c>
      <c r="BN221">
        <f t="shared" si="310"/>
        <v>20</v>
      </c>
      <c r="BO221">
        <f t="shared" si="310"/>
        <v>20</v>
      </c>
      <c r="BP221">
        <f t="shared" si="310"/>
        <v>20</v>
      </c>
      <c r="BQ221">
        <f t="shared" si="310"/>
        <v>20</v>
      </c>
    </row>
    <row r="222" spans="1:69">
      <c r="A222" t="s">
        <v>613</v>
      </c>
      <c r="B222" t="s">
        <v>32</v>
      </c>
      <c r="C222" t="s">
        <v>33</v>
      </c>
      <c r="D222" t="s">
        <v>34</v>
      </c>
      <c r="E222" t="s">
        <v>834</v>
      </c>
      <c r="I222">
        <v>200</v>
      </c>
      <c r="J222" t="s">
        <v>72</v>
      </c>
      <c r="K222">
        <v>2020</v>
      </c>
      <c r="M222" t="s">
        <v>615</v>
      </c>
      <c r="S222" t="s">
        <v>616</v>
      </c>
      <c r="U222">
        <v>31.516999999999999</v>
      </c>
      <c r="V222">
        <v>-100.6001</v>
      </c>
      <c r="W222" t="s">
        <v>42</v>
      </c>
      <c r="Y222" t="s">
        <v>835</v>
      </c>
      <c r="AA222" t="s">
        <v>681</v>
      </c>
      <c r="AB222" t="s">
        <v>836</v>
      </c>
      <c r="AC222" t="s">
        <v>837</v>
      </c>
      <c r="AD222" t="s">
        <v>838</v>
      </c>
      <c r="AE222" t="s">
        <v>49</v>
      </c>
      <c r="AF222" s="1">
        <v>1</v>
      </c>
      <c r="AG222">
        <f t="shared" si="272"/>
        <v>200</v>
      </c>
      <c r="AH222">
        <f t="shared" si="273"/>
        <v>200</v>
      </c>
      <c r="AI222">
        <f t="shared" si="267"/>
        <v>4</v>
      </c>
      <c r="AJ222">
        <f t="shared" si="275"/>
        <v>2060</v>
      </c>
      <c r="AK222">
        <f t="shared" ref="AK222:AL222" si="313">AJ222+40</f>
        <v>2100</v>
      </c>
      <c r="AL222">
        <f t="shared" si="313"/>
        <v>2140</v>
      </c>
      <c r="AM222">
        <f t="shared" si="309"/>
        <v>200</v>
      </c>
      <c r="AN222">
        <f t="shared" si="310"/>
        <v>200</v>
      </c>
      <c r="AO222">
        <f t="shared" si="310"/>
        <v>200</v>
      </c>
      <c r="AP222">
        <f t="shared" si="310"/>
        <v>200</v>
      </c>
      <c r="AQ222">
        <f t="shared" si="310"/>
        <v>200</v>
      </c>
      <c r="AR222">
        <f t="shared" si="310"/>
        <v>200</v>
      </c>
      <c r="AS222">
        <f t="shared" si="310"/>
        <v>200</v>
      </c>
      <c r="AT222">
        <f t="shared" si="310"/>
        <v>200</v>
      </c>
      <c r="AU222">
        <f t="shared" si="310"/>
        <v>200</v>
      </c>
      <c r="AV222">
        <f t="shared" si="310"/>
        <v>200</v>
      </c>
      <c r="AW222">
        <f t="shared" si="310"/>
        <v>200</v>
      </c>
      <c r="AX222">
        <f t="shared" si="310"/>
        <v>200</v>
      </c>
      <c r="AY222">
        <f t="shared" si="310"/>
        <v>200</v>
      </c>
      <c r="AZ222">
        <f t="shared" si="310"/>
        <v>200</v>
      </c>
      <c r="BA222">
        <f t="shared" si="310"/>
        <v>200</v>
      </c>
      <c r="BB222">
        <f t="shared" si="310"/>
        <v>200</v>
      </c>
      <c r="BC222">
        <f t="shared" si="310"/>
        <v>200</v>
      </c>
      <c r="BD222">
        <f t="shared" si="310"/>
        <v>200</v>
      </c>
      <c r="BE222">
        <f t="shared" si="310"/>
        <v>200</v>
      </c>
      <c r="BF222">
        <f t="shared" si="310"/>
        <v>200</v>
      </c>
      <c r="BG222">
        <f t="shared" si="310"/>
        <v>200</v>
      </c>
      <c r="BH222">
        <f t="shared" si="310"/>
        <v>200</v>
      </c>
      <c r="BI222">
        <f t="shared" si="310"/>
        <v>200</v>
      </c>
      <c r="BJ222">
        <f t="shared" si="310"/>
        <v>200</v>
      </c>
      <c r="BK222">
        <f t="shared" si="310"/>
        <v>200</v>
      </c>
      <c r="BL222">
        <f t="shared" si="310"/>
        <v>200</v>
      </c>
      <c r="BM222">
        <f t="shared" si="310"/>
        <v>200</v>
      </c>
      <c r="BN222">
        <f t="shared" si="310"/>
        <v>200</v>
      </c>
      <c r="BO222">
        <f t="shared" si="310"/>
        <v>200</v>
      </c>
      <c r="BP222">
        <f t="shared" si="310"/>
        <v>200</v>
      </c>
      <c r="BQ222">
        <f t="shared" si="310"/>
        <v>200</v>
      </c>
    </row>
    <row r="223" spans="1:69">
      <c r="A223" t="s">
        <v>613</v>
      </c>
      <c r="B223" t="s">
        <v>32</v>
      </c>
      <c r="C223" t="s">
        <v>33</v>
      </c>
      <c r="D223" t="s">
        <v>34</v>
      </c>
      <c r="E223" t="s">
        <v>839</v>
      </c>
      <c r="I223">
        <v>75</v>
      </c>
      <c r="J223" t="s">
        <v>840</v>
      </c>
      <c r="M223" t="s">
        <v>615</v>
      </c>
      <c r="S223" t="s">
        <v>616</v>
      </c>
      <c r="U223">
        <v>28.555299999999999</v>
      </c>
      <c r="V223">
        <v>-82.387900000000002</v>
      </c>
      <c r="W223" t="s">
        <v>702</v>
      </c>
      <c r="Y223" t="s">
        <v>841</v>
      </c>
      <c r="AA223" t="s">
        <v>110</v>
      </c>
      <c r="AB223" t="s">
        <v>842</v>
      </c>
      <c r="AC223" t="s">
        <v>843</v>
      </c>
      <c r="AD223" t="s">
        <v>844</v>
      </c>
      <c r="AE223" t="s">
        <v>49</v>
      </c>
      <c r="AF223" s="1">
        <v>1</v>
      </c>
      <c r="AG223">
        <f t="shared" si="272"/>
        <v>75</v>
      </c>
      <c r="AH223">
        <f t="shared" si="273"/>
        <v>75</v>
      </c>
      <c r="AI223">
        <f t="shared" si="267"/>
        <v>-99</v>
      </c>
      <c r="AJ223">
        <f t="shared" si="275"/>
        <v>40</v>
      </c>
      <c r="AK223">
        <f t="shared" ref="AK223:AL223" si="314">AJ223+40</f>
        <v>80</v>
      </c>
      <c r="AL223">
        <f t="shared" si="314"/>
        <v>120</v>
      </c>
      <c r="AM223">
        <v>0</v>
      </c>
      <c r="AN223">
        <f>AM223</f>
        <v>0</v>
      </c>
      <c r="AO223">
        <f t="shared" ref="AO223:BQ223" si="315">AN223</f>
        <v>0</v>
      </c>
      <c r="AP223">
        <f t="shared" si="315"/>
        <v>0</v>
      </c>
      <c r="AQ223">
        <f t="shared" si="315"/>
        <v>0</v>
      </c>
      <c r="AR223">
        <f t="shared" si="315"/>
        <v>0</v>
      </c>
      <c r="AS223">
        <f t="shared" si="315"/>
        <v>0</v>
      </c>
      <c r="AT223">
        <f t="shared" si="315"/>
        <v>0</v>
      </c>
      <c r="AU223">
        <f t="shared" si="315"/>
        <v>0</v>
      </c>
      <c r="AV223">
        <f t="shared" si="315"/>
        <v>0</v>
      </c>
      <c r="AW223">
        <f t="shared" si="315"/>
        <v>0</v>
      </c>
      <c r="AX223">
        <f t="shared" si="315"/>
        <v>0</v>
      </c>
      <c r="AY223">
        <f t="shared" si="315"/>
        <v>0</v>
      </c>
      <c r="AZ223">
        <f t="shared" si="315"/>
        <v>0</v>
      </c>
      <c r="BA223">
        <f t="shared" si="315"/>
        <v>0</v>
      </c>
      <c r="BB223">
        <f t="shared" si="315"/>
        <v>0</v>
      </c>
      <c r="BC223">
        <f t="shared" si="315"/>
        <v>0</v>
      </c>
      <c r="BD223">
        <f t="shared" si="315"/>
        <v>0</v>
      </c>
      <c r="BE223">
        <f t="shared" si="315"/>
        <v>0</v>
      </c>
      <c r="BF223">
        <f t="shared" si="315"/>
        <v>0</v>
      </c>
      <c r="BG223">
        <f t="shared" si="315"/>
        <v>0</v>
      </c>
      <c r="BH223">
        <f t="shared" si="315"/>
        <v>0</v>
      </c>
      <c r="BI223">
        <f t="shared" si="315"/>
        <v>0</v>
      </c>
      <c r="BJ223">
        <f t="shared" si="315"/>
        <v>0</v>
      </c>
      <c r="BK223">
        <f t="shared" si="315"/>
        <v>0</v>
      </c>
      <c r="BL223">
        <f t="shared" si="315"/>
        <v>0</v>
      </c>
      <c r="BM223">
        <f t="shared" si="315"/>
        <v>0</v>
      </c>
      <c r="BN223">
        <f t="shared" si="315"/>
        <v>0</v>
      </c>
      <c r="BO223">
        <f t="shared" si="315"/>
        <v>0</v>
      </c>
      <c r="BP223">
        <f t="shared" si="315"/>
        <v>0</v>
      </c>
      <c r="BQ223">
        <f t="shared" si="315"/>
        <v>0</v>
      </c>
    </row>
    <row r="224" spans="1:69">
      <c r="A224" t="s">
        <v>613</v>
      </c>
      <c r="B224" t="s">
        <v>32</v>
      </c>
      <c r="C224" t="s">
        <v>33</v>
      </c>
      <c r="D224" t="s">
        <v>34</v>
      </c>
      <c r="E224" t="s">
        <v>845</v>
      </c>
      <c r="F224" t="s">
        <v>287</v>
      </c>
      <c r="I224">
        <v>20</v>
      </c>
      <c r="J224" t="s">
        <v>72</v>
      </c>
      <c r="K224">
        <v>2016</v>
      </c>
      <c r="M224" t="s">
        <v>615</v>
      </c>
      <c r="S224" t="s">
        <v>616</v>
      </c>
      <c r="U224">
        <v>35.415999999999997</v>
      </c>
      <c r="V224">
        <v>-119.63</v>
      </c>
      <c r="W224" t="s">
        <v>42</v>
      </c>
      <c r="Y224" t="s">
        <v>804</v>
      </c>
      <c r="AA224" t="s">
        <v>781</v>
      </c>
      <c r="AB224" t="s">
        <v>846</v>
      </c>
      <c r="AC224" t="s">
        <v>847</v>
      </c>
      <c r="AD224" t="s">
        <v>848</v>
      </c>
      <c r="AE224" t="s">
        <v>49</v>
      </c>
      <c r="AF224" s="1">
        <v>1</v>
      </c>
      <c r="AG224">
        <f t="shared" si="272"/>
        <v>40</v>
      </c>
      <c r="AH224" t="str">
        <f t="shared" si="273"/>
        <v/>
      </c>
      <c r="AI224">
        <f t="shared" si="267"/>
        <v>8</v>
      </c>
      <c r="AJ224">
        <f t="shared" si="275"/>
        <v>2056</v>
      </c>
      <c r="AK224">
        <f t="shared" ref="AK224:AL224" si="316">AJ224+40</f>
        <v>2096</v>
      </c>
      <c r="AL224">
        <f t="shared" si="316"/>
        <v>2136</v>
      </c>
      <c r="AM224">
        <f t="shared" ref="AM224:BB231" si="317">IF(AM$1&lt;$K224,0,$I224)*$AF224</f>
        <v>20</v>
      </c>
      <c r="AN224">
        <f t="shared" si="317"/>
        <v>20</v>
      </c>
      <c r="AO224">
        <f t="shared" si="317"/>
        <v>20</v>
      </c>
      <c r="AP224">
        <f t="shared" si="317"/>
        <v>20</v>
      </c>
      <c r="AQ224">
        <f t="shared" si="317"/>
        <v>20</v>
      </c>
      <c r="AR224">
        <f t="shared" si="317"/>
        <v>20</v>
      </c>
      <c r="AS224">
        <f t="shared" si="317"/>
        <v>20</v>
      </c>
      <c r="AT224">
        <f t="shared" si="317"/>
        <v>20</v>
      </c>
      <c r="AU224">
        <f t="shared" si="317"/>
        <v>20</v>
      </c>
      <c r="AV224">
        <f t="shared" si="317"/>
        <v>20</v>
      </c>
      <c r="AW224">
        <f t="shared" si="317"/>
        <v>20</v>
      </c>
      <c r="AX224">
        <f t="shared" si="317"/>
        <v>20</v>
      </c>
      <c r="AY224">
        <f t="shared" si="317"/>
        <v>20</v>
      </c>
      <c r="AZ224">
        <f t="shared" si="317"/>
        <v>20</v>
      </c>
      <c r="BA224">
        <f t="shared" si="317"/>
        <v>20</v>
      </c>
      <c r="BB224">
        <f t="shared" si="317"/>
        <v>20</v>
      </c>
      <c r="BC224">
        <f t="shared" ref="AN224:BQ231" si="318">IF(BC$1&lt;$K224,0,$I224)*$AF224</f>
        <v>20</v>
      </c>
      <c r="BD224">
        <f t="shared" si="318"/>
        <v>20</v>
      </c>
      <c r="BE224">
        <f t="shared" si="318"/>
        <v>20</v>
      </c>
      <c r="BF224">
        <f t="shared" si="318"/>
        <v>20</v>
      </c>
      <c r="BG224">
        <f t="shared" si="318"/>
        <v>20</v>
      </c>
      <c r="BH224">
        <f t="shared" si="318"/>
        <v>20</v>
      </c>
      <c r="BI224">
        <f t="shared" si="318"/>
        <v>20</v>
      </c>
      <c r="BJ224">
        <f t="shared" si="318"/>
        <v>20</v>
      </c>
      <c r="BK224">
        <f t="shared" si="318"/>
        <v>20</v>
      </c>
      <c r="BL224">
        <f t="shared" si="318"/>
        <v>20</v>
      </c>
      <c r="BM224">
        <f t="shared" si="318"/>
        <v>20</v>
      </c>
      <c r="BN224">
        <f t="shared" si="318"/>
        <v>20</v>
      </c>
      <c r="BO224">
        <f t="shared" si="318"/>
        <v>20</v>
      </c>
      <c r="BP224">
        <f t="shared" si="318"/>
        <v>20</v>
      </c>
      <c r="BQ224">
        <f t="shared" si="318"/>
        <v>20</v>
      </c>
    </row>
    <row r="225" spans="1:69">
      <c r="A225" t="s">
        <v>613</v>
      </c>
      <c r="B225" t="s">
        <v>32</v>
      </c>
      <c r="C225" t="s">
        <v>33</v>
      </c>
      <c r="D225" t="s">
        <v>34</v>
      </c>
      <c r="E225" t="s">
        <v>845</v>
      </c>
      <c r="F225" t="s">
        <v>296</v>
      </c>
      <c r="I225">
        <v>20</v>
      </c>
      <c r="J225" t="s">
        <v>72</v>
      </c>
      <c r="K225">
        <v>2016</v>
      </c>
      <c r="M225" t="s">
        <v>615</v>
      </c>
      <c r="S225" t="s">
        <v>616</v>
      </c>
      <c r="U225">
        <v>35.422499999999999</v>
      </c>
      <c r="V225">
        <v>-119.6292</v>
      </c>
      <c r="W225" t="s">
        <v>42</v>
      </c>
      <c r="Y225" t="s">
        <v>804</v>
      </c>
      <c r="AA225" t="s">
        <v>781</v>
      </c>
      <c r="AB225" t="s">
        <v>846</v>
      </c>
      <c r="AC225" t="s">
        <v>847</v>
      </c>
      <c r="AD225" t="s">
        <v>849</v>
      </c>
      <c r="AE225" t="s">
        <v>49</v>
      </c>
      <c r="AF225" s="1">
        <v>1</v>
      </c>
      <c r="AG225">
        <f t="shared" si="272"/>
        <v>40</v>
      </c>
      <c r="AH225">
        <f t="shared" si="273"/>
        <v>40</v>
      </c>
      <c r="AI225">
        <f t="shared" si="267"/>
        <v>8</v>
      </c>
      <c r="AJ225">
        <f t="shared" si="275"/>
        <v>2056</v>
      </c>
      <c r="AK225">
        <f t="shared" ref="AK225:AL225" si="319">AJ225+40</f>
        <v>2096</v>
      </c>
      <c r="AL225">
        <f t="shared" si="319"/>
        <v>2136</v>
      </c>
      <c r="AM225">
        <f t="shared" si="317"/>
        <v>20</v>
      </c>
      <c r="AN225">
        <f t="shared" si="318"/>
        <v>20</v>
      </c>
      <c r="AO225">
        <f t="shared" si="318"/>
        <v>20</v>
      </c>
      <c r="AP225">
        <f t="shared" si="318"/>
        <v>20</v>
      </c>
      <c r="AQ225">
        <f t="shared" si="318"/>
        <v>20</v>
      </c>
      <c r="AR225">
        <f t="shared" si="318"/>
        <v>20</v>
      </c>
      <c r="AS225">
        <f t="shared" si="318"/>
        <v>20</v>
      </c>
      <c r="AT225">
        <f t="shared" si="318"/>
        <v>20</v>
      </c>
      <c r="AU225">
        <f t="shared" si="318"/>
        <v>20</v>
      </c>
      <c r="AV225">
        <f t="shared" si="318"/>
        <v>20</v>
      </c>
      <c r="AW225">
        <f t="shared" si="318"/>
        <v>20</v>
      </c>
      <c r="AX225">
        <f t="shared" si="318"/>
        <v>20</v>
      </c>
      <c r="AY225">
        <f t="shared" si="318"/>
        <v>20</v>
      </c>
      <c r="AZ225">
        <f t="shared" si="318"/>
        <v>20</v>
      </c>
      <c r="BA225">
        <f t="shared" si="318"/>
        <v>20</v>
      </c>
      <c r="BB225">
        <f t="shared" si="318"/>
        <v>20</v>
      </c>
      <c r="BC225">
        <f t="shared" si="318"/>
        <v>20</v>
      </c>
      <c r="BD225">
        <f t="shared" si="318"/>
        <v>20</v>
      </c>
      <c r="BE225">
        <f t="shared" si="318"/>
        <v>20</v>
      </c>
      <c r="BF225">
        <f t="shared" si="318"/>
        <v>20</v>
      </c>
      <c r="BG225">
        <f t="shared" si="318"/>
        <v>20</v>
      </c>
      <c r="BH225">
        <f t="shared" si="318"/>
        <v>20</v>
      </c>
      <c r="BI225">
        <f t="shared" si="318"/>
        <v>20</v>
      </c>
      <c r="BJ225">
        <f t="shared" si="318"/>
        <v>20</v>
      </c>
      <c r="BK225">
        <f t="shared" si="318"/>
        <v>20</v>
      </c>
      <c r="BL225">
        <f t="shared" si="318"/>
        <v>20</v>
      </c>
      <c r="BM225">
        <f t="shared" si="318"/>
        <v>20</v>
      </c>
      <c r="BN225">
        <f t="shared" si="318"/>
        <v>20</v>
      </c>
      <c r="BO225">
        <f t="shared" si="318"/>
        <v>20</v>
      </c>
      <c r="BP225">
        <f t="shared" si="318"/>
        <v>20</v>
      </c>
      <c r="BQ225">
        <f t="shared" si="318"/>
        <v>20</v>
      </c>
    </row>
    <row r="226" spans="1:69">
      <c r="A226" t="s">
        <v>613</v>
      </c>
      <c r="B226" t="s">
        <v>32</v>
      </c>
      <c r="C226" t="s">
        <v>33</v>
      </c>
      <c r="D226" t="s">
        <v>34</v>
      </c>
      <c r="E226" t="s">
        <v>850</v>
      </c>
      <c r="I226">
        <v>75</v>
      </c>
      <c r="J226" t="s">
        <v>72</v>
      </c>
      <c r="K226">
        <v>2022</v>
      </c>
      <c r="M226" t="s">
        <v>615</v>
      </c>
      <c r="S226" t="s">
        <v>616</v>
      </c>
      <c r="U226">
        <v>30.103100000000001</v>
      </c>
      <c r="V226">
        <v>-85.410399999999996</v>
      </c>
      <c r="W226" t="s">
        <v>42</v>
      </c>
      <c r="X226" t="s">
        <v>851</v>
      </c>
      <c r="Y226" t="s">
        <v>617</v>
      </c>
      <c r="AA226" t="s">
        <v>110</v>
      </c>
      <c r="AB226" t="s">
        <v>852</v>
      </c>
      <c r="AC226" t="s">
        <v>853</v>
      </c>
      <c r="AD226" t="s">
        <v>854</v>
      </c>
      <c r="AE226" t="s">
        <v>49</v>
      </c>
      <c r="AF226" s="1">
        <v>1</v>
      </c>
      <c r="AG226">
        <f t="shared" si="272"/>
        <v>75</v>
      </c>
      <c r="AH226" t="str">
        <f t="shared" si="273"/>
        <v/>
      </c>
      <c r="AI226">
        <f t="shared" si="267"/>
        <v>2</v>
      </c>
      <c r="AJ226">
        <f t="shared" si="275"/>
        <v>2062</v>
      </c>
      <c r="AK226">
        <f t="shared" ref="AK226:AL226" si="320">AJ226+40</f>
        <v>2102</v>
      </c>
      <c r="AL226">
        <f t="shared" si="320"/>
        <v>2142</v>
      </c>
      <c r="AM226">
        <f t="shared" si="317"/>
        <v>0</v>
      </c>
      <c r="AN226">
        <f t="shared" si="318"/>
        <v>0</v>
      </c>
      <c r="AO226">
        <f t="shared" si="318"/>
        <v>75</v>
      </c>
      <c r="AP226">
        <f t="shared" si="318"/>
        <v>75</v>
      </c>
      <c r="AQ226">
        <f t="shared" si="318"/>
        <v>75</v>
      </c>
      <c r="AR226">
        <f t="shared" si="318"/>
        <v>75</v>
      </c>
      <c r="AS226">
        <f t="shared" si="318"/>
        <v>75</v>
      </c>
      <c r="AT226">
        <f t="shared" si="318"/>
        <v>75</v>
      </c>
      <c r="AU226">
        <f t="shared" si="318"/>
        <v>75</v>
      </c>
      <c r="AV226">
        <f t="shared" si="318"/>
        <v>75</v>
      </c>
      <c r="AW226">
        <f t="shared" si="318"/>
        <v>75</v>
      </c>
      <c r="AX226">
        <f t="shared" si="318"/>
        <v>75</v>
      </c>
      <c r="AY226">
        <f t="shared" si="318"/>
        <v>75</v>
      </c>
      <c r="AZ226">
        <f t="shared" si="318"/>
        <v>75</v>
      </c>
      <c r="BA226">
        <f t="shared" si="318"/>
        <v>75</v>
      </c>
      <c r="BB226">
        <f t="shared" si="318"/>
        <v>75</v>
      </c>
      <c r="BC226">
        <f t="shared" si="318"/>
        <v>75</v>
      </c>
      <c r="BD226">
        <f t="shared" si="318"/>
        <v>75</v>
      </c>
      <c r="BE226">
        <f t="shared" si="318"/>
        <v>75</v>
      </c>
      <c r="BF226">
        <f t="shared" si="318"/>
        <v>75</v>
      </c>
      <c r="BG226">
        <f t="shared" si="318"/>
        <v>75</v>
      </c>
      <c r="BH226">
        <f t="shared" si="318"/>
        <v>75</v>
      </c>
      <c r="BI226">
        <f t="shared" si="318"/>
        <v>75</v>
      </c>
      <c r="BJ226">
        <f t="shared" si="318"/>
        <v>75</v>
      </c>
      <c r="BK226">
        <f t="shared" si="318"/>
        <v>75</v>
      </c>
      <c r="BL226">
        <f t="shared" si="318"/>
        <v>75</v>
      </c>
      <c r="BM226">
        <f t="shared" si="318"/>
        <v>75</v>
      </c>
      <c r="BN226">
        <f t="shared" si="318"/>
        <v>75</v>
      </c>
      <c r="BO226">
        <f t="shared" si="318"/>
        <v>75</v>
      </c>
      <c r="BP226">
        <f t="shared" si="318"/>
        <v>75</v>
      </c>
      <c r="BQ226">
        <f t="shared" si="318"/>
        <v>75</v>
      </c>
    </row>
    <row r="227" spans="1:69">
      <c r="A227" t="s">
        <v>613</v>
      </c>
      <c r="B227" t="s">
        <v>32</v>
      </c>
      <c r="C227" t="s">
        <v>33</v>
      </c>
      <c r="D227" t="s">
        <v>34</v>
      </c>
      <c r="E227" t="s">
        <v>855</v>
      </c>
      <c r="I227">
        <v>75</v>
      </c>
      <c r="J227" t="s">
        <v>72</v>
      </c>
      <c r="K227">
        <v>2021</v>
      </c>
      <c r="M227" t="s">
        <v>615</v>
      </c>
      <c r="S227" t="s">
        <v>616</v>
      </c>
      <c r="U227">
        <v>29.870999999999999</v>
      </c>
      <c r="V227">
        <v>-82.722999999999999</v>
      </c>
      <c r="W227" t="s">
        <v>42</v>
      </c>
      <c r="X227" t="s">
        <v>856</v>
      </c>
      <c r="Y227" t="s">
        <v>722</v>
      </c>
      <c r="AA227" t="s">
        <v>110</v>
      </c>
      <c r="AB227" t="s">
        <v>857</v>
      </c>
      <c r="AC227" t="s">
        <v>858</v>
      </c>
      <c r="AD227" t="s">
        <v>859</v>
      </c>
      <c r="AE227" t="s">
        <v>49</v>
      </c>
      <c r="AF227" s="1">
        <v>1</v>
      </c>
      <c r="AG227">
        <f t="shared" si="272"/>
        <v>75</v>
      </c>
      <c r="AH227">
        <f t="shared" si="273"/>
        <v>75</v>
      </c>
      <c r="AI227">
        <f t="shared" si="267"/>
        <v>3</v>
      </c>
      <c r="AJ227">
        <f t="shared" si="275"/>
        <v>2061</v>
      </c>
      <c r="AK227">
        <f t="shared" ref="AK227:AL227" si="321">AJ227+40</f>
        <v>2101</v>
      </c>
      <c r="AL227">
        <f t="shared" si="321"/>
        <v>2141</v>
      </c>
      <c r="AM227">
        <f t="shared" si="317"/>
        <v>0</v>
      </c>
      <c r="AN227">
        <f t="shared" si="318"/>
        <v>75</v>
      </c>
      <c r="AO227">
        <f t="shared" si="318"/>
        <v>75</v>
      </c>
      <c r="AP227">
        <f t="shared" si="318"/>
        <v>75</v>
      </c>
      <c r="AQ227">
        <f t="shared" si="318"/>
        <v>75</v>
      </c>
      <c r="AR227">
        <f t="shared" si="318"/>
        <v>75</v>
      </c>
      <c r="AS227">
        <f t="shared" si="318"/>
        <v>75</v>
      </c>
      <c r="AT227">
        <f t="shared" si="318"/>
        <v>75</v>
      </c>
      <c r="AU227">
        <f t="shared" si="318"/>
        <v>75</v>
      </c>
      <c r="AV227">
        <f t="shared" si="318"/>
        <v>75</v>
      </c>
      <c r="AW227">
        <f t="shared" si="318"/>
        <v>75</v>
      </c>
      <c r="AX227">
        <f t="shared" si="318"/>
        <v>75</v>
      </c>
      <c r="AY227">
        <f t="shared" si="318"/>
        <v>75</v>
      </c>
      <c r="AZ227">
        <f t="shared" si="318"/>
        <v>75</v>
      </c>
      <c r="BA227">
        <f t="shared" si="318"/>
        <v>75</v>
      </c>
      <c r="BB227">
        <f t="shared" si="318"/>
        <v>75</v>
      </c>
      <c r="BC227">
        <f t="shared" si="318"/>
        <v>75</v>
      </c>
      <c r="BD227">
        <f t="shared" si="318"/>
        <v>75</v>
      </c>
      <c r="BE227">
        <f t="shared" si="318"/>
        <v>75</v>
      </c>
      <c r="BF227">
        <f t="shared" si="318"/>
        <v>75</v>
      </c>
      <c r="BG227">
        <f t="shared" si="318"/>
        <v>75</v>
      </c>
      <c r="BH227">
        <f t="shared" si="318"/>
        <v>75</v>
      </c>
      <c r="BI227">
        <f t="shared" si="318"/>
        <v>75</v>
      </c>
      <c r="BJ227">
        <f t="shared" si="318"/>
        <v>75</v>
      </c>
      <c r="BK227">
        <f t="shared" si="318"/>
        <v>75</v>
      </c>
      <c r="BL227">
        <f t="shared" si="318"/>
        <v>75</v>
      </c>
      <c r="BM227">
        <f t="shared" si="318"/>
        <v>75</v>
      </c>
      <c r="BN227">
        <f t="shared" si="318"/>
        <v>75</v>
      </c>
      <c r="BO227">
        <f t="shared" si="318"/>
        <v>75</v>
      </c>
      <c r="BP227">
        <f t="shared" si="318"/>
        <v>75</v>
      </c>
      <c r="BQ227">
        <f t="shared" si="318"/>
        <v>75</v>
      </c>
    </row>
    <row r="228" spans="1:69">
      <c r="A228" t="s">
        <v>613</v>
      </c>
      <c r="B228" t="s">
        <v>32</v>
      </c>
      <c r="C228" t="s">
        <v>33</v>
      </c>
      <c r="D228" t="s">
        <v>34</v>
      </c>
      <c r="E228" t="s">
        <v>860</v>
      </c>
      <c r="F228" t="s">
        <v>287</v>
      </c>
      <c r="I228">
        <v>20</v>
      </c>
      <c r="J228" t="s">
        <v>72</v>
      </c>
      <c r="K228">
        <v>2015</v>
      </c>
      <c r="M228" t="s">
        <v>615</v>
      </c>
      <c r="S228" t="s">
        <v>616</v>
      </c>
      <c r="U228">
        <v>33.112499999999997</v>
      </c>
      <c r="V228">
        <v>-116.01390000000001</v>
      </c>
      <c r="W228" t="s">
        <v>42</v>
      </c>
      <c r="Y228" t="s">
        <v>861</v>
      </c>
      <c r="AA228" t="s">
        <v>781</v>
      </c>
      <c r="AB228" t="s">
        <v>862</v>
      </c>
      <c r="AC228" t="s">
        <v>863</v>
      </c>
      <c r="AD228" t="s">
        <v>864</v>
      </c>
      <c r="AE228" t="s">
        <v>49</v>
      </c>
      <c r="AF228" s="1">
        <v>1</v>
      </c>
      <c r="AG228">
        <f t="shared" si="272"/>
        <v>50</v>
      </c>
      <c r="AH228" t="str">
        <f t="shared" si="273"/>
        <v/>
      </c>
      <c r="AI228">
        <f t="shared" si="267"/>
        <v>9</v>
      </c>
      <c r="AJ228">
        <f t="shared" si="275"/>
        <v>2055</v>
      </c>
      <c r="AK228">
        <f t="shared" ref="AK228:AL228" si="322">AJ228+40</f>
        <v>2095</v>
      </c>
      <c r="AL228">
        <f t="shared" si="322"/>
        <v>2135</v>
      </c>
      <c r="AM228">
        <f t="shared" si="317"/>
        <v>20</v>
      </c>
      <c r="AN228">
        <f t="shared" si="318"/>
        <v>20</v>
      </c>
      <c r="AO228">
        <f t="shared" si="318"/>
        <v>20</v>
      </c>
      <c r="AP228">
        <f t="shared" si="318"/>
        <v>20</v>
      </c>
      <c r="AQ228">
        <f t="shared" si="318"/>
        <v>20</v>
      </c>
      <c r="AR228">
        <f t="shared" si="318"/>
        <v>20</v>
      </c>
      <c r="AS228">
        <f t="shared" si="318"/>
        <v>20</v>
      </c>
      <c r="AT228">
        <f t="shared" si="318"/>
        <v>20</v>
      </c>
      <c r="AU228">
        <f t="shared" si="318"/>
        <v>20</v>
      </c>
      <c r="AV228">
        <f t="shared" si="318"/>
        <v>20</v>
      </c>
      <c r="AW228">
        <f t="shared" si="318"/>
        <v>20</v>
      </c>
      <c r="AX228">
        <f t="shared" si="318"/>
        <v>20</v>
      </c>
      <c r="AY228">
        <f t="shared" si="318"/>
        <v>20</v>
      </c>
      <c r="AZ228">
        <f t="shared" si="318"/>
        <v>20</v>
      </c>
      <c r="BA228">
        <f t="shared" si="318"/>
        <v>20</v>
      </c>
      <c r="BB228">
        <f t="shared" si="318"/>
        <v>20</v>
      </c>
      <c r="BC228">
        <f t="shared" si="318"/>
        <v>20</v>
      </c>
      <c r="BD228">
        <f t="shared" si="318"/>
        <v>20</v>
      </c>
      <c r="BE228">
        <f t="shared" si="318"/>
        <v>20</v>
      </c>
      <c r="BF228">
        <f t="shared" si="318"/>
        <v>20</v>
      </c>
      <c r="BG228">
        <f t="shared" si="318"/>
        <v>20</v>
      </c>
      <c r="BH228">
        <f t="shared" si="318"/>
        <v>20</v>
      </c>
      <c r="BI228">
        <f t="shared" si="318"/>
        <v>20</v>
      </c>
      <c r="BJ228">
        <f t="shared" si="318"/>
        <v>20</v>
      </c>
      <c r="BK228">
        <f t="shared" si="318"/>
        <v>20</v>
      </c>
      <c r="BL228">
        <f t="shared" si="318"/>
        <v>20</v>
      </c>
      <c r="BM228">
        <f t="shared" si="318"/>
        <v>20</v>
      </c>
      <c r="BN228">
        <f t="shared" si="318"/>
        <v>20</v>
      </c>
      <c r="BO228">
        <f t="shared" si="318"/>
        <v>20</v>
      </c>
      <c r="BP228">
        <f t="shared" si="318"/>
        <v>20</v>
      </c>
      <c r="BQ228">
        <f t="shared" si="318"/>
        <v>20</v>
      </c>
    </row>
    <row r="229" spans="1:69">
      <c r="A229" t="s">
        <v>613</v>
      </c>
      <c r="B229" t="s">
        <v>32</v>
      </c>
      <c r="C229" t="s">
        <v>33</v>
      </c>
      <c r="D229" t="s">
        <v>34</v>
      </c>
      <c r="E229" t="s">
        <v>860</v>
      </c>
      <c r="F229" t="s">
        <v>296</v>
      </c>
      <c r="I229">
        <v>30</v>
      </c>
      <c r="J229" t="s">
        <v>72</v>
      </c>
      <c r="K229">
        <v>2015</v>
      </c>
      <c r="M229" t="s">
        <v>615</v>
      </c>
      <c r="S229" t="s">
        <v>616</v>
      </c>
      <c r="U229">
        <v>33.110100000000003</v>
      </c>
      <c r="V229">
        <v>-116.0059</v>
      </c>
      <c r="W229" t="s">
        <v>42</v>
      </c>
      <c r="Y229" t="s">
        <v>861</v>
      </c>
      <c r="AA229" t="s">
        <v>781</v>
      </c>
      <c r="AB229" t="s">
        <v>862</v>
      </c>
      <c r="AC229" t="s">
        <v>863</v>
      </c>
      <c r="AD229" t="s">
        <v>865</v>
      </c>
      <c r="AE229" t="s">
        <v>49</v>
      </c>
      <c r="AF229" s="1">
        <v>1</v>
      </c>
      <c r="AG229">
        <f t="shared" si="272"/>
        <v>50</v>
      </c>
      <c r="AH229">
        <f t="shared" si="273"/>
        <v>50</v>
      </c>
      <c r="AI229">
        <f t="shared" si="267"/>
        <v>9</v>
      </c>
      <c r="AJ229">
        <f t="shared" si="275"/>
        <v>2055</v>
      </c>
      <c r="AK229">
        <f t="shared" ref="AK229:AL229" si="323">AJ229+40</f>
        <v>2095</v>
      </c>
      <c r="AL229">
        <f t="shared" si="323"/>
        <v>2135</v>
      </c>
      <c r="AM229">
        <f t="shared" si="317"/>
        <v>30</v>
      </c>
      <c r="AN229">
        <f t="shared" si="318"/>
        <v>30</v>
      </c>
      <c r="AO229">
        <f t="shared" si="318"/>
        <v>30</v>
      </c>
      <c r="AP229">
        <f t="shared" si="318"/>
        <v>30</v>
      </c>
      <c r="AQ229">
        <f t="shared" si="318"/>
        <v>30</v>
      </c>
      <c r="AR229">
        <f t="shared" si="318"/>
        <v>30</v>
      </c>
      <c r="AS229">
        <f t="shared" si="318"/>
        <v>30</v>
      </c>
      <c r="AT229">
        <f t="shared" si="318"/>
        <v>30</v>
      </c>
      <c r="AU229">
        <f t="shared" si="318"/>
        <v>30</v>
      </c>
      <c r="AV229">
        <f t="shared" si="318"/>
        <v>30</v>
      </c>
      <c r="AW229">
        <f t="shared" si="318"/>
        <v>30</v>
      </c>
      <c r="AX229">
        <f t="shared" si="318"/>
        <v>30</v>
      </c>
      <c r="AY229">
        <f t="shared" si="318"/>
        <v>30</v>
      </c>
      <c r="AZ229">
        <f t="shared" si="318"/>
        <v>30</v>
      </c>
      <c r="BA229">
        <f t="shared" si="318"/>
        <v>30</v>
      </c>
      <c r="BB229">
        <f t="shared" si="318"/>
        <v>30</v>
      </c>
      <c r="BC229">
        <f t="shared" si="318"/>
        <v>30</v>
      </c>
      <c r="BD229">
        <f t="shared" si="318"/>
        <v>30</v>
      </c>
      <c r="BE229">
        <f t="shared" si="318"/>
        <v>30</v>
      </c>
      <c r="BF229">
        <f t="shared" si="318"/>
        <v>30</v>
      </c>
      <c r="BG229">
        <f t="shared" si="318"/>
        <v>30</v>
      </c>
      <c r="BH229">
        <f t="shared" si="318"/>
        <v>30</v>
      </c>
      <c r="BI229">
        <f t="shared" si="318"/>
        <v>30</v>
      </c>
      <c r="BJ229">
        <f t="shared" si="318"/>
        <v>30</v>
      </c>
      <c r="BK229">
        <f t="shared" si="318"/>
        <v>30</v>
      </c>
      <c r="BL229">
        <f t="shared" si="318"/>
        <v>30</v>
      </c>
      <c r="BM229">
        <f t="shared" si="318"/>
        <v>30</v>
      </c>
      <c r="BN229">
        <f t="shared" si="318"/>
        <v>30</v>
      </c>
      <c r="BO229">
        <f t="shared" si="318"/>
        <v>30</v>
      </c>
      <c r="BP229">
        <f t="shared" si="318"/>
        <v>30</v>
      </c>
      <c r="BQ229">
        <f t="shared" si="318"/>
        <v>30</v>
      </c>
    </row>
    <row r="230" spans="1:69">
      <c r="A230" t="s">
        <v>613</v>
      </c>
      <c r="B230" t="s">
        <v>32</v>
      </c>
      <c r="C230" t="s">
        <v>33</v>
      </c>
      <c r="D230" t="s">
        <v>34</v>
      </c>
      <c r="E230" t="s">
        <v>866</v>
      </c>
      <c r="I230">
        <v>20</v>
      </c>
      <c r="J230" t="s">
        <v>72</v>
      </c>
      <c r="K230">
        <v>2015</v>
      </c>
      <c r="M230" t="s">
        <v>615</v>
      </c>
      <c r="S230" t="s">
        <v>616</v>
      </c>
      <c r="U230">
        <v>36.433300000000003</v>
      </c>
      <c r="V230">
        <v>-76.087199999999996</v>
      </c>
      <c r="W230" t="s">
        <v>42</v>
      </c>
      <c r="Y230" t="s">
        <v>867</v>
      </c>
      <c r="AA230" t="s">
        <v>45</v>
      </c>
      <c r="AB230" t="s">
        <v>868</v>
      </c>
      <c r="AC230" t="s">
        <v>869</v>
      </c>
      <c r="AD230" t="s">
        <v>870</v>
      </c>
      <c r="AE230" t="s">
        <v>49</v>
      </c>
      <c r="AF230" s="1">
        <v>1</v>
      </c>
      <c r="AG230">
        <f t="shared" si="272"/>
        <v>20</v>
      </c>
      <c r="AH230">
        <f t="shared" si="273"/>
        <v>20</v>
      </c>
      <c r="AI230">
        <f t="shared" si="267"/>
        <v>9</v>
      </c>
      <c r="AJ230">
        <f t="shared" si="275"/>
        <v>2055</v>
      </c>
      <c r="AK230">
        <f t="shared" ref="AK230:AL230" si="324">AJ230+40</f>
        <v>2095</v>
      </c>
      <c r="AL230">
        <f t="shared" si="324"/>
        <v>2135</v>
      </c>
      <c r="AM230">
        <f t="shared" si="317"/>
        <v>20</v>
      </c>
      <c r="AN230">
        <f t="shared" si="318"/>
        <v>20</v>
      </c>
      <c r="AO230">
        <f t="shared" si="318"/>
        <v>20</v>
      </c>
      <c r="AP230">
        <f t="shared" si="318"/>
        <v>20</v>
      </c>
      <c r="AQ230">
        <f t="shared" si="318"/>
        <v>20</v>
      </c>
      <c r="AR230">
        <f t="shared" si="318"/>
        <v>20</v>
      </c>
      <c r="AS230">
        <f t="shared" si="318"/>
        <v>20</v>
      </c>
      <c r="AT230">
        <f t="shared" si="318"/>
        <v>20</v>
      </c>
      <c r="AU230">
        <f t="shared" si="318"/>
        <v>20</v>
      </c>
      <c r="AV230">
        <f t="shared" si="318"/>
        <v>20</v>
      </c>
      <c r="AW230">
        <f t="shared" si="318"/>
        <v>20</v>
      </c>
      <c r="AX230">
        <f t="shared" si="318"/>
        <v>20</v>
      </c>
      <c r="AY230">
        <f t="shared" si="318"/>
        <v>20</v>
      </c>
      <c r="AZ230">
        <f t="shared" si="318"/>
        <v>20</v>
      </c>
      <c r="BA230">
        <f t="shared" si="318"/>
        <v>20</v>
      </c>
      <c r="BB230">
        <f t="shared" si="318"/>
        <v>20</v>
      </c>
      <c r="BC230">
        <f t="shared" si="318"/>
        <v>20</v>
      </c>
      <c r="BD230">
        <f t="shared" si="318"/>
        <v>20</v>
      </c>
      <c r="BE230">
        <f t="shared" si="318"/>
        <v>20</v>
      </c>
      <c r="BF230">
        <f t="shared" si="318"/>
        <v>20</v>
      </c>
      <c r="BG230">
        <f t="shared" si="318"/>
        <v>20</v>
      </c>
      <c r="BH230">
        <f t="shared" si="318"/>
        <v>20</v>
      </c>
      <c r="BI230">
        <f t="shared" si="318"/>
        <v>20</v>
      </c>
      <c r="BJ230">
        <f t="shared" si="318"/>
        <v>20</v>
      </c>
      <c r="BK230">
        <f t="shared" si="318"/>
        <v>20</v>
      </c>
      <c r="BL230">
        <f t="shared" si="318"/>
        <v>20</v>
      </c>
      <c r="BM230">
        <f t="shared" si="318"/>
        <v>20</v>
      </c>
      <c r="BN230">
        <f t="shared" si="318"/>
        <v>20</v>
      </c>
      <c r="BO230">
        <f t="shared" si="318"/>
        <v>20</v>
      </c>
      <c r="BP230">
        <f t="shared" si="318"/>
        <v>20</v>
      </c>
      <c r="BQ230">
        <f t="shared" si="318"/>
        <v>20</v>
      </c>
    </row>
    <row r="231" spans="1:69">
      <c r="A231" t="s">
        <v>613</v>
      </c>
      <c r="B231" t="s">
        <v>32</v>
      </c>
      <c r="C231" t="s">
        <v>33</v>
      </c>
      <c r="D231" t="s">
        <v>34</v>
      </c>
      <c r="E231" t="s">
        <v>871</v>
      </c>
      <c r="I231">
        <v>25</v>
      </c>
      <c r="J231" t="s">
        <v>72</v>
      </c>
      <c r="K231">
        <v>2018</v>
      </c>
      <c r="M231" t="s">
        <v>615</v>
      </c>
      <c r="S231" t="s">
        <v>616</v>
      </c>
      <c r="U231">
        <v>40.934399999999997</v>
      </c>
      <c r="V231">
        <v>-72.888499999999993</v>
      </c>
      <c r="W231" t="s">
        <v>42</v>
      </c>
      <c r="Y231" t="s">
        <v>872</v>
      </c>
      <c r="AA231" t="s">
        <v>873</v>
      </c>
      <c r="AB231" t="s">
        <v>874</v>
      </c>
      <c r="AC231" t="s">
        <v>875</v>
      </c>
      <c r="AD231" t="s">
        <v>876</v>
      </c>
      <c r="AE231" t="s">
        <v>49</v>
      </c>
      <c r="AF231" s="1">
        <v>1</v>
      </c>
      <c r="AG231">
        <f t="shared" si="272"/>
        <v>25</v>
      </c>
      <c r="AH231">
        <f t="shared" si="273"/>
        <v>25</v>
      </c>
      <c r="AI231">
        <f t="shared" si="267"/>
        <v>6</v>
      </c>
      <c r="AJ231">
        <f t="shared" si="275"/>
        <v>2058</v>
      </c>
      <c r="AK231">
        <f t="shared" ref="AK231:AL231" si="325">AJ231+40</f>
        <v>2098</v>
      </c>
      <c r="AL231">
        <f t="shared" si="325"/>
        <v>2138</v>
      </c>
      <c r="AM231">
        <f t="shared" si="317"/>
        <v>25</v>
      </c>
      <c r="AN231">
        <f t="shared" si="318"/>
        <v>25</v>
      </c>
      <c r="AO231">
        <f t="shared" si="318"/>
        <v>25</v>
      </c>
      <c r="AP231">
        <f t="shared" si="318"/>
        <v>25</v>
      </c>
      <c r="AQ231">
        <f t="shared" si="318"/>
        <v>25</v>
      </c>
      <c r="AR231">
        <f t="shared" si="318"/>
        <v>25</v>
      </c>
      <c r="AS231">
        <f t="shared" si="318"/>
        <v>25</v>
      </c>
      <c r="AT231">
        <f t="shared" si="318"/>
        <v>25</v>
      </c>
      <c r="AU231">
        <f t="shared" si="318"/>
        <v>25</v>
      </c>
      <c r="AV231">
        <f t="shared" si="318"/>
        <v>25</v>
      </c>
      <c r="AW231">
        <f t="shared" si="318"/>
        <v>25</v>
      </c>
      <c r="AX231">
        <f t="shared" si="318"/>
        <v>25</v>
      </c>
      <c r="AY231">
        <f t="shared" si="318"/>
        <v>25</v>
      </c>
      <c r="AZ231">
        <f t="shared" si="318"/>
        <v>25</v>
      </c>
      <c r="BA231">
        <f t="shared" si="318"/>
        <v>25</v>
      </c>
      <c r="BB231">
        <f t="shared" si="318"/>
        <v>25</v>
      </c>
      <c r="BC231">
        <f t="shared" si="318"/>
        <v>25</v>
      </c>
      <c r="BD231">
        <f t="shared" si="318"/>
        <v>25</v>
      </c>
      <c r="BE231">
        <f t="shared" si="318"/>
        <v>25</v>
      </c>
      <c r="BF231">
        <f t="shared" si="318"/>
        <v>25</v>
      </c>
      <c r="BG231">
        <f t="shared" si="318"/>
        <v>25</v>
      </c>
      <c r="BH231">
        <f t="shared" si="318"/>
        <v>25</v>
      </c>
      <c r="BI231">
        <f t="shared" si="318"/>
        <v>25</v>
      </c>
      <c r="BJ231">
        <f t="shared" si="318"/>
        <v>25</v>
      </c>
      <c r="BK231">
        <f t="shared" si="318"/>
        <v>25</v>
      </c>
      <c r="BL231">
        <f t="shared" si="318"/>
        <v>25</v>
      </c>
      <c r="BM231">
        <f t="shared" si="318"/>
        <v>25</v>
      </c>
      <c r="BN231">
        <f t="shared" si="318"/>
        <v>25</v>
      </c>
      <c r="BO231">
        <f t="shared" si="318"/>
        <v>25</v>
      </c>
      <c r="BP231">
        <f t="shared" si="318"/>
        <v>25</v>
      </c>
      <c r="BQ231">
        <f t="shared" si="318"/>
        <v>25</v>
      </c>
    </row>
    <row r="232" spans="1:69">
      <c r="A232" t="s">
        <v>613</v>
      </c>
      <c r="B232" t="s">
        <v>32</v>
      </c>
      <c r="C232" t="s">
        <v>33</v>
      </c>
      <c r="D232" t="s">
        <v>34</v>
      </c>
      <c r="E232" t="s">
        <v>877</v>
      </c>
      <c r="I232">
        <v>500</v>
      </c>
      <c r="J232" t="s">
        <v>840</v>
      </c>
      <c r="M232" t="s">
        <v>615</v>
      </c>
      <c r="S232" t="s">
        <v>616</v>
      </c>
      <c r="U232">
        <v>41.781700000000001</v>
      </c>
      <c r="V232">
        <v>-89.501199999999997</v>
      </c>
      <c r="W232" t="s">
        <v>42</v>
      </c>
      <c r="Y232" t="s">
        <v>878</v>
      </c>
      <c r="AA232" t="s">
        <v>879</v>
      </c>
      <c r="AB232" t="s">
        <v>880</v>
      </c>
      <c r="AC232" t="s">
        <v>881</v>
      </c>
      <c r="AD232" t="s">
        <v>882</v>
      </c>
      <c r="AE232" t="s">
        <v>49</v>
      </c>
      <c r="AF232" s="1">
        <v>1</v>
      </c>
      <c r="AG232">
        <f t="shared" si="272"/>
        <v>500</v>
      </c>
      <c r="AH232">
        <f t="shared" si="273"/>
        <v>500</v>
      </c>
      <c r="AI232">
        <f t="shared" si="267"/>
        <v>-99</v>
      </c>
      <c r="AJ232">
        <f t="shared" si="275"/>
        <v>40</v>
      </c>
      <c r="AK232">
        <f t="shared" ref="AK232:AL232" si="326">AJ232+40</f>
        <v>80</v>
      </c>
      <c r="AL232">
        <f t="shared" si="326"/>
        <v>120</v>
      </c>
      <c r="AM232">
        <v>0</v>
      </c>
      <c r="AN232">
        <f>AM232</f>
        <v>0</v>
      </c>
      <c r="AO232">
        <f t="shared" ref="AO232:BQ232" si="327">AN232</f>
        <v>0</v>
      </c>
      <c r="AP232">
        <f t="shared" si="327"/>
        <v>0</v>
      </c>
      <c r="AQ232">
        <f t="shared" si="327"/>
        <v>0</v>
      </c>
      <c r="AR232">
        <f t="shared" si="327"/>
        <v>0</v>
      </c>
      <c r="AS232">
        <f t="shared" si="327"/>
        <v>0</v>
      </c>
      <c r="AT232">
        <f t="shared" si="327"/>
        <v>0</v>
      </c>
      <c r="AU232">
        <f t="shared" si="327"/>
        <v>0</v>
      </c>
      <c r="AV232">
        <f t="shared" si="327"/>
        <v>0</v>
      </c>
      <c r="AW232">
        <f t="shared" si="327"/>
        <v>0</v>
      </c>
      <c r="AX232">
        <f t="shared" si="327"/>
        <v>0</v>
      </c>
      <c r="AY232">
        <f t="shared" si="327"/>
        <v>0</v>
      </c>
      <c r="AZ232">
        <f t="shared" si="327"/>
        <v>0</v>
      </c>
      <c r="BA232">
        <f t="shared" si="327"/>
        <v>0</v>
      </c>
      <c r="BB232">
        <f t="shared" si="327"/>
        <v>0</v>
      </c>
      <c r="BC232">
        <f t="shared" si="327"/>
        <v>0</v>
      </c>
      <c r="BD232">
        <f t="shared" si="327"/>
        <v>0</v>
      </c>
      <c r="BE232">
        <f t="shared" si="327"/>
        <v>0</v>
      </c>
      <c r="BF232">
        <f t="shared" si="327"/>
        <v>0</v>
      </c>
      <c r="BG232">
        <f t="shared" si="327"/>
        <v>0</v>
      </c>
      <c r="BH232">
        <f t="shared" si="327"/>
        <v>0</v>
      </c>
      <c r="BI232">
        <f t="shared" si="327"/>
        <v>0</v>
      </c>
      <c r="BJ232">
        <f t="shared" si="327"/>
        <v>0</v>
      </c>
      <c r="BK232">
        <f t="shared" si="327"/>
        <v>0</v>
      </c>
      <c r="BL232">
        <f t="shared" si="327"/>
        <v>0</v>
      </c>
      <c r="BM232">
        <f t="shared" si="327"/>
        <v>0</v>
      </c>
      <c r="BN232">
        <f t="shared" si="327"/>
        <v>0</v>
      </c>
      <c r="BO232">
        <f t="shared" si="327"/>
        <v>0</v>
      </c>
      <c r="BP232">
        <f t="shared" si="327"/>
        <v>0</v>
      </c>
      <c r="BQ232">
        <f t="shared" si="327"/>
        <v>0</v>
      </c>
    </row>
    <row r="233" spans="1:69">
      <c r="A233" t="s">
        <v>613</v>
      </c>
      <c r="B233" t="s">
        <v>32</v>
      </c>
      <c r="C233" t="s">
        <v>33</v>
      </c>
      <c r="D233" t="s">
        <v>34</v>
      </c>
      <c r="E233" t="s">
        <v>883</v>
      </c>
      <c r="I233">
        <v>23</v>
      </c>
      <c r="J233" t="s">
        <v>72</v>
      </c>
      <c r="K233">
        <v>2021</v>
      </c>
      <c r="M233" t="s">
        <v>615</v>
      </c>
      <c r="S233" t="s">
        <v>616</v>
      </c>
      <c r="U233">
        <v>35.218000000000004</v>
      </c>
      <c r="V233">
        <v>-80.536000000000001</v>
      </c>
      <c r="W233" t="s">
        <v>42</v>
      </c>
      <c r="X233" t="s">
        <v>884</v>
      </c>
      <c r="Y233" t="s">
        <v>885</v>
      </c>
      <c r="AA233" t="s">
        <v>45</v>
      </c>
      <c r="AB233" t="s">
        <v>886</v>
      </c>
      <c r="AC233" t="s">
        <v>887</v>
      </c>
      <c r="AD233" t="s">
        <v>888</v>
      </c>
      <c r="AE233" t="s">
        <v>49</v>
      </c>
      <c r="AF233" s="1">
        <v>1</v>
      </c>
      <c r="AG233">
        <f t="shared" si="272"/>
        <v>23</v>
      </c>
      <c r="AH233" t="str">
        <f t="shared" si="273"/>
        <v/>
      </c>
      <c r="AI233">
        <f t="shared" si="267"/>
        <v>3</v>
      </c>
      <c r="AJ233">
        <f t="shared" si="275"/>
        <v>2061</v>
      </c>
      <c r="AK233">
        <f t="shared" ref="AK233:AL233" si="328">AJ233+40</f>
        <v>2101</v>
      </c>
      <c r="AL233">
        <f t="shared" si="328"/>
        <v>2141</v>
      </c>
      <c r="AM233">
        <f t="shared" ref="AM233:BB234" si="329">IF(AM$1&lt;$K233,0,$I233)*$AF233</f>
        <v>0</v>
      </c>
      <c r="AN233">
        <f t="shared" si="329"/>
        <v>23</v>
      </c>
      <c r="AO233">
        <f t="shared" si="329"/>
        <v>23</v>
      </c>
      <c r="AP233">
        <f t="shared" si="329"/>
        <v>23</v>
      </c>
      <c r="AQ233">
        <f t="shared" si="329"/>
        <v>23</v>
      </c>
      <c r="AR233">
        <f t="shared" si="329"/>
        <v>23</v>
      </c>
      <c r="AS233">
        <f t="shared" si="329"/>
        <v>23</v>
      </c>
      <c r="AT233">
        <f t="shared" si="329"/>
        <v>23</v>
      </c>
      <c r="AU233">
        <f t="shared" si="329"/>
        <v>23</v>
      </c>
      <c r="AV233">
        <f t="shared" si="329"/>
        <v>23</v>
      </c>
      <c r="AW233">
        <f t="shared" si="329"/>
        <v>23</v>
      </c>
      <c r="AX233">
        <f t="shared" si="329"/>
        <v>23</v>
      </c>
      <c r="AY233">
        <f t="shared" si="329"/>
        <v>23</v>
      </c>
      <c r="AZ233">
        <f t="shared" si="329"/>
        <v>23</v>
      </c>
      <c r="BA233">
        <f t="shared" si="329"/>
        <v>23</v>
      </c>
      <c r="BB233">
        <f t="shared" si="329"/>
        <v>23</v>
      </c>
      <c r="BC233">
        <f t="shared" ref="AN233:BQ234" si="330">IF(BC$1&lt;$K233,0,$I233)*$AF233</f>
        <v>23</v>
      </c>
      <c r="BD233">
        <f t="shared" si="330"/>
        <v>23</v>
      </c>
      <c r="BE233">
        <f t="shared" si="330"/>
        <v>23</v>
      </c>
      <c r="BF233">
        <f t="shared" si="330"/>
        <v>23</v>
      </c>
      <c r="BG233">
        <f t="shared" si="330"/>
        <v>23</v>
      </c>
      <c r="BH233">
        <f t="shared" si="330"/>
        <v>23</v>
      </c>
      <c r="BI233">
        <f t="shared" si="330"/>
        <v>23</v>
      </c>
      <c r="BJ233">
        <f t="shared" si="330"/>
        <v>23</v>
      </c>
      <c r="BK233">
        <f t="shared" si="330"/>
        <v>23</v>
      </c>
      <c r="BL233">
        <f t="shared" si="330"/>
        <v>23</v>
      </c>
      <c r="BM233">
        <f t="shared" si="330"/>
        <v>23</v>
      </c>
      <c r="BN233">
        <f t="shared" si="330"/>
        <v>23</v>
      </c>
      <c r="BO233">
        <f t="shared" si="330"/>
        <v>23</v>
      </c>
      <c r="BP233">
        <f t="shared" si="330"/>
        <v>23</v>
      </c>
      <c r="BQ233">
        <f t="shared" si="330"/>
        <v>23</v>
      </c>
    </row>
    <row r="234" spans="1:69">
      <c r="A234" t="s">
        <v>613</v>
      </c>
      <c r="B234" t="s">
        <v>32</v>
      </c>
      <c r="C234" t="s">
        <v>33</v>
      </c>
      <c r="D234" t="s">
        <v>34</v>
      </c>
      <c r="E234" t="s">
        <v>889</v>
      </c>
      <c r="I234">
        <v>23</v>
      </c>
      <c r="J234" t="s">
        <v>72</v>
      </c>
      <c r="K234">
        <v>2022</v>
      </c>
      <c r="M234" t="s">
        <v>615</v>
      </c>
      <c r="S234" t="s">
        <v>616</v>
      </c>
      <c r="U234">
        <v>36.287999999999997</v>
      </c>
      <c r="V234">
        <v>-80.656000000000006</v>
      </c>
      <c r="W234" t="s">
        <v>42</v>
      </c>
      <c r="X234" t="s">
        <v>890</v>
      </c>
      <c r="Y234" t="s">
        <v>891</v>
      </c>
      <c r="AA234" t="s">
        <v>45</v>
      </c>
      <c r="AB234" t="s">
        <v>892</v>
      </c>
      <c r="AC234" t="s">
        <v>893</v>
      </c>
      <c r="AD234" t="s">
        <v>894</v>
      </c>
      <c r="AE234" t="s">
        <v>49</v>
      </c>
      <c r="AF234" s="1">
        <v>1</v>
      </c>
      <c r="AG234">
        <f t="shared" si="272"/>
        <v>23</v>
      </c>
      <c r="AH234">
        <f t="shared" si="273"/>
        <v>23</v>
      </c>
      <c r="AI234">
        <f t="shared" si="267"/>
        <v>2</v>
      </c>
      <c r="AJ234">
        <f t="shared" si="275"/>
        <v>2062</v>
      </c>
      <c r="AK234">
        <f t="shared" ref="AK234:AL234" si="331">AJ234+40</f>
        <v>2102</v>
      </c>
      <c r="AL234">
        <f t="shared" si="331"/>
        <v>2142</v>
      </c>
      <c r="AM234">
        <f t="shared" si="329"/>
        <v>0</v>
      </c>
      <c r="AN234">
        <f t="shared" si="330"/>
        <v>0</v>
      </c>
      <c r="AO234">
        <f t="shared" si="330"/>
        <v>23</v>
      </c>
      <c r="AP234">
        <f t="shared" si="330"/>
        <v>23</v>
      </c>
      <c r="AQ234">
        <f t="shared" si="330"/>
        <v>23</v>
      </c>
      <c r="AR234">
        <f t="shared" si="330"/>
        <v>23</v>
      </c>
      <c r="AS234">
        <f t="shared" si="330"/>
        <v>23</v>
      </c>
      <c r="AT234">
        <f t="shared" si="330"/>
        <v>23</v>
      </c>
      <c r="AU234">
        <f t="shared" si="330"/>
        <v>23</v>
      </c>
      <c r="AV234">
        <f t="shared" si="330"/>
        <v>23</v>
      </c>
      <c r="AW234">
        <f t="shared" si="330"/>
        <v>23</v>
      </c>
      <c r="AX234">
        <f t="shared" si="330"/>
        <v>23</v>
      </c>
      <c r="AY234">
        <f t="shared" si="330"/>
        <v>23</v>
      </c>
      <c r="AZ234">
        <f t="shared" si="330"/>
        <v>23</v>
      </c>
      <c r="BA234">
        <f t="shared" si="330"/>
        <v>23</v>
      </c>
      <c r="BB234">
        <f t="shared" si="330"/>
        <v>23</v>
      </c>
      <c r="BC234">
        <f t="shared" si="330"/>
        <v>23</v>
      </c>
      <c r="BD234">
        <f t="shared" si="330"/>
        <v>23</v>
      </c>
      <c r="BE234">
        <f t="shared" si="330"/>
        <v>23</v>
      </c>
      <c r="BF234">
        <f t="shared" si="330"/>
        <v>23</v>
      </c>
      <c r="BG234">
        <f t="shared" si="330"/>
        <v>23</v>
      </c>
      <c r="BH234">
        <f t="shared" si="330"/>
        <v>23</v>
      </c>
      <c r="BI234">
        <f t="shared" si="330"/>
        <v>23</v>
      </c>
      <c r="BJ234">
        <f t="shared" si="330"/>
        <v>23</v>
      </c>
      <c r="BK234">
        <f t="shared" si="330"/>
        <v>23</v>
      </c>
      <c r="BL234">
        <f t="shared" si="330"/>
        <v>23</v>
      </c>
      <c r="BM234">
        <f t="shared" si="330"/>
        <v>23</v>
      </c>
      <c r="BN234">
        <f t="shared" si="330"/>
        <v>23</v>
      </c>
      <c r="BO234">
        <f t="shared" si="330"/>
        <v>23</v>
      </c>
      <c r="BP234">
        <f t="shared" si="330"/>
        <v>23</v>
      </c>
      <c r="BQ234">
        <f t="shared" si="330"/>
        <v>23</v>
      </c>
    </row>
    <row r="235" spans="1:69">
      <c r="A235" t="s">
        <v>613</v>
      </c>
      <c r="B235" t="s">
        <v>32</v>
      </c>
      <c r="C235" t="s">
        <v>33</v>
      </c>
      <c r="D235" t="s">
        <v>34</v>
      </c>
      <c r="E235" t="s">
        <v>895</v>
      </c>
      <c r="I235">
        <v>35</v>
      </c>
      <c r="J235" t="s">
        <v>840</v>
      </c>
      <c r="M235" t="s">
        <v>615</v>
      </c>
      <c r="S235" t="s">
        <v>616</v>
      </c>
      <c r="U235">
        <v>35.956899999999997</v>
      </c>
      <c r="V235">
        <v>-80.7714</v>
      </c>
      <c r="W235" t="s">
        <v>702</v>
      </c>
      <c r="X235" t="s">
        <v>896</v>
      </c>
      <c r="Y235" t="s">
        <v>897</v>
      </c>
      <c r="AA235" t="s">
        <v>45</v>
      </c>
      <c r="AB235" t="s">
        <v>898</v>
      </c>
      <c r="AC235" t="s">
        <v>899</v>
      </c>
      <c r="AD235" t="s">
        <v>900</v>
      </c>
      <c r="AE235" t="s">
        <v>49</v>
      </c>
      <c r="AF235" s="1">
        <v>1</v>
      </c>
      <c r="AG235">
        <f t="shared" si="272"/>
        <v>35</v>
      </c>
      <c r="AH235">
        <f t="shared" si="273"/>
        <v>35</v>
      </c>
      <c r="AI235">
        <f t="shared" si="267"/>
        <v>-99</v>
      </c>
      <c r="AJ235">
        <f t="shared" si="275"/>
        <v>40</v>
      </c>
      <c r="AK235">
        <f t="shared" ref="AK235:AL235" si="332">AJ235+40</f>
        <v>80</v>
      </c>
      <c r="AL235">
        <f t="shared" si="332"/>
        <v>120</v>
      </c>
      <c r="AM235">
        <v>0</v>
      </c>
      <c r="AN235">
        <f>AM235</f>
        <v>0</v>
      </c>
      <c r="AO235">
        <f t="shared" ref="AO235:BQ235" si="333">AN235</f>
        <v>0</v>
      </c>
      <c r="AP235">
        <f t="shared" si="333"/>
        <v>0</v>
      </c>
      <c r="AQ235">
        <f t="shared" si="333"/>
        <v>0</v>
      </c>
      <c r="AR235">
        <f t="shared" si="333"/>
        <v>0</v>
      </c>
      <c r="AS235">
        <f t="shared" si="333"/>
        <v>0</v>
      </c>
      <c r="AT235">
        <f t="shared" si="333"/>
        <v>0</v>
      </c>
      <c r="AU235">
        <f t="shared" si="333"/>
        <v>0</v>
      </c>
      <c r="AV235">
        <f t="shared" si="333"/>
        <v>0</v>
      </c>
      <c r="AW235">
        <f t="shared" si="333"/>
        <v>0</v>
      </c>
      <c r="AX235">
        <f t="shared" si="333"/>
        <v>0</v>
      </c>
      <c r="AY235">
        <f t="shared" si="333"/>
        <v>0</v>
      </c>
      <c r="AZ235">
        <f t="shared" si="333"/>
        <v>0</v>
      </c>
      <c r="BA235">
        <f t="shared" si="333"/>
        <v>0</v>
      </c>
      <c r="BB235">
        <f t="shared" si="333"/>
        <v>0</v>
      </c>
      <c r="BC235">
        <f t="shared" si="333"/>
        <v>0</v>
      </c>
      <c r="BD235">
        <f t="shared" si="333"/>
        <v>0</v>
      </c>
      <c r="BE235">
        <f t="shared" si="333"/>
        <v>0</v>
      </c>
      <c r="BF235">
        <f t="shared" si="333"/>
        <v>0</v>
      </c>
      <c r="BG235">
        <f t="shared" si="333"/>
        <v>0</v>
      </c>
      <c r="BH235">
        <f t="shared" si="333"/>
        <v>0</v>
      </c>
      <c r="BI235">
        <f t="shared" si="333"/>
        <v>0</v>
      </c>
      <c r="BJ235">
        <f t="shared" si="333"/>
        <v>0</v>
      </c>
      <c r="BK235">
        <f t="shared" si="333"/>
        <v>0</v>
      </c>
      <c r="BL235">
        <f t="shared" si="333"/>
        <v>0</v>
      </c>
      <c r="BM235">
        <f t="shared" si="333"/>
        <v>0</v>
      </c>
      <c r="BN235">
        <f t="shared" si="333"/>
        <v>0</v>
      </c>
      <c r="BO235">
        <f t="shared" si="333"/>
        <v>0</v>
      </c>
      <c r="BP235">
        <f t="shared" si="333"/>
        <v>0</v>
      </c>
      <c r="BQ235">
        <f t="shared" si="333"/>
        <v>0</v>
      </c>
    </row>
    <row r="236" spans="1:69">
      <c r="A236" t="s">
        <v>613</v>
      </c>
      <c r="B236" t="s">
        <v>32</v>
      </c>
      <c r="C236" t="s">
        <v>33</v>
      </c>
      <c r="D236" t="s">
        <v>34</v>
      </c>
      <c r="E236" t="s">
        <v>901</v>
      </c>
      <c r="I236">
        <v>75</v>
      </c>
      <c r="J236" t="s">
        <v>72</v>
      </c>
      <c r="K236">
        <v>2019</v>
      </c>
      <c r="M236" t="s">
        <v>615</v>
      </c>
      <c r="S236" t="s">
        <v>616</v>
      </c>
      <c r="U236">
        <v>29.635100000000001</v>
      </c>
      <c r="V236">
        <v>-82.843100000000007</v>
      </c>
      <c r="W236" t="s">
        <v>42</v>
      </c>
      <c r="Y236" t="s">
        <v>902</v>
      </c>
      <c r="AA236" t="s">
        <v>110</v>
      </c>
      <c r="AB236" t="s">
        <v>903</v>
      </c>
      <c r="AC236" t="s">
        <v>904</v>
      </c>
      <c r="AD236" t="s">
        <v>905</v>
      </c>
      <c r="AE236" t="s">
        <v>49</v>
      </c>
      <c r="AF236" s="1">
        <v>1</v>
      </c>
      <c r="AG236">
        <f t="shared" si="272"/>
        <v>75</v>
      </c>
      <c r="AH236" t="str">
        <f t="shared" si="273"/>
        <v/>
      </c>
      <c r="AI236">
        <f t="shared" si="267"/>
        <v>5</v>
      </c>
      <c r="AJ236">
        <f t="shared" si="275"/>
        <v>2059</v>
      </c>
      <c r="AK236">
        <f t="shared" ref="AK236:AL236" si="334">AJ236+40</f>
        <v>2099</v>
      </c>
      <c r="AL236">
        <f t="shared" si="334"/>
        <v>2139</v>
      </c>
      <c r="AM236">
        <f t="shared" ref="AM236:BB238" si="335">IF(AM$1&lt;$K236,0,$I236)*$AF236</f>
        <v>75</v>
      </c>
      <c r="AN236">
        <f t="shared" si="335"/>
        <v>75</v>
      </c>
      <c r="AO236">
        <f t="shared" si="335"/>
        <v>75</v>
      </c>
      <c r="AP236">
        <f t="shared" si="335"/>
        <v>75</v>
      </c>
      <c r="AQ236">
        <f t="shared" si="335"/>
        <v>75</v>
      </c>
      <c r="AR236">
        <f t="shared" si="335"/>
        <v>75</v>
      </c>
      <c r="AS236">
        <f t="shared" si="335"/>
        <v>75</v>
      </c>
      <c r="AT236">
        <f t="shared" si="335"/>
        <v>75</v>
      </c>
      <c r="AU236">
        <f t="shared" si="335"/>
        <v>75</v>
      </c>
      <c r="AV236">
        <f t="shared" si="335"/>
        <v>75</v>
      </c>
      <c r="AW236">
        <f t="shared" si="335"/>
        <v>75</v>
      </c>
      <c r="AX236">
        <f t="shared" si="335"/>
        <v>75</v>
      </c>
      <c r="AY236">
        <f t="shared" si="335"/>
        <v>75</v>
      </c>
      <c r="AZ236">
        <f t="shared" si="335"/>
        <v>75</v>
      </c>
      <c r="BA236">
        <f t="shared" si="335"/>
        <v>75</v>
      </c>
      <c r="BB236">
        <f t="shared" si="335"/>
        <v>75</v>
      </c>
      <c r="BC236">
        <f t="shared" ref="AN236:BQ238" si="336">IF(BC$1&lt;$K236,0,$I236)*$AF236</f>
        <v>75</v>
      </c>
      <c r="BD236">
        <f t="shared" si="336"/>
        <v>75</v>
      </c>
      <c r="BE236">
        <f t="shared" si="336"/>
        <v>75</v>
      </c>
      <c r="BF236">
        <f t="shared" si="336"/>
        <v>75</v>
      </c>
      <c r="BG236">
        <f t="shared" si="336"/>
        <v>75</v>
      </c>
      <c r="BH236">
        <f t="shared" si="336"/>
        <v>75</v>
      </c>
      <c r="BI236">
        <f t="shared" si="336"/>
        <v>75</v>
      </c>
      <c r="BJ236">
        <f t="shared" si="336"/>
        <v>75</v>
      </c>
      <c r="BK236">
        <f t="shared" si="336"/>
        <v>75</v>
      </c>
      <c r="BL236">
        <f t="shared" si="336"/>
        <v>75</v>
      </c>
      <c r="BM236">
        <f t="shared" si="336"/>
        <v>75</v>
      </c>
      <c r="BN236">
        <f t="shared" si="336"/>
        <v>75</v>
      </c>
      <c r="BO236">
        <f t="shared" si="336"/>
        <v>75</v>
      </c>
      <c r="BP236">
        <f t="shared" si="336"/>
        <v>75</v>
      </c>
      <c r="BQ236">
        <f t="shared" si="336"/>
        <v>75</v>
      </c>
    </row>
    <row r="237" spans="1:69">
      <c r="A237" t="s">
        <v>613</v>
      </c>
      <c r="B237" t="s">
        <v>32</v>
      </c>
      <c r="C237" t="s">
        <v>33</v>
      </c>
      <c r="D237" t="s">
        <v>34</v>
      </c>
      <c r="E237" t="s">
        <v>906</v>
      </c>
      <c r="I237">
        <v>75</v>
      </c>
      <c r="J237" t="s">
        <v>72</v>
      </c>
      <c r="K237">
        <v>2021</v>
      </c>
      <c r="M237" t="s">
        <v>615</v>
      </c>
      <c r="S237" t="s">
        <v>616</v>
      </c>
      <c r="U237">
        <v>30.4664</v>
      </c>
      <c r="V237">
        <v>-82.968699999999998</v>
      </c>
      <c r="W237" t="s">
        <v>42</v>
      </c>
      <c r="X237" t="s">
        <v>907</v>
      </c>
      <c r="Y237" t="s">
        <v>712</v>
      </c>
      <c r="AA237" t="s">
        <v>110</v>
      </c>
      <c r="AB237" t="s">
        <v>908</v>
      </c>
      <c r="AC237" t="s">
        <v>909</v>
      </c>
      <c r="AD237" t="s">
        <v>910</v>
      </c>
      <c r="AE237" t="s">
        <v>49</v>
      </c>
      <c r="AF237" s="1">
        <v>1</v>
      </c>
      <c r="AG237">
        <f t="shared" si="272"/>
        <v>75</v>
      </c>
      <c r="AH237">
        <f t="shared" si="273"/>
        <v>75</v>
      </c>
      <c r="AI237">
        <f t="shared" si="267"/>
        <v>3</v>
      </c>
      <c r="AJ237">
        <f t="shared" si="275"/>
        <v>2061</v>
      </c>
      <c r="AK237">
        <f t="shared" ref="AK237:AL237" si="337">AJ237+40</f>
        <v>2101</v>
      </c>
      <c r="AL237">
        <f t="shared" si="337"/>
        <v>2141</v>
      </c>
      <c r="AM237">
        <f t="shared" si="335"/>
        <v>0</v>
      </c>
      <c r="AN237">
        <f t="shared" si="336"/>
        <v>75</v>
      </c>
      <c r="AO237">
        <f t="shared" si="336"/>
        <v>75</v>
      </c>
      <c r="AP237">
        <f t="shared" si="336"/>
        <v>75</v>
      </c>
      <c r="AQ237">
        <f t="shared" si="336"/>
        <v>75</v>
      </c>
      <c r="AR237">
        <f t="shared" si="336"/>
        <v>75</v>
      </c>
      <c r="AS237">
        <f t="shared" si="336"/>
        <v>75</v>
      </c>
      <c r="AT237">
        <f t="shared" si="336"/>
        <v>75</v>
      </c>
      <c r="AU237">
        <f t="shared" si="336"/>
        <v>75</v>
      </c>
      <c r="AV237">
        <f t="shared" si="336"/>
        <v>75</v>
      </c>
      <c r="AW237">
        <f t="shared" si="336"/>
        <v>75</v>
      </c>
      <c r="AX237">
        <f t="shared" si="336"/>
        <v>75</v>
      </c>
      <c r="AY237">
        <f t="shared" si="336"/>
        <v>75</v>
      </c>
      <c r="AZ237">
        <f t="shared" si="336"/>
        <v>75</v>
      </c>
      <c r="BA237">
        <f t="shared" si="336"/>
        <v>75</v>
      </c>
      <c r="BB237">
        <f t="shared" si="336"/>
        <v>75</v>
      </c>
      <c r="BC237">
        <f t="shared" si="336"/>
        <v>75</v>
      </c>
      <c r="BD237">
        <f t="shared" si="336"/>
        <v>75</v>
      </c>
      <c r="BE237">
        <f t="shared" si="336"/>
        <v>75</v>
      </c>
      <c r="BF237">
        <f t="shared" si="336"/>
        <v>75</v>
      </c>
      <c r="BG237">
        <f t="shared" si="336"/>
        <v>75</v>
      </c>
      <c r="BH237">
        <f t="shared" si="336"/>
        <v>75</v>
      </c>
      <c r="BI237">
        <f t="shared" si="336"/>
        <v>75</v>
      </c>
      <c r="BJ237">
        <f t="shared" si="336"/>
        <v>75</v>
      </c>
      <c r="BK237">
        <f t="shared" si="336"/>
        <v>75</v>
      </c>
      <c r="BL237">
        <f t="shared" si="336"/>
        <v>75</v>
      </c>
      <c r="BM237">
        <f t="shared" si="336"/>
        <v>75</v>
      </c>
      <c r="BN237">
        <f t="shared" si="336"/>
        <v>75</v>
      </c>
      <c r="BO237">
        <f t="shared" si="336"/>
        <v>75</v>
      </c>
      <c r="BP237">
        <f t="shared" si="336"/>
        <v>75</v>
      </c>
      <c r="BQ237">
        <f t="shared" si="336"/>
        <v>75</v>
      </c>
    </row>
    <row r="238" spans="1:69">
      <c r="A238" t="s">
        <v>613</v>
      </c>
      <c r="B238" t="s">
        <v>32</v>
      </c>
      <c r="C238" t="s">
        <v>33</v>
      </c>
      <c r="D238" t="s">
        <v>34</v>
      </c>
      <c r="E238" t="s">
        <v>911</v>
      </c>
      <c r="I238">
        <v>65</v>
      </c>
      <c r="J238" t="s">
        <v>72</v>
      </c>
      <c r="K238">
        <v>2015</v>
      </c>
      <c r="M238" t="s">
        <v>615</v>
      </c>
      <c r="S238" t="s">
        <v>616</v>
      </c>
      <c r="U238">
        <v>35.005600000000001</v>
      </c>
      <c r="V238">
        <v>-78.125799999999998</v>
      </c>
      <c r="W238" t="s">
        <v>42</v>
      </c>
      <c r="Y238" t="s">
        <v>912</v>
      </c>
      <c r="AA238" t="s">
        <v>45</v>
      </c>
      <c r="AB238" t="s">
        <v>913</v>
      </c>
      <c r="AC238" t="s">
        <v>914</v>
      </c>
      <c r="AD238" t="s">
        <v>915</v>
      </c>
      <c r="AE238" t="s">
        <v>49</v>
      </c>
      <c r="AF238" s="1">
        <v>1</v>
      </c>
      <c r="AG238">
        <f t="shared" si="272"/>
        <v>65</v>
      </c>
      <c r="AH238">
        <f t="shared" si="273"/>
        <v>65</v>
      </c>
      <c r="AI238">
        <f t="shared" si="267"/>
        <v>9</v>
      </c>
      <c r="AJ238">
        <f t="shared" si="275"/>
        <v>2055</v>
      </c>
      <c r="AK238">
        <f t="shared" ref="AK238:AL238" si="338">AJ238+40</f>
        <v>2095</v>
      </c>
      <c r="AL238">
        <f t="shared" si="338"/>
        <v>2135</v>
      </c>
      <c r="AM238">
        <f t="shared" si="335"/>
        <v>65</v>
      </c>
      <c r="AN238">
        <f t="shared" si="336"/>
        <v>65</v>
      </c>
      <c r="AO238">
        <f t="shared" si="336"/>
        <v>65</v>
      </c>
      <c r="AP238">
        <f t="shared" si="336"/>
        <v>65</v>
      </c>
      <c r="AQ238">
        <f t="shared" si="336"/>
        <v>65</v>
      </c>
      <c r="AR238">
        <f t="shared" si="336"/>
        <v>65</v>
      </c>
      <c r="AS238">
        <f t="shared" si="336"/>
        <v>65</v>
      </c>
      <c r="AT238">
        <f t="shared" si="336"/>
        <v>65</v>
      </c>
      <c r="AU238">
        <f t="shared" si="336"/>
        <v>65</v>
      </c>
      <c r="AV238">
        <f t="shared" si="336"/>
        <v>65</v>
      </c>
      <c r="AW238">
        <f t="shared" si="336"/>
        <v>65</v>
      </c>
      <c r="AX238">
        <f t="shared" si="336"/>
        <v>65</v>
      </c>
      <c r="AY238">
        <f t="shared" si="336"/>
        <v>65</v>
      </c>
      <c r="AZ238">
        <f t="shared" si="336"/>
        <v>65</v>
      </c>
      <c r="BA238">
        <f t="shared" si="336"/>
        <v>65</v>
      </c>
      <c r="BB238">
        <f t="shared" si="336"/>
        <v>65</v>
      </c>
      <c r="BC238">
        <f t="shared" si="336"/>
        <v>65</v>
      </c>
      <c r="BD238">
        <f t="shared" si="336"/>
        <v>65</v>
      </c>
      <c r="BE238">
        <f t="shared" si="336"/>
        <v>65</v>
      </c>
      <c r="BF238">
        <f t="shared" si="336"/>
        <v>65</v>
      </c>
      <c r="BG238">
        <f t="shared" si="336"/>
        <v>65</v>
      </c>
      <c r="BH238">
        <f t="shared" si="336"/>
        <v>65</v>
      </c>
      <c r="BI238">
        <f t="shared" si="336"/>
        <v>65</v>
      </c>
      <c r="BJ238">
        <f t="shared" si="336"/>
        <v>65</v>
      </c>
      <c r="BK238">
        <f t="shared" si="336"/>
        <v>65</v>
      </c>
      <c r="BL238">
        <f t="shared" si="336"/>
        <v>65</v>
      </c>
      <c r="BM238">
        <f t="shared" si="336"/>
        <v>65</v>
      </c>
      <c r="BN238">
        <f t="shared" si="336"/>
        <v>65</v>
      </c>
      <c r="BO238">
        <f t="shared" si="336"/>
        <v>65</v>
      </c>
      <c r="BP238">
        <f t="shared" si="336"/>
        <v>65</v>
      </c>
      <c r="BQ238">
        <f t="shared" si="336"/>
        <v>65</v>
      </c>
    </row>
    <row r="239" spans="1:69">
      <c r="A239" t="s">
        <v>613</v>
      </c>
      <c r="B239" t="s">
        <v>32</v>
      </c>
      <c r="C239" t="s">
        <v>33</v>
      </c>
      <c r="D239" t="s">
        <v>34</v>
      </c>
      <c r="E239" t="s">
        <v>916</v>
      </c>
      <c r="I239">
        <v>75</v>
      </c>
      <c r="J239" t="s">
        <v>840</v>
      </c>
      <c r="M239" t="s">
        <v>615</v>
      </c>
      <c r="S239" t="s">
        <v>616</v>
      </c>
      <c r="U239">
        <v>29.9983</v>
      </c>
      <c r="V239">
        <v>-85.368799999999993</v>
      </c>
      <c r="W239" t="s">
        <v>702</v>
      </c>
      <c r="Y239" t="s">
        <v>917</v>
      </c>
      <c r="AA239" t="s">
        <v>110</v>
      </c>
      <c r="AB239" t="s">
        <v>918</v>
      </c>
      <c r="AC239" t="s">
        <v>919</v>
      </c>
      <c r="AD239" t="s">
        <v>920</v>
      </c>
      <c r="AE239" t="s">
        <v>49</v>
      </c>
      <c r="AF239" s="1">
        <v>1</v>
      </c>
      <c r="AG239">
        <f t="shared" si="272"/>
        <v>75</v>
      </c>
      <c r="AH239">
        <f t="shared" si="273"/>
        <v>75</v>
      </c>
      <c r="AI239">
        <f t="shared" si="267"/>
        <v>-99</v>
      </c>
      <c r="AJ239">
        <f t="shared" si="275"/>
        <v>40</v>
      </c>
      <c r="AK239">
        <f t="shared" ref="AK239:AL239" si="339">AJ239+40</f>
        <v>80</v>
      </c>
      <c r="AL239">
        <f t="shared" si="339"/>
        <v>120</v>
      </c>
      <c r="AM239">
        <v>0</v>
      </c>
      <c r="AN239">
        <f>AM239</f>
        <v>0</v>
      </c>
      <c r="AO239">
        <f t="shared" ref="AO239:BQ239" si="340">AN239</f>
        <v>0</v>
      </c>
      <c r="AP239">
        <f t="shared" si="340"/>
        <v>0</v>
      </c>
      <c r="AQ239">
        <f t="shared" si="340"/>
        <v>0</v>
      </c>
      <c r="AR239">
        <f t="shared" si="340"/>
        <v>0</v>
      </c>
      <c r="AS239">
        <f t="shared" si="340"/>
        <v>0</v>
      </c>
      <c r="AT239">
        <f t="shared" si="340"/>
        <v>0</v>
      </c>
      <c r="AU239">
        <f t="shared" si="340"/>
        <v>0</v>
      </c>
      <c r="AV239">
        <f t="shared" si="340"/>
        <v>0</v>
      </c>
      <c r="AW239">
        <f t="shared" si="340"/>
        <v>0</v>
      </c>
      <c r="AX239">
        <f t="shared" si="340"/>
        <v>0</v>
      </c>
      <c r="AY239">
        <f t="shared" si="340"/>
        <v>0</v>
      </c>
      <c r="AZ239">
        <f t="shared" si="340"/>
        <v>0</v>
      </c>
      <c r="BA239">
        <f t="shared" si="340"/>
        <v>0</v>
      </c>
      <c r="BB239">
        <f t="shared" si="340"/>
        <v>0</v>
      </c>
      <c r="BC239">
        <f t="shared" si="340"/>
        <v>0</v>
      </c>
      <c r="BD239">
        <f t="shared" si="340"/>
        <v>0</v>
      </c>
      <c r="BE239">
        <f t="shared" si="340"/>
        <v>0</v>
      </c>
      <c r="BF239">
        <f t="shared" si="340"/>
        <v>0</v>
      </c>
      <c r="BG239">
        <f t="shared" si="340"/>
        <v>0</v>
      </c>
      <c r="BH239">
        <f t="shared" si="340"/>
        <v>0</v>
      </c>
      <c r="BI239">
        <f t="shared" si="340"/>
        <v>0</v>
      </c>
      <c r="BJ239">
        <f t="shared" si="340"/>
        <v>0</v>
      </c>
      <c r="BK239">
        <f t="shared" si="340"/>
        <v>0</v>
      </c>
      <c r="BL239">
        <f t="shared" si="340"/>
        <v>0</v>
      </c>
      <c r="BM239">
        <f t="shared" si="340"/>
        <v>0</v>
      </c>
      <c r="BN239">
        <f t="shared" si="340"/>
        <v>0</v>
      </c>
      <c r="BO239">
        <f t="shared" si="340"/>
        <v>0</v>
      </c>
      <c r="BP239">
        <f t="shared" si="340"/>
        <v>0</v>
      </c>
      <c r="BQ239">
        <f t="shared" si="340"/>
        <v>0</v>
      </c>
    </row>
    <row r="240" spans="1:69">
      <c r="A240" t="s">
        <v>613</v>
      </c>
      <c r="B240" t="s">
        <v>32</v>
      </c>
      <c r="C240" t="s">
        <v>33</v>
      </c>
      <c r="D240" t="s">
        <v>34</v>
      </c>
      <c r="E240" t="s">
        <v>921</v>
      </c>
      <c r="I240">
        <v>100</v>
      </c>
      <c r="J240" t="s">
        <v>463</v>
      </c>
      <c r="K240">
        <v>2023</v>
      </c>
      <c r="M240" t="s">
        <v>615</v>
      </c>
      <c r="S240" t="s">
        <v>616</v>
      </c>
      <c r="U240">
        <v>34.962000000000003</v>
      </c>
      <c r="V240">
        <v>-90.183999999999997</v>
      </c>
      <c r="W240" t="s">
        <v>42</v>
      </c>
      <c r="Y240" t="s">
        <v>922</v>
      </c>
      <c r="AA240" t="s">
        <v>923</v>
      </c>
      <c r="AB240" t="s">
        <v>924</v>
      </c>
      <c r="AC240" t="s">
        <v>925</v>
      </c>
      <c r="AD240" t="s">
        <v>926</v>
      </c>
      <c r="AE240" t="s">
        <v>49</v>
      </c>
      <c r="AF240" s="1">
        <v>1</v>
      </c>
      <c r="AG240">
        <f t="shared" si="272"/>
        <v>100</v>
      </c>
      <c r="AH240">
        <f t="shared" si="273"/>
        <v>100</v>
      </c>
      <c r="AI240">
        <f t="shared" si="267"/>
        <v>1</v>
      </c>
      <c r="AJ240">
        <f t="shared" si="275"/>
        <v>2063</v>
      </c>
      <c r="AK240">
        <f t="shared" ref="AK240:AL240" si="341">AJ240+40</f>
        <v>2103</v>
      </c>
      <c r="AL240">
        <f t="shared" si="341"/>
        <v>2143</v>
      </c>
      <c r="AM240">
        <f>IF(AM$1&lt;$K240,0,$I240)</f>
        <v>0</v>
      </c>
      <c r="AN240">
        <f t="shared" ref="AN240:BQ240" si="342">IF(AN$1&lt;$K240,0,$I240)</f>
        <v>0</v>
      </c>
      <c r="AO240">
        <f t="shared" si="342"/>
        <v>0</v>
      </c>
      <c r="AP240">
        <f t="shared" si="342"/>
        <v>100</v>
      </c>
      <c r="AQ240">
        <f t="shared" si="342"/>
        <v>100</v>
      </c>
      <c r="AR240">
        <f t="shared" si="342"/>
        <v>100</v>
      </c>
      <c r="AS240">
        <f t="shared" si="342"/>
        <v>100</v>
      </c>
      <c r="AT240">
        <f t="shared" si="342"/>
        <v>100</v>
      </c>
      <c r="AU240">
        <f t="shared" si="342"/>
        <v>100</v>
      </c>
      <c r="AV240">
        <f t="shared" si="342"/>
        <v>100</v>
      </c>
      <c r="AW240">
        <f t="shared" si="342"/>
        <v>100</v>
      </c>
      <c r="AX240">
        <f t="shared" si="342"/>
        <v>100</v>
      </c>
      <c r="AY240">
        <f t="shared" si="342"/>
        <v>100</v>
      </c>
      <c r="AZ240">
        <f t="shared" si="342"/>
        <v>100</v>
      </c>
      <c r="BA240">
        <f t="shared" si="342"/>
        <v>100</v>
      </c>
      <c r="BB240">
        <f t="shared" si="342"/>
        <v>100</v>
      </c>
      <c r="BC240">
        <f t="shared" si="342"/>
        <v>100</v>
      </c>
      <c r="BD240">
        <f t="shared" si="342"/>
        <v>100</v>
      </c>
      <c r="BE240">
        <f t="shared" si="342"/>
        <v>100</v>
      </c>
      <c r="BF240">
        <f t="shared" si="342"/>
        <v>100</v>
      </c>
      <c r="BG240">
        <f t="shared" si="342"/>
        <v>100</v>
      </c>
      <c r="BH240">
        <f t="shared" si="342"/>
        <v>100</v>
      </c>
      <c r="BI240">
        <f t="shared" si="342"/>
        <v>100</v>
      </c>
      <c r="BJ240">
        <f t="shared" si="342"/>
        <v>100</v>
      </c>
      <c r="BK240">
        <f t="shared" si="342"/>
        <v>100</v>
      </c>
      <c r="BL240">
        <f t="shared" si="342"/>
        <v>100</v>
      </c>
      <c r="BM240">
        <f t="shared" si="342"/>
        <v>100</v>
      </c>
      <c r="BN240">
        <f t="shared" si="342"/>
        <v>100</v>
      </c>
      <c r="BO240">
        <f t="shared" si="342"/>
        <v>100</v>
      </c>
      <c r="BP240">
        <f t="shared" si="342"/>
        <v>100</v>
      </c>
      <c r="BQ240">
        <f t="shared" si="342"/>
        <v>100</v>
      </c>
    </row>
    <row r="241" spans="1:69">
      <c r="A241" t="s">
        <v>613</v>
      </c>
      <c r="B241" t="s">
        <v>32</v>
      </c>
      <c r="C241" t="s">
        <v>33</v>
      </c>
      <c r="D241" t="s">
        <v>34</v>
      </c>
      <c r="E241" t="s">
        <v>927</v>
      </c>
      <c r="H241" t="s">
        <v>928</v>
      </c>
      <c r="I241">
        <v>75</v>
      </c>
      <c r="J241" t="s">
        <v>799</v>
      </c>
      <c r="K241">
        <v>2024</v>
      </c>
      <c r="M241" t="s">
        <v>615</v>
      </c>
      <c r="S241" t="s">
        <v>616</v>
      </c>
      <c r="U241">
        <v>30.282499999999999</v>
      </c>
      <c r="V241">
        <v>-83.298199999999994</v>
      </c>
      <c r="W241" t="s">
        <v>702</v>
      </c>
      <c r="Y241" t="s">
        <v>929</v>
      </c>
      <c r="AA241" t="s">
        <v>110</v>
      </c>
      <c r="AB241" t="s">
        <v>930</v>
      </c>
      <c r="AC241" t="s">
        <v>931</v>
      </c>
      <c r="AD241" t="s">
        <v>932</v>
      </c>
      <c r="AE241" t="s">
        <v>49</v>
      </c>
      <c r="AF241" s="1">
        <v>1</v>
      </c>
      <c r="AG241">
        <f t="shared" si="272"/>
        <v>75</v>
      </c>
      <c r="AH241">
        <f t="shared" si="273"/>
        <v>75</v>
      </c>
      <c r="AI241">
        <f t="shared" si="267"/>
        <v>0</v>
      </c>
      <c r="AJ241">
        <f t="shared" si="275"/>
        <v>2064</v>
      </c>
      <c r="AK241">
        <f t="shared" ref="AK241:AL241" si="343">AJ241+40</f>
        <v>2104</v>
      </c>
      <c r="AL241">
        <f t="shared" si="343"/>
        <v>2144</v>
      </c>
      <c r="AM241">
        <v>0</v>
      </c>
      <c r="AN241">
        <f>AM241</f>
        <v>0</v>
      </c>
      <c r="AO241">
        <f t="shared" ref="AO241:BQ241" si="344">AN241</f>
        <v>0</v>
      </c>
      <c r="AP241">
        <f t="shared" si="344"/>
        <v>0</v>
      </c>
      <c r="AQ241">
        <f t="shared" si="344"/>
        <v>0</v>
      </c>
      <c r="AR241">
        <f t="shared" si="344"/>
        <v>0</v>
      </c>
      <c r="AS241">
        <f t="shared" si="344"/>
        <v>0</v>
      </c>
      <c r="AT241">
        <f t="shared" si="344"/>
        <v>0</v>
      </c>
      <c r="AU241">
        <f t="shared" si="344"/>
        <v>0</v>
      </c>
      <c r="AV241">
        <f t="shared" si="344"/>
        <v>0</v>
      </c>
      <c r="AW241">
        <f t="shared" si="344"/>
        <v>0</v>
      </c>
      <c r="AX241">
        <f t="shared" si="344"/>
        <v>0</v>
      </c>
      <c r="AY241">
        <f t="shared" si="344"/>
        <v>0</v>
      </c>
      <c r="AZ241">
        <f t="shared" si="344"/>
        <v>0</v>
      </c>
      <c r="BA241">
        <f t="shared" si="344"/>
        <v>0</v>
      </c>
      <c r="BB241">
        <f t="shared" si="344"/>
        <v>0</v>
      </c>
      <c r="BC241">
        <f t="shared" si="344"/>
        <v>0</v>
      </c>
      <c r="BD241">
        <f t="shared" si="344"/>
        <v>0</v>
      </c>
      <c r="BE241">
        <f t="shared" si="344"/>
        <v>0</v>
      </c>
      <c r="BF241">
        <f t="shared" si="344"/>
        <v>0</v>
      </c>
      <c r="BG241">
        <f t="shared" si="344"/>
        <v>0</v>
      </c>
      <c r="BH241">
        <f t="shared" si="344"/>
        <v>0</v>
      </c>
      <c r="BI241">
        <f t="shared" si="344"/>
        <v>0</v>
      </c>
      <c r="BJ241">
        <f t="shared" si="344"/>
        <v>0</v>
      </c>
      <c r="BK241">
        <f t="shared" si="344"/>
        <v>0</v>
      </c>
      <c r="BL241">
        <f t="shared" si="344"/>
        <v>0</v>
      </c>
      <c r="BM241">
        <f t="shared" si="344"/>
        <v>0</v>
      </c>
      <c r="BN241">
        <f t="shared" si="344"/>
        <v>0</v>
      </c>
      <c r="BO241">
        <f t="shared" si="344"/>
        <v>0</v>
      </c>
      <c r="BP241">
        <f t="shared" si="344"/>
        <v>0</v>
      </c>
      <c r="BQ241">
        <f t="shared" si="344"/>
        <v>0</v>
      </c>
    </row>
    <row r="242" spans="1:69">
      <c r="A242" t="s">
        <v>613</v>
      </c>
      <c r="B242" t="s">
        <v>32</v>
      </c>
      <c r="C242" t="s">
        <v>33</v>
      </c>
      <c r="D242" t="s">
        <v>34</v>
      </c>
      <c r="E242" t="s">
        <v>933</v>
      </c>
      <c r="I242">
        <v>62</v>
      </c>
      <c r="J242" t="s">
        <v>463</v>
      </c>
      <c r="K242">
        <v>2023</v>
      </c>
      <c r="M242" t="s">
        <v>615</v>
      </c>
      <c r="S242" t="s">
        <v>616</v>
      </c>
      <c r="U242">
        <v>33.741</v>
      </c>
      <c r="V242">
        <v>-81.400000000000006</v>
      </c>
      <c r="W242" t="s">
        <v>42</v>
      </c>
      <c r="Y242" t="s">
        <v>934</v>
      </c>
      <c r="AA242" t="s">
        <v>185</v>
      </c>
      <c r="AB242" t="s">
        <v>935</v>
      </c>
      <c r="AC242" t="s">
        <v>936</v>
      </c>
      <c r="AD242" t="s">
        <v>937</v>
      </c>
      <c r="AE242" t="s">
        <v>49</v>
      </c>
      <c r="AF242" s="1">
        <v>1</v>
      </c>
      <c r="AG242">
        <f t="shared" si="272"/>
        <v>62</v>
      </c>
      <c r="AH242">
        <f t="shared" si="273"/>
        <v>62</v>
      </c>
      <c r="AI242">
        <f t="shared" si="267"/>
        <v>1</v>
      </c>
      <c r="AJ242">
        <f t="shared" si="275"/>
        <v>2063</v>
      </c>
      <c r="AK242">
        <f t="shared" ref="AK242:AL242" si="345">AJ242+40</f>
        <v>2103</v>
      </c>
      <c r="AL242">
        <f t="shared" si="345"/>
        <v>2143</v>
      </c>
      <c r="AM242">
        <f>IF(AM$1&lt;$K242,0,$I242)</f>
        <v>0</v>
      </c>
      <c r="AN242">
        <f t="shared" ref="AN242:BQ242" si="346">IF(AN$1&lt;$K242,0,$I242)</f>
        <v>0</v>
      </c>
      <c r="AO242">
        <f t="shared" si="346"/>
        <v>0</v>
      </c>
      <c r="AP242">
        <f t="shared" si="346"/>
        <v>62</v>
      </c>
      <c r="AQ242">
        <f t="shared" si="346"/>
        <v>62</v>
      </c>
      <c r="AR242">
        <f t="shared" si="346"/>
        <v>62</v>
      </c>
      <c r="AS242">
        <f t="shared" si="346"/>
        <v>62</v>
      </c>
      <c r="AT242">
        <f t="shared" si="346"/>
        <v>62</v>
      </c>
      <c r="AU242">
        <f t="shared" si="346"/>
        <v>62</v>
      </c>
      <c r="AV242">
        <f t="shared" si="346"/>
        <v>62</v>
      </c>
      <c r="AW242">
        <f t="shared" si="346"/>
        <v>62</v>
      </c>
      <c r="AX242">
        <f t="shared" si="346"/>
        <v>62</v>
      </c>
      <c r="AY242">
        <f t="shared" si="346"/>
        <v>62</v>
      </c>
      <c r="AZ242">
        <f t="shared" si="346"/>
        <v>62</v>
      </c>
      <c r="BA242">
        <f t="shared" si="346"/>
        <v>62</v>
      </c>
      <c r="BB242">
        <f t="shared" si="346"/>
        <v>62</v>
      </c>
      <c r="BC242">
        <f t="shared" si="346"/>
        <v>62</v>
      </c>
      <c r="BD242">
        <f t="shared" si="346"/>
        <v>62</v>
      </c>
      <c r="BE242">
        <f t="shared" si="346"/>
        <v>62</v>
      </c>
      <c r="BF242">
        <f t="shared" si="346"/>
        <v>62</v>
      </c>
      <c r="BG242">
        <f t="shared" si="346"/>
        <v>62</v>
      </c>
      <c r="BH242">
        <f t="shared" si="346"/>
        <v>62</v>
      </c>
      <c r="BI242">
        <f t="shared" si="346"/>
        <v>62</v>
      </c>
      <c r="BJ242">
        <f t="shared" si="346"/>
        <v>62</v>
      </c>
      <c r="BK242">
        <f t="shared" si="346"/>
        <v>62</v>
      </c>
      <c r="BL242">
        <f t="shared" si="346"/>
        <v>62</v>
      </c>
      <c r="BM242">
        <f t="shared" si="346"/>
        <v>62</v>
      </c>
      <c r="BN242">
        <f t="shared" si="346"/>
        <v>62</v>
      </c>
      <c r="BO242">
        <f t="shared" si="346"/>
        <v>62</v>
      </c>
      <c r="BP242">
        <f t="shared" si="346"/>
        <v>62</v>
      </c>
      <c r="BQ242">
        <f t="shared" si="346"/>
        <v>62</v>
      </c>
    </row>
    <row r="243" spans="1:69">
      <c r="A243" t="s">
        <v>938</v>
      </c>
      <c r="B243" t="s">
        <v>32</v>
      </c>
      <c r="C243" t="s">
        <v>33</v>
      </c>
      <c r="D243" t="s">
        <v>34</v>
      </c>
      <c r="E243" t="s">
        <v>939</v>
      </c>
      <c r="F243" t="s">
        <v>287</v>
      </c>
      <c r="I243">
        <v>99</v>
      </c>
      <c r="J243" t="s">
        <v>72</v>
      </c>
      <c r="K243">
        <v>2009</v>
      </c>
      <c r="M243" t="s">
        <v>940</v>
      </c>
      <c r="S243" t="s">
        <v>616</v>
      </c>
      <c r="U243">
        <v>42.999299999999998</v>
      </c>
      <c r="V243">
        <v>-106.021</v>
      </c>
      <c r="W243" t="s">
        <v>42</v>
      </c>
      <c r="Y243" t="s">
        <v>941</v>
      </c>
      <c r="AA243" t="s">
        <v>942</v>
      </c>
      <c r="AB243" t="s">
        <v>943</v>
      </c>
      <c r="AC243" t="s">
        <v>944</v>
      </c>
      <c r="AD243" t="s">
        <v>945</v>
      </c>
      <c r="AE243" t="s">
        <v>49</v>
      </c>
      <c r="AF243" s="1">
        <v>1</v>
      </c>
      <c r="AG243">
        <f t="shared" si="272"/>
        <v>99</v>
      </c>
      <c r="AH243">
        <f t="shared" si="273"/>
        <v>99</v>
      </c>
      <c r="AI243">
        <f t="shared" si="267"/>
        <v>15</v>
      </c>
      <c r="AJ243">
        <f t="shared" si="275"/>
        <v>2049</v>
      </c>
      <c r="AK243">
        <f t="shared" ref="AK243:AL243" si="347">AJ243+40</f>
        <v>2089</v>
      </c>
      <c r="AL243">
        <f t="shared" si="347"/>
        <v>2129</v>
      </c>
      <c r="AM243">
        <f t="shared" ref="AM243:BB269" si="348">IF(AM$1&lt;$K243,0,$I243)*$AF243</f>
        <v>99</v>
      </c>
      <c r="AN243">
        <f t="shared" si="348"/>
        <v>99</v>
      </c>
      <c r="AO243">
        <f t="shared" si="348"/>
        <v>99</v>
      </c>
      <c r="AP243">
        <f t="shared" si="348"/>
        <v>99</v>
      </c>
      <c r="AQ243">
        <f t="shared" si="348"/>
        <v>99</v>
      </c>
      <c r="AR243">
        <f t="shared" si="348"/>
        <v>99</v>
      </c>
      <c r="AS243">
        <f t="shared" si="348"/>
        <v>99</v>
      </c>
      <c r="AT243">
        <f t="shared" si="348"/>
        <v>99</v>
      </c>
      <c r="AU243">
        <f t="shared" si="348"/>
        <v>99</v>
      </c>
      <c r="AV243">
        <f t="shared" si="348"/>
        <v>99</v>
      </c>
      <c r="AW243">
        <f t="shared" si="348"/>
        <v>99</v>
      </c>
      <c r="AX243">
        <f t="shared" si="348"/>
        <v>99</v>
      </c>
      <c r="AY243">
        <f t="shared" si="348"/>
        <v>99</v>
      </c>
      <c r="AZ243">
        <f t="shared" si="348"/>
        <v>99</v>
      </c>
      <c r="BA243">
        <f t="shared" si="348"/>
        <v>99</v>
      </c>
      <c r="BB243">
        <f t="shared" si="348"/>
        <v>99</v>
      </c>
      <c r="BC243">
        <f t="shared" ref="AN243:BQ251" si="349">IF(BC$1&lt;$K243,0,$I243)*$AF243</f>
        <v>99</v>
      </c>
      <c r="BD243">
        <f t="shared" si="349"/>
        <v>99</v>
      </c>
      <c r="BE243">
        <f t="shared" si="349"/>
        <v>99</v>
      </c>
      <c r="BF243">
        <f t="shared" si="349"/>
        <v>99</v>
      </c>
      <c r="BG243">
        <f t="shared" si="349"/>
        <v>99</v>
      </c>
      <c r="BH243">
        <f t="shared" si="349"/>
        <v>99</v>
      </c>
      <c r="BI243">
        <f t="shared" si="349"/>
        <v>99</v>
      </c>
      <c r="BJ243">
        <f t="shared" si="349"/>
        <v>99</v>
      </c>
      <c r="BK243">
        <f t="shared" si="349"/>
        <v>99</v>
      </c>
      <c r="BL243">
        <f t="shared" si="349"/>
        <v>99</v>
      </c>
      <c r="BM243">
        <f t="shared" si="349"/>
        <v>99</v>
      </c>
      <c r="BN243">
        <f t="shared" si="349"/>
        <v>99</v>
      </c>
      <c r="BO243">
        <f t="shared" si="349"/>
        <v>99</v>
      </c>
      <c r="BP243">
        <f t="shared" si="349"/>
        <v>99</v>
      </c>
      <c r="BQ243">
        <f t="shared" si="349"/>
        <v>99</v>
      </c>
    </row>
    <row r="244" spans="1:69">
      <c r="A244" t="s">
        <v>938</v>
      </c>
      <c r="B244" t="s">
        <v>32</v>
      </c>
      <c r="C244" t="s">
        <v>33</v>
      </c>
      <c r="D244" t="s">
        <v>34</v>
      </c>
      <c r="E244" t="s">
        <v>946</v>
      </c>
      <c r="F244" t="s">
        <v>287</v>
      </c>
      <c r="I244">
        <v>131</v>
      </c>
      <c r="J244" t="s">
        <v>72</v>
      </c>
      <c r="K244">
        <v>2012</v>
      </c>
      <c r="M244" t="s">
        <v>940</v>
      </c>
      <c r="S244" t="s">
        <v>947</v>
      </c>
      <c r="U244">
        <v>37.872700000000002</v>
      </c>
      <c r="V244">
        <v>-100.40300000000001</v>
      </c>
      <c r="W244" t="s">
        <v>42</v>
      </c>
      <c r="Y244" t="s">
        <v>948</v>
      </c>
      <c r="AA244" t="s">
        <v>949</v>
      </c>
      <c r="AB244" t="s">
        <v>950</v>
      </c>
      <c r="AC244" t="s">
        <v>951</v>
      </c>
      <c r="AD244" t="s">
        <v>952</v>
      </c>
      <c r="AE244" t="s">
        <v>49</v>
      </c>
      <c r="AF244" s="1">
        <v>0.5</v>
      </c>
      <c r="AG244">
        <f t="shared" si="272"/>
        <v>131</v>
      </c>
      <c r="AH244">
        <f t="shared" si="273"/>
        <v>131</v>
      </c>
      <c r="AI244">
        <f t="shared" si="267"/>
        <v>12</v>
      </c>
      <c r="AJ244">
        <f t="shared" si="275"/>
        <v>2052</v>
      </c>
      <c r="AK244">
        <f t="shared" ref="AK244:AL244" si="350">AJ244+40</f>
        <v>2092</v>
      </c>
      <c r="AL244">
        <f t="shared" si="350"/>
        <v>2132</v>
      </c>
      <c r="AM244">
        <f t="shared" si="348"/>
        <v>65.5</v>
      </c>
      <c r="AN244">
        <f t="shared" si="349"/>
        <v>65.5</v>
      </c>
      <c r="AO244">
        <f t="shared" si="349"/>
        <v>65.5</v>
      </c>
      <c r="AP244">
        <f t="shared" si="349"/>
        <v>65.5</v>
      </c>
      <c r="AQ244">
        <f t="shared" si="349"/>
        <v>65.5</v>
      </c>
      <c r="AR244">
        <f t="shared" si="349"/>
        <v>65.5</v>
      </c>
      <c r="AS244">
        <f t="shared" si="349"/>
        <v>65.5</v>
      </c>
      <c r="AT244">
        <f t="shared" si="349"/>
        <v>65.5</v>
      </c>
      <c r="AU244">
        <f t="shared" si="349"/>
        <v>65.5</v>
      </c>
      <c r="AV244">
        <f t="shared" si="349"/>
        <v>65.5</v>
      </c>
      <c r="AW244">
        <f t="shared" si="349"/>
        <v>65.5</v>
      </c>
      <c r="AX244">
        <f t="shared" si="349"/>
        <v>65.5</v>
      </c>
      <c r="AY244">
        <f t="shared" si="349"/>
        <v>65.5</v>
      </c>
      <c r="AZ244">
        <f t="shared" si="349"/>
        <v>65.5</v>
      </c>
      <c r="BA244">
        <f t="shared" si="349"/>
        <v>65.5</v>
      </c>
      <c r="BB244">
        <f t="shared" si="349"/>
        <v>65.5</v>
      </c>
      <c r="BC244">
        <f t="shared" si="349"/>
        <v>65.5</v>
      </c>
      <c r="BD244">
        <f t="shared" si="349"/>
        <v>65.5</v>
      </c>
      <c r="BE244">
        <f t="shared" si="349"/>
        <v>65.5</v>
      </c>
      <c r="BF244">
        <f t="shared" si="349"/>
        <v>65.5</v>
      </c>
      <c r="BG244">
        <f t="shared" si="349"/>
        <v>65.5</v>
      </c>
      <c r="BH244">
        <f t="shared" si="349"/>
        <v>65.5</v>
      </c>
      <c r="BI244">
        <f t="shared" si="349"/>
        <v>65.5</v>
      </c>
      <c r="BJ244">
        <f t="shared" si="349"/>
        <v>65.5</v>
      </c>
      <c r="BK244">
        <f t="shared" si="349"/>
        <v>65.5</v>
      </c>
      <c r="BL244">
        <f t="shared" si="349"/>
        <v>65.5</v>
      </c>
      <c r="BM244">
        <f t="shared" si="349"/>
        <v>65.5</v>
      </c>
      <c r="BN244">
        <f t="shared" si="349"/>
        <v>65.5</v>
      </c>
      <c r="BO244">
        <f t="shared" si="349"/>
        <v>65.5</v>
      </c>
      <c r="BP244">
        <f t="shared" si="349"/>
        <v>65.5</v>
      </c>
      <c r="BQ244">
        <f t="shared" si="349"/>
        <v>65.5</v>
      </c>
    </row>
    <row r="245" spans="1:69">
      <c r="A245" t="s">
        <v>938</v>
      </c>
      <c r="B245" t="s">
        <v>32</v>
      </c>
      <c r="C245" t="s">
        <v>33</v>
      </c>
      <c r="D245" t="s">
        <v>34</v>
      </c>
      <c r="E245" t="s">
        <v>953</v>
      </c>
      <c r="F245" t="s">
        <v>287</v>
      </c>
      <c r="I245">
        <v>200</v>
      </c>
      <c r="J245" t="s">
        <v>72</v>
      </c>
      <c r="K245">
        <v>2016</v>
      </c>
      <c r="M245" t="s">
        <v>940</v>
      </c>
      <c r="S245" t="s">
        <v>616</v>
      </c>
      <c r="U245">
        <v>36.835700000000003</v>
      </c>
      <c r="V245">
        <v>-97.249399999999994</v>
      </c>
      <c r="W245" t="s">
        <v>42</v>
      </c>
      <c r="Y245" t="s">
        <v>954</v>
      </c>
      <c r="AA245" t="s">
        <v>955</v>
      </c>
      <c r="AB245" t="s">
        <v>956</v>
      </c>
      <c r="AC245" t="s">
        <v>957</v>
      </c>
      <c r="AD245" t="s">
        <v>958</v>
      </c>
      <c r="AE245" t="s">
        <v>49</v>
      </c>
      <c r="AF245" s="1">
        <v>1</v>
      </c>
      <c r="AG245">
        <f t="shared" si="272"/>
        <v>552</v>
      </c>
      <c r="AH245" t="str">
        <f t="shared" si="273"/>
        <v/>
      </c>
      <c r="AI245">
        <f t="shared" si="267"/>
        <v>8</v>
      </c>
      <c r="AJ245">
        <f t="shared" si="275"/>
        <v>2056</v>
      </c>
      <c r="AK245">
        <f t="shared" ref="AK245:AL245" si="351">AJ245+40</f>
        <v>2096</v>
      </c>
      <c r="AL245">
        <f t="shared" si="351"/>
        <v>2136</v>
      </c>
      <c r="AM245">
        <f t="shared" si="348"/>
        <v>200</v>
      </c>
      <c r="AN245">
        <f t="shared" si="349"/>
        <v>200</v>
      </c>
      <c r="AO245">
        <f t="shared" si="349"/>
        <v>200</v>
      </c>
      <c r="AP245">
        <f t="shared" si="349"/>
        <v>200</v>
      </c>
      <c r="AQ245">
        <f t="shared" si="349"/>
        <v>200</v>
      </c>
      <c r="AR245">
        <f t="shared" si="349"/>
        <v>200</v>
      </c>
      <c r="AS245">
        <f t="shared" si="349"/>
        <v>200</v>
      </c>
      <c r="AT245">
        <f t="shared" si="349"/>
        <v>200</v>
      </c>
      <c r="AU245">
        <f t="shared" si="349"/>
        <v>200</v>
      </c>
      <c r="AV245">
        <f t="shared" si="349"/>
        <v>200</v>
      </c>
      <c r="AW245">
        <f t="shared" si="349"/>
        <v>200</v>
      </c>
      <c r="AX245">
        <f t="shared" si="349"/>
        <v>200</v>
      </c>
      <c r="AY245">
        <f t="shared" si="349"/>
        <v>200</v>
      </c>
      <c r="AZ245">
        <f t="shared" si="349"/>
        <v>200</v>
      </c>
      <c r="BA245">
        <f t="shared" si="349"/>
        <v>200</v>
      </c>
      <c r="BB245">
        <f t="shared" si="349"/>
        <v>200</v>
      </c>
      <c r="BC245">
        <f t="shared" si="349"/>
        <v>200</v>
      </c>
      <c r="BD245">
        <f t="shared" si="349"/>
        <v>200</v>
      </c>
      <c r="BE245">
        <f t="shared" si="349"/>
        <v>200</v>
      </c>
      <c r="BF245">
        <f t="shared" si="349"/>
        <v>200</v>
      </c>
      <c r="BG245">
        <f t="shared" si="349"/>
        <v>200</v>
      </c>
      <c r="BH245">
        <f t="shared" si="349"/>
        <v>200</v>
      </c>
      <c r="BI245">
        <f t="shared" si="349"/>
        <v>200</v>
      </c>
      <c r="BJ245">
        <f t="shared" si="349"/>
        <v>200</v>
      </c>
      <c r="BK245">
        <f t="shared" si="349"/>
        <v>200</v>
      </c>
      <c r="BL245">
        <f t="shared" si="349"/>
        <v>200</v>
      </c>
      <c r="BM245">
        <f t="shared" si="349"/>
        <v>200</v>
      </c>
      <c r="BN245">
        <f t="shared" si="349"/>
        <v>200</v>
      </c>
      <c r="BO245">
        <f t="shared" si="349"/>
        <v>200</v>
      </c>
      <c r="BP245">
        <f t="shared" si="349"/>
        <v>200</v>
      </c>
      <c r="BQ245">
        <f t="shared" si="349"/>
        <v>200</v>
      </c>
    </row>
    <row r="246" spans="1:69">
      <c r="A246" t="s">
        <v>938</v>
      </c>
      <c r="B246" t="s">
        <v>32</v>
      </c>
      <c r="C246" t="s">
        <v>33</v>
      </c>
      <c r="D246" t="s">
        <v>34</v>
      </c>
      <c r="E246" t="s">
        <v>953</v>
      </c>
      <c r="F246" t="s">
        <v>296</v>
      </c>
      <c r="I246">
        <v>352</v>
      </c>
      <c r="J246" t="s">
        <v>72</v>
      </c>
      <c r="K246">
        <v>2021</v>
      </c>
      <c r="M246" t="s">
        <v>940</v>
      </c>
      <c r="S246" t="s">
        <v>616</v>
      </c>
      <c r="U246">
        <v>36.827100000000002</v>
      </c>
      <c r="V246">
        <v>-97.028899999999993</v>
      </c>
      <c r="W246" t="s">
        <v>42</v>
      </c>
      <c r="Y246" t="s">
        <v>954</v>
      </c>
      <c r="AA246" t="s">
        <v>955</v>
      </c>
      <c r="AB246" t="s">
        <v>956</v>
      </c>
      <c r="AC246" t="s">
        <v>957</v>
      </c>
      <c r="AD246" t="s">
        <v>959</v>
      </c>
      <c r="AE246" t="s">
        <v>49</v>
      </c>
      <c r="AF246" s="1">
        <v>1</v>
      </c>
      <c r="AG246">
        <f t="shared" si="272"/>
        <v>552</v>
      </c>
      <c r="AH246">
        <f t="shared" si="273"/>
        <v>552</v>
      </c>
      <c r="AI246">
        <f t="shared" si="267"/>
        <v>3</v>
      </c>
      <c r="AJ246">
        <f t="shared" si="275"/>
        <v>2061</v>
      </c>
      <c r="AK246">
        <f t="shared" ref="AK246:AL246" si="352">AJ246+40</f>
        <v>2101</v>
      </c>
      <c r="AL246">
        <f t="shared" si="352"/>
        <v>2141</v>
      </c>
      <c r="AM246">
        <f t="shared" si="348"/>
        <v>0</v>
      </c>
      <c r="AN246">
        <f t="shared" si="349"/>
        <v>352</v>
      </c>
      <c r="AO246">
        <f t="shared" si="349"/>
        <v>352</v>
      </c>
      <c r="AP246">
        <f t="shared" si="349"/>
        <v>352</v>
      </c>
      <c r="AQ246">
        <f t="shared" si="349"/>
        <v>352</v>
      </c>
      <c r="AR246">
        <f t="shared" si="349"/>
        <v>352</v>
      </c>
      <c r="AS246">
        <f t="shared" si="349"/>
        <v>352</v>
      </c>
      <c r="AT246">
        <f t="shared" si="349"/>
        <v>352</v>
      </c>
      <c r="AU246">
        <f t="shared" si="349"/>
        <v>352</v>
      </c>
      <c r="AV246">
        <f t="shared" si="349"/>
        <v>352</v>
      </c>
      <c r="AW246">
        <f t="shared" si="349"/>
        <v>352</v>
      </c>
      <c r="AX246">
        <f t="shared" si="349"/>
        <v>352</v>
      </c>
      <c r="AY246">
        <f t="shared" si="349"/>
        <v>352</v>
      </c>
      <c r="AZ246">
        <f t="shared" si="349"/>
        <v>352</v>
      </c>
      <c r="BA246">
        <f t="shared" si="349"/>
        <v>352</v>
      </c>
      <c r="BB246">
        <f t="shared" si="349"/>
        <v>352</v>
      </c>
      <c r="BC246">
        <f t="shared" si="349"/>
        <v>352</v>
      </c>
      <c r="BD246">
        <f t="shared" si="349"/>
        <v>352</v>
      </c>
      <c r="BE246">
        <f t="shared" si="349"/>
        <v>352</v>
      </c>
      <c r="BF246">
        <f t="shared" si="349"/>
        <v>352</v>
      </c>
      <c r="BG246">
        <f t="shared" si="349"/>
        <v>352</v>
      </c>
      <c r="BH246">
        <f t="shared" si="349"/>
        <v>352</v>
      </c>
      <c r="BI246">
        <f t="shared" si="349"/>
        <v>352</v>
      </c>
      <c r="BJ246">
        <f t="shared" si="349"/>
        <v>352</v>
      </c>
      <c r="BK246">
        <f t="shared" si="349"/>
        <v>352</v>
      </c>
      <c r="BL246">
        <f t="shared" si="349"/>
        <v>352</v>
      </c>
      <c r="BM246">
        <f t="shared" si="349"/>
        <v>352</v>
      </c>
      <c r="BN246">
        <f t="shared" si="349"/>
        <v>352</v>
      </c>
      <c r="BO246">
        <f t="shared" si="349"/>
        <v>352</v>
      </c>
      <c r="BP246">
        <f t="shared" si="349"/>
        <v>352</v>
      </c>
      <c r="BQ246">
        <f t="shared" si="349"/>
        <v>352</v>
      </c>
    </row>
    <row r="247" spans="1:69">
      <c r="A247" t="s">
        <v>938</v>
      </c>
      <c r="B247" t="s">
        <v>32</v>
      </c>
      <c r="C247" t="s">
        <v>33</v>
      </c>
      <c r="D247" t="s">
        <v>34</v>
      </c>
      <c r="E247" t="s">
        <v>960</v>
      </c>
      <c r="F247" t="s">
        <v>287</v>
      </c>
      <c r="I247">
        <v>29</v>
      </c>
      <c r="J247" t="s">
        <v>72</v>
      </c>
      <c r="K247">
        <v>2008</v>
      </c>
      <c r="M247" t="s">
        <v>940</v>
      </c>
      <c r="S247" t="s">
        <v>616</v>
      </c>
      <c r="U247">
        <v>41.141300000000001</v>
      </c>
      <c r="V247">
        <v>-105.009</v>
      </c>
      <c r="W247" t="s">
        <v>42</v>
      </c>
      <c r="Y247" t="s">
        <v>961</v>
      </c>
      <c r="AA247" t="s">
        <v>942</v>
      </c>
      <c r="AB247" t="s">
        <v>962</v>
      </c>
      <c r="AC247" t="s">
        <v>963</v>
      </c>
      <c r="AD247" t="s">
        <v>964</v>
      </c>
      <c r="AE247" t="s">
        <v>49</v>
      </c>
      <c r="AF247" s="1">
        <v>1</v>
      </c>
      <c r="AG247">
        <f t="shared" si="272"/>
        <v>29</v>
      </c>
      <c r="AH247">
        <f t="shared" si="273"/>
        <v>29</v>
      </c>
      <c r="AI247">
        <f t="shared" si="267"/>
        <v>16</v>
      </c>
      <c r="AJ247">
        <f t="shared" si="275"/>
        <v>2048</v>
      </c>
      <c r="AK247">
        <f t="shared" ref="AK247:AL247" si="353">AJ247+40</f>
        <v>2088</v>
      </c>
      <c r="AL247">
        <f t="shared" si="353"/>
        <v>2128</v>
      </c>
      <c r="AM247">
        <f t="shared" si="348"/>
        <v>29</v>
      </c>
      <c r="AN247">
        <f t="shared" si="349"/>
        <v>29</v>
      </c>
      <c r="AO247">
        <f t="shared" si="349"/>
        <v>29</v>
      </c>
      <c r="AP247">
        <f t="shared" si="349"/>
        <v>29</v>
      </c>
      <c r="AQ247">
        <f t="shared" si="349"/>
        <v>29</v>
      </c>
      <c r="AR247">
        <f t="shared" si="349"/>
        <v>29</v>
      </c>
      <c r="AS247">
        <f t="shared" si="349"/>
        <v>29</v>
      </c>
      <c r="AT247">
        <f t="shared" si="349"/>
        <v>29</v>
      </c>
      <c r="AU247">
        <f t="shared" si="349"/>
        <v>29</v>
      </c>
      <c r="AV247">
        <f t="shared" si="349"/>
        <v>29</v>
      </c>
      <c r="AW247">
        <f t="shared" si="349"/>
        <v>29</v>
      </c>
      <c r="AX247">
        <f t="shared" si="349"/>
        <v>29</v>
      </c>
      <c r="AY247">
        <f t="shared" si="349"/>
        <v>29</v>
      </c>
      <c r="AZ247">
        <f t="shared" si="349"/>
        <v>29</v>
      </c>
      <c r="BA247">
        <f t="shared" si="349"/>
        <v>29</v>
      </c>
      <c r="BB247">
        <f t="shared" si="349"/>
        <v>29</v>
      </c>
      <c r="BC247">
        <f t="shared" si="349"/>
        <v>29</v>
      </c>
      <c r="BD247">
        <f t="shared" si="349"/>
        <v>29</v>
      </c>
      <c r="BE247">
        <f t="shared" si="349"/>
        <v>29</v>
      </c>
      <c r="BF247">
        <f t="shared" si="349"/>
        <v>29</v>
      </c>
      <c r="BG247">
        <f t="shared" si="349"/>
        <v>29</v>
      </c>
      <c r="BH247">
        <f t="shared" si="349"/>
        <v>29</v>
      </c>
      <c r="BI247">
        <f t="shared" si="349"/>
        <v>29</v>
      </c>
      <c r="BJ247">
        <f t="shared" si="349"/>
        <v>29</v>
      </c>
      <c r="BK247">
        <f t="shared" si="349"/>
        <v>29</v>
      </c>
      <c r="BL247">
        <f t="shared" si="349"/>
        <v>29</v>
      </c>
      <c r="BM247">
        <f t="shared" si="349"/>
        <v>29</v>
      </c>
      <c r="BN247">
        <f t="shared" si="349"/>
        <v>29</v>
      </c>
      <c r="BO247">
        <f t="shared" si="349"/>
        <v>29</v>
      </c>
      <c r="BP247">
        <f t="shared" si="349"/>
        <v>29</v>
      </c>
      <c r="BQ247">
        <f t="shared" si="349"/>
        <v>29</v>
      </c>
    </row>
    <row r="248" spans="1:69">
      <c r="A248" t="s">
        <v>938</v>
      </c>
      <c r="B248" t="s">
        <v>32</v>
      </c>
      <c r="C248" t="s">
        <v>33</v>
      </c>
      <c r="D248" t="s">
        <v>34</v>
      </c>
      <c r="E248" t="s">
        <v>965</v>
      </c>
      <c r="F248" t="s">
        <v>287</v>
      </c>
      <c r="I248">
        <v>168</v>
      </c>
      <c r="J248" t="s">
        <v>72</v>
      </c>
      <c r="K248">
        <v>2012</v>
      </c>
      <c r="M248" t="s">
        <v>940</v>
      </c>
      <c r="S248" t="s">
        <v>947</v>
      </c>
      <c r="U248">
        <v>37.8386</v>
      </c>
      <c r="V248">
        <v>-99.774000000000001</v>
      </c>
      <c r="W248" t="s">
        <v>42</v>
      </c>
      <c r="Y248" t="s">
        <v>966</v>
      </c>
      <c r="AA248" t="s">
        <v>949</v>
      </c>
      <c r="AB248" t="s">
        <v>967</v>
      </c>
      <c r="AC248" t="s">
        <v>968</v>
      </c>
      <c r="AD248" t="s">
        <v>969</v>
      </c>
      <c r="AE248" t="s">
        <v>49</v>
      </c>
      <c r="AF248" s="1">
        <v>0.5</v>
      </c>
      <c r="AG248">
        <f t="shared" si="272"/>
        <v>168</v>
      </c>
      <c r="AH248">
        <f t="shared" si="273"/>
        <v>168</v>
      </c>
      <c r="AI248">
        <f t="shared" si="267"/>
        <v>12</v>
      </c>
      <c r="AJ248">
        <f t="shared" si="275"/>
        <v>2052</v>
      </c>
      <c r="AK248">
        <f t="shared" ref="AK248:AL248" si="354">AJ248+40</f>
        <v>2092</v>
      </c>
      <c r="AL248">
        <f t="shared" si="354"/>
        <v>2132</v>
      </c>
      <c r="AM248">
        <f t="shared" si="348"/>
        <v>84</v>
      </c>
      <c r="AN248">
        <f t="shared" si="349"/>
        <v>84</v>
      </c>
      <c r="AO248">
        <f t="shared" si="349"/>
        <v>84</v>
      </c>
      <c r="AP248">
        <f t="shared" si="349"/>
        <v>84</v>
      </c>
      <c r="AQ248">
        <f t="shared" si="349"/>
        <v>84</v>
      </c>
      <c r="AR248">
        <f t="shared" si="349"/>
        <v>84</v>
      </c>
      <c r="AS248">
        <f t="shared" si="349"/>
        <v>84</v>
      </c>
      <c r="AT248">
        <f t="shared" si="349"/>
        <v>84</v>
      </c>
      <c r="AU248">
        <f t="shared" si="349"/>
        <v>84</v>
      </c>
      <c r="AV248">
        <f t="shared" si="349"/>
        <v>84</v>
      </c>
      <c r="AW248">
        <f t="shared" si="349"/>
        <v>84</v>
      </c>
      <c r="AX248">
        <f t="shared" si="349"/>
        <v>84</v>
      </c>
      <c r="AY248">
        <f t="shared" si="349"/>
        <v>84</v>
      </c>
      <c r="AZ248">
        <f t="shared" si="349"/>
        <v>84</v>
      </c>
      <c r="BA248">
        <f t="shared" si="349"/>
        <v>84</v>
      </c>
      <c r="BB248">
        <f t="shared" si="349"/>
        <v>84</v>
      </c>
      <c r="BC248">
        <f t="shared" si="349"/>
        <v>84</v>
      </c>
      <c r="BD248">
        <f t="shared" si="349"/>
        <v>84</v>
      </c>
      <c r="BE248">
        <f t="shared" si="349"/>
        <v>84</v>
      </c>
      <c r="BF248">
        <f t="shared" si="349"/>
        <v>84</v>
      </c>
      <c r="BG248">
        <f t="shared" si="349"/>
        <v>84</v>
      </c>
      <c r="BH248">
        <f t="shared" si="349"/>
        <v>84</v>
      </c>
      <c r="BI248">
        <f t="shared" si="349"/>
        <v>84</v>
      </c>
      <c r="BJ248">
        <f t="shared" si="349"/>
        <v>84</v>
      </c>
      <c r="BK248">
        <f t="shared" si="349"/>
        <v>84</v>
      </c>
      <c r="BL248">
        <f t="shared" si="349"/>
        <v>84</v>
      </c>
      <c r="BM248">
        <f t="shared" si="349"/>
        <v>84</v>
      </c>
      <c r="BN248">
        <f t="shared" si="349"/>
        <v>84</v>
      </c>
      <c r="BO248">
        <f t="shared" si="349"/>
        <v>84</v>
      </c>
      <c r="BP248">
        <f t="shared" si="349"/>
        <v>84</v>
      </c>
      <c r="BQ248">
        <f t="shared" si="349"/>
        <v>84</v>
      </c>
    </row>
    <row r="249" spans="1:69">
      <c r="A249" t="s">
        <v>938</v>
      </c>
      <c r="B249" t="s">
        <v>32</v>
      </c>
      <c r="C249" t="s">
        <v>33</v>
      </c>
      <c r="D249" t="s">
        <v>34</v>
      </c>
      <c r="E249" t="s">
        <v>970</v>
      </c>
      <c r="F249" t="s">
        <v>287</v>
      </c>
      <c r="I249">
        <v>51</v>
      </c>
      <c r="J249" t="s">
        <v>72</v>
      </c>
      <c r="K249">
        <v>2010</v>
      </c>
      <c r="M249" t="s">
        <v>940</v>
      </c>
      <c r="S249" t="s">
        <v>616</v>
      </c>
      <c r="U249">
        <v>39.353999999999999</v>
      </c>
      <c r="V249">
        <v>-102.30500000000001</v>
      </c>
      <c r="W249" t="s">
        <v>42</v>
      </c>
      <c r="Y249" t="s">
        <v>971</v>
      </c>
      <c r="AA249" t="s">
        <v>810</v>
      </c>
      <c r="AB249" t="s">
        <v>972</v>
      </c>
      <c r="AC249" t="s">
        <v>973</v>
      </c>
      <c r="AD249" t="s">
        <v>974</v>
      </c>
      <c r="AE249" t="s">
        <v>49</v>
      </c>
      <c r="AF249" s="1">
        <v>1</v>
      </c>
      <c r="AG249">
        <f t="shared" si="272"/>
        <v>51</v>
      </c>
      <c r="AH249">
        <f t="shared" si="273"/>
        <v>51</v>
      </c>
      <c r="AI249">
        <f t="shared" si="267"/>
        <v>14</v>
      </c>
      <c r="AJ249">
        <f t="shared" si="275"/>
        <v>2050</v>
      </c>
      <c r="AK249">
        <f t="shared" ref="AK249:AL249" si="355">AJ249+40</f>
        <v>2090</v>
      </c>
      <c r="AL249">
        <f t="shared" si="355"/>
        <v>2130</v>
      </c>
      <c r="AM249">
        <f t="shared" si="348"/>
        <v>51</v>
      </c>
      <c r="AN249">
        <f t="shared" si="349"/>
        <v>51</v>
      </c>
      <c r="AO249">
        <f t="shared" si="349"/>
        <v>51</v>
      </c>
      <c r="AP249">
        <f t="shared" si="349"/>
        <v>51</v>
      </c>
      <c r="AQ249">
        <f t="shared" si="349"/>
        <v>51</v>
      </c>
      <c r="AR249">
        <f t="shared" si="349"/>
        <v>51</v>
      </c>
      <c r="AS249">
        <f t="shared" si="349"/>
        <v>51</v>
      </c>
      <c r="AT249">
        <f t="shared" si="349"/>
        <v>51</v>
      </c>
      <c r="AU249">
        <f t="shared" si="349"/>
        <v>51</v>
      </c>
      <c r="AV249">
        <f t="shared" si="349"/>
        <v>51</v>
      </c>
      <c r="AW249">
        <f t="shared" si="349"/>
        <v>51</v>
      </c>
      <c r="AX249">
        <f t="shared" si="349"/>
        <v>51</v>
      </c>
      <c r="AY249">
        <f t="shared" si="349"/>
        <v>51</v>
      </c>
      <c r="AZ249">
        <f t="shared" si="349"/>
        <v>51</v>
      </c>
      <c r="BA249">
        <f t="shared" si="349"/>
        <v>51</v>
      </c>
      <c r="BB249">
        <f t="shared" si="349"/>
        <v>51</v>
      </c>
      <c r="BC249">
        <f t="shared" si="349"/>
        <v>51</v>
      </c>
      <c r="BD249">
        <f t="shared" si="349"/>
        <v>51</v>
      </c>
      <c r="BE249">
        <f t="shared" si="349"/>
        <v>51</v>
      </c>
      <c r="BF249">
        <f t="shared" si="349"/>
        <v>51</v>
      </c>
      <c r="BG249">
        <f t="shared" si="349"/>
        <v>51</v>
      </c>
      <c r="BH249">
        <f t="shared" si="349"/>
        <v>51</v>
      </c>
      <c r="BI249">
        <f t="shared" si="349"/>
        <v>51</v>
      </c>
      <c r="BJ249">
        <f t="shared" si="349"/>
        <v>51</v>
      </c>
      <c r="BK249">
        <f t="shared" si="349"/>
        <v>51</v>
      </c>
      <c r="BL249">
        <f t="shared" si="349"/>
        <v>51</v>
      </c>
      <c r="BM249">
        <f t="shared" si="349"/>
        <v>51</v>
      </c>
      <c r="BN249">
        <f t="shared" si="349"/>
        <v>51</v>
      </c>
      <c r="BO249">
        <f t="shared" si="349"/>
        <v>51</v>
      </c>
      <c r="BP249">
        <f t="shared" si="349"/>
        <v>51</v>
      </c>
      <c r="BQ249">
        <f t="shared" si="349"/>
        <v>51</v>
      </c>
    </row>
    <row r="250" spans="1:69">
      <c r="A250" t="s">
        <v>938</v>
      </c>
      <c r="B250" t="s">
        <v>32</v>
      </c>
      <c r="C250" t="s">
        <v>33</v>
      </c>
      <c r="D250" t="s">
        <v>34</v>
      </c>
      <c r="E250" t="s">
        <v>975</v>
      </c>
      <c r="F250" t="s">
        <v>287</v>
      </c>
      <c r="I250">
        <v>69</v>
      </c>
      <c r="J250" t="s">
        <v>72</v>
      </c>
      <c r="K250">
        <v>2012</v>
      </c>
      <c r="M250" t="s">
        <v>940</v>
      </c>
      <c r="S250" t="s">
        <v>616</v>
      </c>
      <c r="U250">
        <v>41.526899999999998</v>
      </c>
      <c r="V250">
        <v>-77.046199999999999</v>
      </c>
      <c r="W250" t="s">
        <v>42</v>
      </c>
      <c r="Y250" t="s">
        <v>976</v>
      </c>
      <c r="AA250" t="s">
        <v>977</v>
      </c>
      <c r="AB250" t="s">
        <v>978</v>
      </c>
      <c r="AC250" t="s">
        <v>979</v>
      </c>
      <c r="AD250" t="s">
        <v>980</v>
      </c>
      <c r="AE250" t="s">
        <v>49</v>
      </c>
      <c r="AF250" s="1">
        <v>1</v>
      </c>
      <c r="AG250">
        <f t="shared" si="272"/>
        <v>69</v>
      </c>
      <c r="AH250">
        <f t="shared" si="273"/>
        <v>69</v>
      </c>
      <c r="AI250">
        <f t="shared" si="267"/>
        <v>12</v>
      </c>
      <c r="AJ250">
        <f t="shared" si="275"/>
        <v>2052</v>
      </c>
      <c r="AK250">
        <f t="shared" ref="AK250:AL250" si="356">AJ250+40</f>
        <v>2092</v>
      </c>
      <c r="AL250">
        <f t="shared" si="356"/>
        <v>2132</v>
      </c>
      <c r="AM250">
        <f t="shared" si="348"/>
        <v>69</v>
      </c>
      <c r="AN250">
        <f t="shared" si="349"/>
        <v>69</v>
      </c>
      <c r="AO250">
        <f t="shared" si="349"/>
        <v>69</v>
      </c>
      <c r="AP250">
        <f t="shared" si="349"/>
        <v>69</v>
      </c>
      <c r="AQ250">
        <f t="shared" si="349"/>
        <v>69</v>
      </c>
      <c r="AR250">
        <f t="shared" si="349"/>
        <v>69</v>
      </c>
      <c r="AS250">
        <f t="shared" si="349"/>
        <v>69</v>
      </c>
      <c r="AT250">
        <f t="shared" si="349"/>
        <v>69</v>
      </c>
      <c r="AU250">
        <f t="shared" si="349"/>
        <v>69</v>
      </c>
      <c r="AV250">
        <f t="shared" si="349"/>
        <v>69</v>
      </c>
      <c r="AW250">
        <f t="shared" si="349"/>
        <v>69</v>
      </c>
      <c r="AX250">
        <f t="shared" si="349"/>
        <v>69</v>
      </c>
      <c r="AY250">
        <f t="shared" si="349"/>
        <v>69</v>
      </c>
      <c r="AZ250">
        <f t="shared" si="349"/>
        <v>69</v>
      </c>
      <c r="BA250">
        <f t="shared" si="349"/>
        <v>69</v>
      </c>
      <c r="BB250">
        <f t="shared" si="349"/>
        <v>69</v>
      </c>
      <c r="BC250">
        <f t="shared" si="349"/>
        <v>69</v>
      </c>
      <c r="BD250">
        <f t="shared" si="349"/>
        <v>69</v>
      </c>
      <c r="BE250">
        <f t="shared" si="349"/>
        <v>69</v>
      </c>
      <c r="BF250">
        <f t="shared" si="349"/>
        <v>69</v>
      </c>
      <c r="BG250">
        <f t="shared" si="349"/>
        <v>69</v>
      </c>
      <c r="BH250">
        <f t="shared" si="349"/>
        <v>69</v>
      </c>
      <c r="BI250">
        <f t="shared" si="349"/>
        <v>69</v>
      </c>
      <c r="BJ250">
        <f t="shared" si="349"/>
        <v>69</v>
      </c>
      <c r="BK250">
        <f t="shared" si="349"/>
        <v>69</v>
      </c>
      <c r="BL250">
        <f t="shared" si="349"/>
        <v>69</v>
      </c>
      <c r="BM250">
        <f t="shared" si="349"/>
        <v>69</v>
      </c>
      <c r="BN250">
        <f t="shared" si="349"/>
        <v>69</v>
      </c>
      <c r="BO250">
        <f t="shared" si="349"/>
        <v>69</v>
      </c>
      <c r="BP250">
        <f t="shared" si="349"/>
        <v>69</v>
      </c>
      <c r="BQ250">
        <f t="shared" si="349"/>
        <v>69</v>
      </c>
    </row>
    <row r="251" spans="1:69">
      <c r="A251" t="s">
        <v>938</v>
      </c>
      <c r="B251" t="s">
        <v>32</v>
      </c>
      <c r="C251" t="s">
        <v>33</v>
      </c>
      <c r="D251" t="s">
        <v>34</v>
      </c>
      <c r="E251" t="s">
        <v>981</v>
      </c>
      <c r="F251" t="s">
        <v>287</v>
      </c>
      <c r="H251" t="s">
        <v>982</v>
      </c>
      <c r="I251">
        <v>207</v>
      </c>
      <c r="J251" t="s">
        <v>72</v>
      </c>
      <c r="K251">
        <v>2022</v>
      </c>
      <c r="M251" t="s">
        <v>940</v>
      </c>
      <c r="S251" t="s">
        <v>616</v>
      </c>
      <c r="U251">
        <v>43.4392</v>
      </c>
      <c r="V251">
        <v>-94.158900000000003</v>
      </c>
      <c r="W251" t="s">
        <v>42</v>
      </c>
      <c r="Y251" t="s">
        <v>983</v>
      </c>
      <c r="AA251" t="s">
        <v>984</v>
      </c>
      <c r="AB251" t="s">
        <v>985</v>
      </c>
      <c r="AC251" t="s">
        <v>986</v>
      </c>
      <c r="AD251" t="s">
        <v>987</v>
      </c>
      <c r="AE251" t="s">
        <v>49</v>
      </c>
      <c r="AF251" s="1">
        <v>1</v>
      </c>
      <c r="AG251">
        <f t="shared" si="272"/>
        <v>207</v>
      </c>
      <c r="AH251">
        <f t="shared" si="273"/>
        <v>207</v>
      </c>
      <c r="AI251">
        <f t="shared" si="267"/>
        <v>2</v>
      </c>
      <c r="AJ251">
        <f t="shared" si="275"/>
        <v>2062</v>
      </c>
      <c r="AK251">
        <f t="shared" ref="AK251:AL251" si="357">AJ251+40</f>
        <v>2102</v>
      </c>
      <c r="AL251">
        <f t="shared" si="357"/>
        <v>2142</v>
      </c>
      <c r="AM251">
        <f t="shared" si="348"/>
        <v>0</v>
      </c>
      <c r="AN251">
        <f t="shared" si="349"/>
        <v>0</v>
      </c>
      <c r="AO251">
        <f t="shared" si="349"/>
        <v>207</v>
      </c>
      <c r="AP251">
        <f t="shared" si="349"/>
        <v>207</v>
      </c>
      <c r="AQ251">
        <f t="shared" si="349"/>
        <v>207</v>
      </c>
      <c r="AR251">
        <f t="shared" si="349"/>
        <v>207</v>
      </c>
      <c r="AS251">
        <f t="shared" si="349"/>
        <v>207</v>
      </c>
      <c r="AT251">
        <f t="shared" si="349"/>
        <v>207</v>
      </c>
      <c r="AU251">
        <f t="shared" si="349"/>
        <v>207</v>
      </c>
      <c r="AV251">
        <f t="shared" si="349"/>
        <v>207</v>
      </c>
      <c r="AW251">
        <f t="shared" si="349"/>
        <v>207</v>
      </c>
      <c r="AX251">
        <f t="shared" si="349"/>
        <v>207</v>
      </c>
      <c r="AY251">
        <f t="shared" si="349"/>
        <v>207</v>
      </c>
      <c r="AZ251">
        <f t="shared" si="349"/>
        <v>207</v>
      </c>
      <c r="BA251">
        <f t="shared" si="349"/>
        <v>207</v>
      </c>
      <c r="BB251">
        <f t="shared" si="349"/>
        <v>207</v>
      </c>
      <c r="BC251">
        <f t="shared" si="349"/>
        <v>207</v>
      </c>
      <c r="BD251">
        <f t="shared" si="349"/>
        <v>207</v>
      </c>
      <c r="BE251">
        <f t="shared" si="349"/>
        <v>207</v>
      </c>
      <c r="BF251">
        <f t="shared" si="349"/>
        <v>207</v>
      </c>
      <c r="BG251">
        <f t="shared" si="349"/>
        <v>207</v>
      </c>
      <c r="BH251">
        <f t="shared" si="349"/>
        <v>207</v>
      </c>
      <c r="BI251">
        <f t="shared" si="349"/>
        <v>207</v>
      </c>
      <c r="BJ251">
        <f t="shared" si="349"/>
        <v>207</v>
      </c>
      <c r="BK251">
        <f t="shared" si="349"/>
        <v>207</v>
      </c>
      <c r="BL251">
        <f t="shared" si="349"/>
        <v>207</v>
      </c>
      <c r="BM251">
        <f t="shared" si="349"/>
        <v>207</v>
      </c>
      <c r="BN251">
        <f t="shared" si="349"/>
        <v>207</v>
      </c>
      <c r="BO251">
        <f t="shared" si="349"/>
        <v>207</v>
      </c>
      <c r="BP251">
        <f t="shared" si="349"/>
        <v>207</v>
      </c>
      <c r="BQ251">
        <f t="shared" si="349"/>
        <v>207</v>
      </c>
    </row>
    <row r="252" spans="1:69">
      <c r="A252" t="s">
        <v>938</v>
      </c>
      <c r="B252" t="s">
        <v>32</v>
      </c>
      <c r="C252" t="s">
        <v>33</v>
      </c>
      <c r="D252" t="s">
        <v>34</v>
      </c>
      <c r="E252" t="s">
        <v>988</v>
      </c>
      <c r="F252" t="s">
        <v>287</v>
      </c>
      <c r="I252">
        <v>200</v>
      </c>
      <c r="J252" t="s">
        <v>72</v>
      </c>
      <c r="K252">
        <v>2012</v>
      </c>
      <c r="M252" t="s">
        <v>940</v>
      </c>
      <c r="S252" t="s">
        <v>616</v>
      </c>
      <c r="U252">
        <v>26.308199999999999</v>
      </c>
      <c r="V252">
        <v>-97.581999999999994</v>
      </c>
      <c r="W252" t="s">
        <v>42</v>
      </c>
      <c r="Y252" t="s">
        <v>989</v>
      </c>
      <c r="AA252" t="s">
        <v>681</v>
      </c>
      <c r="AB252" t="s">
        <v>990</v>
      </c>
      <c r="AC252" t="s">
        <v>991</v>
      </c>
      <c r="AD252" t="s">
        <v>992</v>
      </c>
      <c r="AE252" t="s">
        <v>49</v>
      </c>
      <c r="AF252" s="1">
        <v>1</v>
      </c>
      <c r="AG252">
        <f t="shared" si="272"/>
        <v>912</v>
      </c>
      <c r="AH252" t="str">
        <f t="shared" si="273"/>
        <v/>
      </c>
      <c r="AI252">
        <f t="shared" si="267"/>
        <v>12</v>
      </c>
      <c r="AJ252">
        <f t="shared" si="275"/>
        <v>2052</v>
      </c>
      <c r="AK252">
        <f t="shared" ref="AK252:AL252" si="358">AJ252+40</f>
        <v>2092</v>
      </c>
      <c r="AL252">
        <f t="shared" si="358"/>
        <v>2132</v>
      </c>
      <c r="AM252">
        <f t="shared" si="348"/>
        <v>200</v>
      </c>
      <c r="AN252">
        <f t="shared" ref="AN252:BQ260" si="359">IF(AN$1&lt;$K252,0,$I252)*$AF252</f>
        <v>200</v>
      </c>
      <c r="AO252">
        <f t="shared" si="359"/>
        <v>200</v>
      </c>
      <c r="AP252">
        <f t="shared" si="359"/>
        <v>200</v>
      </c>
      <c r="AQ252">
        <f t="shared" si="359"/>
        <v>200</v>
      </c>
      <c r="AR252">
        <f t="shared" si="359"/>
        <v>200</v>
      </c>
      <c r="AS252">
        <f t="shared" si="359"/>
        <v>200</v>
      </c>
      <c r="AT252">
        <f t="shared" si="359"/>
        <v>200</v>
      </c>
      <c r="AU252">
        <f t="shared" si="359"/>
        <v>200</v>
      </c>
      <c r="AV252">
        <f t="shared" si="359"/>
        <v>200</v>
      </c>
      <c r="AW252">
        <f t="shared" si="359"/>
        <v>200</v>
      </c>
      <c r="AX252">
        <f t="shared" si="359"/>
        <v>200</v>
      </c>
      <c r="AY252">
        <f t="shared" si="359"/>
        <v>200</v>
      </c>
      <c r="AZ252">
        <f t="shared" si="359"/>
        <v>200</v>
      </c>
      <c r="BA252">
        <f t="shared" si="359"/>
        <v>200</v>
      </c>
      <c r="BB252">
        <f t="shared" si="359"/>
        <v>200</v>
      </c>
      <c r="BC252">
        <f t="shared" si="359"/>
        <v>200</v>
      </c>
      <c r="BD252">
        <f t="shared" si="359"/>
        <v>200</v>
      </c>
      <c r="BE252">
        <f t="shared" si="359"/>
        <v>200</v>
      </c>
      <c r="BF252">
        <f t="shared" si="359"/>
        <v>200</v>
      </c>
      <c r="BG252">
        <f t="shared" si="359"/>
        <v>200</v>
      </c>
      <c r="BH252">
        <f t="shared" si="359"/>
        <v>200</v>
      </c>
      <c r="BI252">
        <f t="shared" si="359"/>
        <v>200</v>
      </c>
      <c r="BJ252">
        <f t="shared" si="359"/>
        <v>200</v>
      </c>
      <c r="BK252">
        <f t="shared" si="359"/>
        <v>200</v>
      </c>
      <c r="BL252">
        <f t="shared" si="359"/>
        <v>200</v>
      </c>
      <c r="BM252">
        <f t="shared" si="359"/>
        <v>200</v>
      </c>
      <c r="BN252">
        <f t="shared" si="359"/>
        <v>200</v>
      </c>
      <c r="BO252">
        <f t="shared" si="359"/>
        <v>200</v>
      </c>
      <c r="BP252">
        <f t="shared" si="359"/>
        <v>200</v>
      </c>
      <c r="BQ252">
        <f t="shared" si="359"/>
        <v>200</v>
      </c>
    </row>
    <row r="253" spans="1:69">
      <c r="A253" t="s">
        <v>938</v>
      </c>
      <c r="B253" t="s">
        <v>32</v>
      </c>
      <c r="C253" t="s">
        <v>33</v>
      </c>
      <c r="D253" t="s">
        <v>34</v>
      </c>
      <c r="E253" t="s">
        <v>988</v>
      </c>
      <c r="F253" t="s">
        <v>296</v>
      </c>
      <c r="I253">
        <v>202</v>
      </c>
      <c r="J253" t="s">
        <v>72</v>
      </c>
      <c r="K253">
        <v>2012</v>
      </c>
      <c r="M253" t="s">
        <v>940</v>
      </c>
      <c r="S253" t="s">
        <v>616</v>
      </c>
      <c r="U253">
        <v>26.348800000000001</v>
      </c>
      <c r="V253">
        <v>-97.690100000000001</v>
      </c>
      <c r="W253" t="s">
        <v>42</v>
      </c>
      <c r="Y253" t="s">
        <v>993</v>
      </c>
      <c r="AA253" t="s">
        <v>681</v>
      </c>
      <c r="AB253" t="s">
        <v>990</v>
      </c>
      <c r="AC253" t="s">
        <v>991</v>
      </c>
      <c r="AD253" t="s">
        <v>994</v>
      </c>
      <c r="AE253" t="s">
        <v>49</v>
      </c>
      <c r="AF253" s="1">
        <v>1</v>
      </c>
      <c r="AG253">
        <f t="shared" si="272"/>
        <v>912</v>
      </c>
      <c r="AH253" t="str">
        <f t="shared" si="273"/>
        <v/>
      </c>
      <c r="AI253">
        <f t="shared" ref="AI253:AI270" si="360">IF(K253="",-99,2024-K253)</f>
        <v>12</v>
      </c>
      <c r="AJ253">
        <f t="shared" si="275"/>
        <v>2052</v>
      </c>
      <c r="AK253">
        <f t="shared" ref="AK253:AL253" si="361">AJ253+40</f>
        <v>2092</v>
      </c>
      <c r="AL253">
        <f t="shared" si="361"/>
        <v>2132</v>
      </c>
      <c r="AM253">
        <f t="shared" si="348"/>
        <v>202</v>
      </c>
      <c r="AN253">
        <f t="shared" si="359"/>
        <v>202</v>
      </c>
      <c r="AO253">
        <f t="shared" si="359"/>
        <v>202</v>
      </c>
      <c r="AP253">
        <f t="shared" si="359"/>
        <v>202</v>
      </c>
      <c r="AQ253">
        <f t="shared" si="359"/>
        <v>202</v>
      </c>
      <c r="AR253">
        <f t="shared" si="359"/>
        <v>202</v>
      </c>
      <c r="AS253">
        <f t="shared" si="359"/>
        <v>202</v>
      </c>
      <c r="AT253">
        <f t="shared" si="359"/>
        <v>202</v>
      </c>
      <c r="AU253">
        <f t="shared" si="359"/>
        <v>202</v>
      </c>
      <c r="AV253">
        <f t="shared" si="359"/>
        <v>202</v>
      </c>
      <c r="AW253">
        <f t="shared" si="359"/>
        <v>202</v>
      </c>
      <c r="AX253">
        <f t="shared" si="359"/>
        <v>202</v>
      </c>
      <c r="AY253">
        <f t="shared" si="359"/>
        <v>202</v>
      </c>
      <c r="AZ253">
        <f t="shared" si="359"/>
        <v>202</v>
      </c>
      <c r="BA253">
        <f t="shared" si="359"/>
        <v>202</v>
      </c>
      <c r="BB253">
        <f t="shared" si="359"/>
        <v>202</v>
      </c>
      <c r="BC253">
        <f t="shared" si="359"/>
        <v>202</v>
      </c>
      <c r="BD253">
        <f t="shared" si="359"/>
        <v>202</v>
      </c>
      <c r="BE253">
        <f t="shared" si="359"/>
        <v>202</v>
      </c>
      <c r="BF253">
        <f t="shared" si="359"/>
        <v>202</v>
      </c>
      <c r="BG253">
        <f t="shared" si="359"/>
        <v>202</v>
      </c>
      <c r="BH253">
        <f t="shared" si="359"/>
        <v>202</v>
      </c>
      <c r="BI253">
        <f t="shared" si="359"/>
        <v>202</v>
      </c>
      <c r="BJ253">
        <f t="shared" si="359"/>
        <v>202</v>
      </c>
      <c r="BK253">
        <f t="shared" si="359"/>
        <v>202</v>
      </c>
      <c r="BL253">
        <f t="shared" si="359"/>
        <v>202</v>
      </c>
      <c r="BM253">
        <f t="shared" si="359"/>
        <v>202</v>
      </c>
      <c r="BN253">
        <f t="shared" si="359"/>
        <v>202</v>
      </c>
      <c r="BO253">
        <f t="shared" si="359"/>
        <v>202</v>
      </c>
      <c r="BP253">
        <f t="shared" si="359"/>
        <v>202</v>
      </c>
      <c r="BQ253">
        <f t="shared" si="359"/>
        <v>202</v>
      </c>
    </row>
    <row r="254" spans="1:69">
      <c r="A254" t="s">
        <v>938</v>
      </c>
      <c r="B254" t="s">
        <v>32</v>
      </c>
      <c r="C254" t="s">
        <v>33</v>
      </c>
      <c r="D254" t="s">
        <v>34</v>
      </c>
      <c r="E254" t="s">
        <v>988</v>
      </c>
      <c r="F254" t="s">
        <v>343</v>
      </c>
      <c r="I254">
        <v>200</v>
      </c>
      <c r="J254" t="s">
        <v>72</v>
      </c>
      <c r="K254">
        <v>2015</v>
      </c>
      <c r="M254" t="s">
        <v>940</v>
      </c>
      <c r="S254" t="s">
        <v>616</v>
      </c>
      <c r="U254">
        <v>26.428100000000001</v>
      </c>
      <c r="V254">
        <v>-98.603200000000001</v>
      </c>
      <c r="W254" t="s">
        <v>42</v>
      </c>
      <c r="Y254" t="s">
        <v>995</v>
      </c>
      <c r="AA254" t="s">
        <v>681</v>
      </c>
      <c r="AB254" t="s">
        <v>990</v>
      </c>
      <c r="AC254" t="s">
        <v>991</v>
      </c>
      <c r="AD254" t="s">
        <v>996</v>
      </c>
      <c r="AE254" t="s">
        <v>49</v>
      </c>
      <c r="AF254" s="1">
        <v>1</v>
      </c>
      <c r="AG254">
        <f t="shared" si="272"/>
        <v>912</v>
      </c>
      <c r="AH254" t="str">
        <f t="shared" si="273"/>
        <v/>
      </c>
      <c r="AI254">
        <f t="shared" si="360"/>
        <v>9</v>
      </c>
      <c r="AJ254">
        <f t="shared" si="275"/>
        <v>2055</v>
      </c>
      <c r="AK254">
        <f t="shared" ref="AK254:AL254" si="362">AJ254+40</f>
        <v>2095</v>
      </c>
      <c r="AL254">
        <f t="shared" si="362"/>
        <v>2135</v>
      </c>
      <c r="AM254">
        <f t="shared" si="348"/>
        <v>200</v>
      </c>
      <c r="AN254">
        <f t="shared" si="359"/>
        <v>200</v>
      </c>
      <c r="AO254">
        <f t="shared" si="359"/>
        <v>200</v>
      </c>
      <c r="AP254">
        <f t="shared" si="359"/>
        <v>200</v>
      </c>
      <c r="AQ254">
        <f t="shared" si="359"/>
        <v>200</v>
      </c>
      <c r="AR254">
        <f t="shared" si="359"/>
        <v>200</v>
      </c>
      <c r="AS254">
        <f t="shared" si="359"/>
        <v>200</v>
      </c>
      <c r="AT254">
        <f t="shared" si="359"/>
        <v>200</v>
      </c>
      <c r="AU254">
        <f t="shared" si="359"/>
        <v>200</v>
      </c>
      <c r="AV254">
        <f t="shared" si="359"/>
        <v>200</v>
      </c>
      <c r="AW254">
        <f t="shared" si="359"/>
        <v>200</v>
      </c>
      <c r="AX254">
        <f t="shared" si="359"/>
        <v>200</v>
      </c>
      <c r="AY254">
        <f t="shared" si="359"/>
        <v>200</v>
      </c>
      <c r="AZ254">
        <f t="shared" si="359"/>
        <v>200</v>
      </c>
      <c r="BA254">
        <f t="shared" si="359"/>
        <v>200</v>
      </c>
      <c r="BB254">
        <f t="shared" si="359"/>
        <v>200</v>
      </c>
      <c r="BC254">
        <f t="shared" si="359"/>
        <v>200</v>
      </c>
      <c r="BD254">
        <f t="shared" si="359"/>
        <v>200</v>
      </c>
      <c r="BE254">
        <f t="shared" si="359"/>
        <v>200</v>
      </c>
      <c r="BF254">
        <f t="shared" si="359"/>
        <v>200</v>
      </c>
      <c r="BG254">
        <f t="shared" si="359"/>
        <v>200</v>
      </c>
      <c r="BH254">
        <f t="shared" si="359"/>
        <v>200</v>
      </c>
      <c r="BI254">
        <f t="shared" si="359"/>
        <v>200</v>
      </c>
      <c r="BJ254">
        <f t="shared" si="359"/>
        <v>200</v>
      </c>
      <c r="BK254">
        <f t="shared" si="359"/>
        <v>200</v>
      </c>
      <c r="BL254">
        <f t="shared" si="359"/>
        <v>200</v>
      </c>
      <c r="BM254">
        <f t="shared" si="359"/>
        <v>200</v>
      </c>
      <c r="BN254">
        <f t="shared" si="359"/>
        <v>200</v>
      </c>
      <c r="BO254">
        <f t="shared" si="359"/>
        <v>200</v>
      </c>
      <c r="BP254">
        <f t="shared" si="359"/>
        <v>200</v>
      </c>
      <c r="BQ254">
        <f t="shared" si="359"/>
        <v>200</v>
      </c>
    </row>
    <row r="255" spans="1:69">
      <c r="A255" t="s">
        <v>938</v>
      </c>
      <c r="B255" t="s">
        <v>32</v>
      </c>
      <c r="C255" t="s">
        <v>33</v>
      </c>
      <c r="D255" t="s">
        <v>34</v>
      </c>
      <c r="E255" t="s">
        <v>988</v>
      </c>
      <c r="F255" t="s">
        <v>366</v>
      </c>
      <c r="I255">
        <v>110</v>
      </c>
      <c r="J255" t="s">
        <v>72</v>
      </c>
      <c r="K255">
        <v>2015</v>
      </c>
      <c r="M255" t="s">
        <v>940</v>
      </c>
      <c r="S255" t="s">
        <v>616</v>
      </c>
      <c r="U255">
        <v>26.4056</v>
      </c>
      <c r="V255">
        <v>-98.578400000000002</v>
      </c>
      <c r="W255" t="s">
        <v>42</v>
      </c>
      <c r="Y255" t="s">
        <v>995</v>
      </c>
      <c r="AA255" t="s">
        <v>681</v>
      </c>
      <c r="AB255" t="s">
        <v>990</v>
      </c>
      <c r="AC255" t="s">
        <v>991</v>
      </c>
      <c r="AD255" t="s">
        <v>998</v>
      </c>
      <c r="AE255" t="s">
        <v>49</v>
      </c>
      <c r="AF255" s="1">
        <v>1</v>
      </c>
      <c r="AG255">
        <f t="shared" si="272"/>
        <v>912</v>
      </c>
      <c r="AH255" t="str">
        <f t="shared" si="273"/>
        <v/>
      </c>
      <c r="AI255">
        <f t="shared" si="360"/>
        <v>9</v>
      </c>
      <c r="AJ255">
        <f t="shared" si="275"/>
        <v>2055</v>
      </c>
      <c r="AK255">
        <f t="shared" ref="AK255:AL255" si="363">AJ255+40</f>
        <v>2095</v>
      </c>
      <c r="AL255">
        <f t="shared" si="363"/>
        <v>2135</v>
      </c>
      <c r="AM255">
        <f t="shared" si="348"/>
        <v>110</v>
      </c>
      <c r="AN255">
        <f t="shared" si="359"/>
        <v>110</v>
      </c>
      <c r="AO255">
        <f t="shared" si="359"/>
        <v>110</v>
      </c>
      <c r="AP255">
        <f t="shared" si="359"/>
        <v>110</v>
      </c>
      <c r="AQ255">
        <f t="shared" si="359"/>
        <v>110</v>
      </c>
      <c r="AR255">
        <f t="shared" si="359"/>
        <v>110</v>
      </c>
      <c r="AS255">
        <f t="shared" si="359"/>
        <v>110</v>
      </c>
      <c r="AT255">
        <f t="shared" si="359"/>
        <v>110</v>
      </c>
      <c r="AU255">
        <f t="shared" si="359"/>
        <v>110</v>
      </c>
      <c r="AV255">
        <f t="shared" si="359"/>
        <v>110</v>
      </c>
      <c r="AW255">
        <f t="shared" si="359"/>
        <v>110</v>
      </c>
      <c r="AX255">
        <f t="shared" si="359"/>
        <v>110</v>
      </c>
      <c r="AY255">
        <f t="shared" si="359"/>
        <v>110</v>
      </c>
      <c r="AZ255">
        <f t="shared" si="359"/>
        <v>110</v>
      </c>
      <c r="BA255">
        <f t="shared" si="359"/>
        <v>110</v>
      </c>
      <c r="BB255">
        <f t="shared" si="359"/>
        <v>110</v>
      </c>
      <c r="BC255">
        <f t="shared" si="359"/>
        <v>110</v>
      </c>
      <c r="BD255">
        <f t="shared" si="359"/>
        <v>110</v>
      </c>
      <c r="BE255">
        <f t="shared" si="359"/>
        <v>110</v>
      </c>
      <c r="BF255">
        <f t="shared" si="359"/>
        <v>110</v>
      </c>
      <c r="BG255">
        <f t="shared" si="359"/>
        <v>110</v>
      </c>
      <c r="BH255">
        <f t="shared" si="359"/>
        <v>110</v>
      </c>
      <c r="BI255">
        <f t="shared" si="359"/>
        <v>110</v>
      </c>
      <c r="BJ255">
        <f t="shared" si="359"/>
        <v>110</v>
      </c>
      <c r="BK255">
        <f t="shared" si="359"/>
        <v>110</v>
      </c>
      <c r="BL255">
        <f t="shared" si="359"/>
        <v>110</v>
      </c>
      <c r="BM255">
        <f t="shared" si="359"/>
        <v>110</v>
      </c>
      <c r="BN255">
        <f t="shared" si="359"/>
        <v>110</v>
      </c>
      <c r="BO255">
        <f t="shared" si="359"/>
        <v>110</v>
      </c>
      <c r="BP255">
        <f t="shared" si="359"/>
        <v>110</v>
      </c>
      <c r="BQ255">
        <f t="shared" si="359"/>
        <v>110</v>
      </c>
    </row>
    <row r="256" spans="1:69">
      <c r="A256" t="s">
        <v>938</v>
      </c>
      <c r="B256" t="s">
        <v>32</v>
      </c>
      <c r="C256" t="s">
        <v>33</v>
      </c>
      <c r="D256" t="s">
        <v>34</v>
      </c>
      <c r="E256" t="s">
        <v>988</v>
      </c>
      <c r="F256" t="s">
        <v>327</v>
      </c>
      <c r="I256">
        <v>200</v>
      </c>
      <c r="J256" t="s">
        <v>72</v>
      </c>
      <c r="K256">
        <v>2016</v>
      </c>
      <c r="M256" t="s">
        <v>940</v>
      </c>
      <c r="S256" t="s">
        <v>616</v>
      </c>
      <c r="U256">
        <v>26.548200000000001</v>
      </c>
      <c r="V256">
        <v>-98.710099999999997</v>
      </c>
      <c r="W256" t="s">
        <v>42</v>
      </c>
      <c r="Y256" t="s">
        <v>995</v>
      </c>
      <c r="AA256" t="s">
        <v>681</v>
      </c>
      <c r="AB256" t="s">
        <v>990</v>
      </c>
      <c r="AC256" t="s">
        <v>991</v>
      </c>
      <c r="AD256" t="s">
        <v>997</v>
      </c>
      <c r="AE256" t="s">
        <v>49</v>
      </c>
      <c r="AF256" s="1">
        <v>1</v>
      </c>
      <c r="AG256">
        <f t="shared" si="272"/>
        <v>912</v>
      </c>
      <c r="AH256">
        <f t="shared" si="273"/>
        <v>912</v>
      </c>
      <c r="AI256">
        <f t="shared" si="360"/>
        <v>8</v>
      </c>
      <c r="AJ256">
        <f t="shared" si="275"/>
        <v>2056</v>
      </c>
      <c r="AK256">
        <f t="shared" ref="AK256:AL256" si="364">AJ256+40</f>
        <v>2096</v>
      </c>
      <c r="AL256">
        <f t="shared" si="364"/>
        <v>2136</v>
      </c>
      <c r="AM256">
        <f t="shared" si="348"/>
        <v>200</v>
      </c>
      <c r="AN256">
        <f t="shared" si="359"/>
        <v>200</v>
      </c>
      <c r="AO256">
        <f t="shared" si="359"/>
        <v>200</v>
      </c>
      <c r="AP256">
        <f t="shared" si="359"/>
        <v>200</v>
      </c>
      <c r="AQ256">
        <f t="shared" si="359"/>
        <v>200</v>
      </c>
      <c r="AR256">
        <f t="shared" si="359"/>
        <v>200</v>
      </c>
      <c r="AS256">
        <f t="shared" si="359"/>
        <v>200</v>
      </c>
      <c r="AT256">
        <f t="shared" si="359"/>
        <v>200</v>
      </c>
      <c r="AU256">
        <f t="shared" si="359"/>
        <v>200</v>
      </c>
      <c r="AV256">
        <f t="shared" si="359"/>
        <v>200</v>
      </c>
      <c r="AW256">
        <f t="shared" si="359"/>
        <v>200</v>
      </c>
      <c r="AX256">
        <f t="shared" si="359"/>
        <v>200</v>
      </c>
      <c r="AY256">
        <f t="shared" si="359"/>
        <v>200</v>
      </c>
      <c r="AZ256">
        <f t="shared" si="359"/>
        <v>200</v>
      </c>
      <c r="BA256">
        <f t="shared" si="359"/>
        <v>200</v>
      </c>
      <c r="BB256">
        <f t="shared" si="359"/>
        <v>200</v>
      </c>
      <c r="BC256">
        <f t="shared" si="359"/>
        <v>200</v>
      </c>
      <c r="BD256">
        <f t="shared" si="359"/>
        <v>200</v>
      </c>
      <c r="BE256">
        <f t="shared" si="359"/>
        <v>200</v>
      </c>
      <c r="BF256">
        <f t="shared" si="359"/>
        <v>200</v>
      </c>
      <c r="BG256">
        <f t="shared" si="359"/>
        <v>200</v>
      </c>
      <c r="BH256">
        <f t="shared" si="359"/>
        <v>200</v>
      </c>
      <c r="BI256">
        <f t="shared" si="359"/>
        <v>200</v>
      </c>
      <c r="BJ256">
        <f t="shared" si="359"/>
        <v>200</v>
      </c>
      <c r="BK256">
        <f t="shared" si="359"/>
        <v>200</v>
      </c>
      <c r="BL256">
        <f t="shared" si="359"/>
        <v>200</v>
      </c>
      <c r="BM256">
        <f t="shared" si="359"/>
        <v>200</v>
      </c>
      <c r="BN256">
        <f t="shared" si="359"/>
        <v>200</v>
      </c>
      <c r="BO256">
        <f t="shared" si="359"/>
        <v>200</v>
      </c>
      <c r="BP256">
        <f t="shared" si="359"/>
        <v>200</v>
      </c>
      <c r="BQ256">
        <f t="shared" si="359"/>
        <v>200</v>
      </c>
    </row>
    <row r="257" spans="1:69">
      <c r="A257" t="s">
        <v>938</v>
      </c>
      <c r="B257" t="s">
        <v>32</v>
      </c>
      <c r="C257" t="s">
        <v>33</v>
      </c>
      <c r="D257" t="s">
        <v>34</v>
      </c>
      <c r="E257" t="s">
        <v>999</v>
      </c>
      <c r="F257" t="s">
        <v>287</v>
      </c>
      <c r="I257">
        <v>182</v>
      </c>
      <c r="J257" t="s">
        <v>72</v>
      </c>
      <c r="K257">
        <v>2021</v>
      </c>
      <c r="M257" t="s">
        <v>940</v>
      </c>
      <c r="S257" t="s">
        <v>616</v>
      </c>
      <c r="U257">
        <v>32.191800000000001</v>
      </c>
      <c r="V257">
        <v>-100.5026</v>
      </c>
      <c r="W257" t="s">
        <v>42</v>
      </c>
      <c r="X257" t="s">
        <v>1000</v>
      </c>
      <c r="Y257" t="s">
        <v>732</v>
      </c>
      <c r="AA257" t="s">
        <v>681</v>
      </c>
      <c r="AB257" t="s">
        <v>1001</v>
      </c>
      <c r="AC257" t="s">
        <v>1002</v>
      </c>
      <c r="AD257" t="s">
        <v>1003</v>
      </c>
      <c r="AE257" t="s">
        <v>49</v>
      </c>
      <c r="AF257" s="1">
        <v>1</v>
      </c>
      <c r="AG257">
        <f t="shared" si="272"/>
        <v>182</v>
      </c>
      <c r="AH257">
        <f t="shared" si="273"/>
        <v>182</v>
      </c>
      <c r="AI257">
        <f t="shared" si="360"/>
        <v>3</v>
      </c>
      <c r="AJ257">
        <f t="shared" si="275"/>
        <v>2061</v>
      </c>
      <c r="AK257">
        <f t="shared" ref="AK257:AL257" si="365">AJ257+40</f>
        <v>2101</v>
      </c>
      <c r="AL257">
        <f t="shared" si="365"/>
        <v>2141</v>
      </c>
      <c r="AM257">
        <f t="shared" si="348"/>
        <v>0</v>
      </c>
      <c r="AN257">
        <f t="shared" si="359"/>
        <v>182</v>
      </c>
      <c r="AO257">
        <f t="shared" si="359"/>
        <v>182</v>
      </c>
      <c r="AP257">
        <f t="shared" si="359"/>
        <v>182</v>
      </c>
      <c r="AQ257">
        <f t="shared" si="359"/>
        <v>182</v>
      </c>
      <c r="AR257">
        <f t="shared" si="359"/>
        <v>182</v>
      </c>
      <c r="AS257">
        <f t="shared" si="359"/>
        <v>182</v>
      </c>
      <c r="AT257">
        <f t="shared" si="359"/>
        <v>182</v>
      </c>
      <c r="AU257">
        <f t="shared" si="359"/>
        <v>182</v>
      </c>
      <c r="AV257">
        <f t="shared" si="359"/>
        <v>182</v>
      </c>
      <c r="AW257">
        <f t="shared" si="359"/>
        <v>182</v>
      </c>
      <c r="AX257">
        <f t="shared" si="359"/>
        <v>182</v>
      </c>
      <c r="AY257">
        <f t="shared" si="359"/>
        <v>182</v>
      </c>
      <c r="AZ257">
        <f t="shared" si="359"/>
        <v>182</v>
      </c>
      <c r="BA257">
        <f t="shared" si="359"/>
        <v>182</v>
      </c>
      <c r="BB257">
        <f t="shared" si="359"/>
        <v>182</v>
      </c>
      <c r="BC257">
        <f t="shared" si="359"/>
        <v>182</v>
      </c>
      <c r="BD257">
        <f t="shared" si="359"/>
        <v>182</v>
      </c>
      <c r="BE257">
        <f t="shared" si="359"/>
        <v>182</v>
      </c>
      <c r="BF257">
        <f t="shared" si="359"/>
        <v>182</v>
      </c>
      <c r="BG257">
        <f t="shared" si="359"/>
        <v>182</v>
      </c>
      <c r="BH257">
        <f t="shared" si="359"/>
        <v>182</v>
      </c>
      <c r="BI257">
        <f t="shared" si="359"/>
        <v>182</v>
      </c>
      <c r="BJ257">
        <f t="shared" si="359"/>
        <v>182</v>
      </c>
      <c r="BK257">
        <f t="shared" si="359"/>
        <v>182</v>
      </c>
      <c r="BL257">
        <f t="shared" si="359"/>
        <v>182</v>
      </c>
      <c r="BM257">
        <f t="shared" si="359"/>
        <v>182</v>
      </c>
      <c r="BN257">
        <f t="shared" si="359"/>
        <v>182</v>
      </c>
      <c r="BO257">
        <f t="shared" si="359"/>
        <v>182</v>
      </c>
      <c r="BP257">
        <f t="shared" si="359"/>
        <v>182</v>
      </c>
      <c r="BQ257">
        <f t="shared" si="359"/>
        <v>182</v>
      </c>
    </row>
    <row r="258" spans="1:69">
      <c r="A258" t="s">
        <v>938</v>
      </c>
      <c r="B258" t="s">
        <v>32</v>
      </c>
      <c r="C258" t="s">
        <v>33</v>
      </c>
      <c r="D258" t="s">
        <v>34</v>
      </c>
      <c r="E258" t="s">
        <v>1004</v>
      </c>
      <c r="F258" t="s">
        <v>287</v>
      </c>
      <c r="I258">
        <v>211</v>
      </c>
      <c r="J258" t="s">
        <v>72</v>
      </c>
      <c r="K258">
        <v>2015</v>
      </c>
      <c r="M258" t="s">
        <v>940</v>
      </c>
      <c r="S258" t="s">
        <v>616</v>
      </c>
      <c r="U258">
        <v>32.692799999999998</v>
      </c>
      <c r="V258">
        <v>-101.696</v>
      </c>
      <c r="W258" t="s">
        <v>42</v>
      </c>
      <c r="Y258" t="s">
        <v>1005</v>
      </c>
      <c r="AA258" t="s">
        <v>681</v>
      </c>
      <c r="AB258" t="s">
        <v>1006</v>
      </c>
      <c r="AC258" t="s">
        <v>1007</v>
      </c>
      <c r="AD258" t="s">
        <v>1008</v>
      </c>
      <c r="AE258" t="s">
        <v>49</v>
      </c>
      <c r="AF258" s="1">
        <v>1</v>
      </c>
      <c r="AG258">
        <f t="shared" ref="AG258:AG270" si="366">SUMIF(E:E,E258,I:I)</f>
        <v>211</v>
      </c>
      <c r="AH258">
        <f t="shared" ref="AH258:AH270" si="367">IF(AG258=AG259,"",AG258)</f>
        <v>211</v>
      </c>
      <c r="AI258">
        <f t="shared" si="360"/>
        <v>9</v>
      </c>
      <c r="AJ258">
        <f t="shared" si="275"/>
        <v>2055</v>
      </c>
      <c r="AK258">
        <f t="shared" ref="AK258:AL258" si="368">AJ258+40</f>
        <v>2095</v>
      </c>
      <c r="AL258">
        <f t="shared" si="368"/>
        <v>2135</v>
      </c>
      <c r="AM258">
        <f t="shared" si="348"/>
        <v>211</v>
      </c>
      <c r="AN258">
        <f t="shared" si="359"/>
        <v>211</v>
      </c>
      <c r="AO258">
        <f t="shared" si="359"/>
        <v>211</v>
      </c>
      <c r="AP258">
        <f t="shared" si="359"/>
        <v>211</v>
      </c>
      <c r="AQ258">
        <f t="shared" si="359"/>
        <v>211</v>
      </c>
      <c r="AR258">
        <f t="shared" si="359"/>
        <v>211</v>
      </c>
      <c r="AS258">
        <f t="shared" si="359"/>
        <v>211</v>
      </c>
      <c r="AT258">
        <f t="shared" si="359"/>
        <v>211</v>
      </c>
      <c r="AU258">
        <f t="shared" si="359"/>
        <v>211</v>
      </c>
      <c r="AV258">
        <f t="shared" si="359"/>
        <v>211</v>
      </c>
      <c r="AW258">
        <f t="shared" si="359"/>
        <v>211</v>
      </c>
      <c r="AX258">
        <f t="shared" si="359"/>
        <v>211</v>
      </c>
      <c r="AY258">
        <f t="shared" si="359"/>
        <v>211</v>
      </c>
      <c r="AZ258">
        <f t="shared" si="359"/>
        <v>211</v>
      </c>
      <c r="BA258">
        <f t="shared" si="359"/>
        <v>211</v>
      </c>
      <c r="BB258">
        <f t="shared" si="359"/>
        <v>211</v>
      </c>
      <c r="BC258">
        <f t="shared" si="359"/>
        <v>211</v>
      </c>
      <c r="BD258">
        <f t="shared" si="359"/>
        <v>211</v>
      </c>
      <c r="BE258">
        <f t="shared" si="359"/>
        <v>211</v>
      </c>
      <c r="BF258">
        <f t="shared" si="359"/>
        <v>211</v>
      </c>
      <c r="BG258">
        <f t="shared" si="359"/>
        <v>211</v>
      </c>
      <c r="BH258">
        <f t="shared" si="359"/>
        <v>211</v>
      </c>
      <c r="BI258">
        <f t="shared" si="359"/>
        <v>211</v>
      </c>
      <c r="BJ258">
        <f t="shared" si="359"/>
        <v>211</v>
      </c>
      <c r="BK258">
        <f t="shared" si="359"/>
        <v>211</v>
      </c>
      <c r="BL258">
        <f t="shared" si="359"/>
        <v>211</v>
      </c>
      <c r="BM258">
        <f t="shared" si="359"/>
        <v>211</v>
      </c>
      <c r="BN258">
        <f t="shared" si="359"/>
        <v>211</v>
      </c>
      <c r="BO258">
        <f t="shared" si="359"/>
        <v>211</v>
      </c>
      <c r="BP258">
        <f t="shared" si="359"/>
        <v>211</v>
      </c>
      <c r="BQ258">
        <f t="shared" si="359"/>
        <v>211</v>
      </c>
    </row>
    <row r="259" spans="1:69">
      <c r="A259" t="s">
        <v>938</v>
      </c>
      <c r="B259" t="s">
        <v>32</v>
      </c>
      <c r="C259" t="s">
        <v>33</v>
      </c>
      <c r="D259" t="s">
        <v>34</v>
      </c>
      <c r="E259" t="s">
        <v>1009</v>
      </c>
      <c r="F259" t="s">
        <v>287</v>
      </c>
      <c r="I259">
        <v>202</v>
      </c>
      <c r="J259" t="s">
        <v>72</v>
      </c>
      <c r="K259">
        <v>2019</v>
      </c>
      <c r="M259" t="s">
        <v>940</v>
      </c>
      <c r="S259" t="s">
        <v>616</v>
      </c>
      <c r="U259">
        <v>26.490500000000001</v>
      </c>
      <c r="V259">
        <v>-98.730500000000006</v>
      </c>
      <c r="W259" t="s">
        <v>42</v>
      </c>
      <c r="Y259" t="s">
        <v>995</v>
      </c>
      <c r="AA259" t="s">
        <v>681</v>
      </c>
      <c r="AB259" t="s">
        <v>1010</v>
      </c>
      <c r="AC259" t="s">
        <v>1011</v>
      </c>
      <c r="AD259" t="s">
        <v>1012</v>
      </c>
      <c r="AE259" t="s">
        <v>49</v>
      </c>
      <c r="AF259" s="1">
        <v>1</v>
      </c>
      <c r="AG259">
        <f t="shared" si="366"/>
        <v>202</v>
      </c>
      <c r="AH259">
        <f t="shared" si="367"/>
        <v>202</v>
      </c>
      <c r="AI259">
        <f t="shared" si="360"/>
        <v>5</v>
      </c>
      <c r="AJ259">
        <f t="shared" ref="AJ259:AJ270" si="369">K259+40</f>
        <v>2059</v>
      </c>
      <c r="AK259">
        <f t="shared" ref="AK259:AL259" si="370">AJ259+40</f>
        <v>2099</v>
      </c>
      <c r="AL259">
        <f t="shared" si="370"/>
        <v>2139</v>
      </c>
      <c r="AM259">
        <f t="shared" si="348"/>
        <v>202</v>
      </c>
      <c r="AN259">
        <f t="shared" si="359"/>
        <v>202</v>
      </c>
      <c r="AO259">
        <f t="shared" si="359"/>
        <v>202</v>
      </c>
      <c r="AP259">
        <f t="shared" si="359"/>
        <v>202</v>
      </c>
      <c r="AQ259">
        <f t="shared" si="359"/>
        <v>202</v>
      </c>
      <c r="AR259">
        <f t="shared" si="359"/>
        <v>202</v>
      </c>
      <c r="AS259">
        <f t="shared" si="359"/>
        <v>202</v>
      </c>
      <c r="AT259">
        <f t="shared" si="359"/>
        <v>202</v>
      </c>
      <c r="AU259">
        <f t="shared" si="359"/>
        <v>202</v>
      </c>
      <c r="AV259">
        <f t="shared" si="359"/>
        <v>202</v>
      </c>
      <c r="AW259">
        <f t="shared" si="359"/>
        <v>202</v>
      </c>
      <c r="AX259">
        <f t="shared" si="359"/>
        <v>202</v>
      </c>
      <c r="AY259">
        <f t="shared" si="359"/>
        <v>202</v>
      </c>
      <c r="AZ259">
        <f t="shared" si="359"/>
        <v>202</v>
      </c>
      <c r="BA259">
        <f t="shared" si="359"/>
        <v>202</v>
      </c>
      <c r="BB259">
        <f t="shared" si="359"/>
        <v>202</v>
      </c>
      <c r="BC259">
        <f t="shared" si="359"/>
        <v>202</v>
      </c>
      <c r="BD259">
        <f t="shared" si="359"/>
        <v>202</v>
      </c>
      <c r="BE259">
        <f t="shared" si="359"/>
        <v>202</v>
      </c>
      <c r="BF259">
        <f t="shared" si="359"/>
        <v>202</v>
      </c>
      <c r="BG259">
        <f t="shared" si="359"/>
        <v>202</v>
      </c>
      <c r="BH259">
        <f t="shared" si="359"/>
        <v>202</v>
      </c>
      <c r="BI259">
        <f t="shared" si="359"/>
        <v>202</v>
      </c>
      <c r="BJ259">
        <f t="shared" si="359"/>
        <v>202</v>
      </c>
      <c r="BK259">
        <f t="shared" si="359"/>
        <v>202</v>
      </c>
      <c r="BL259">
        <f t="shared" si="359"/>
        <v>202</v>
      </c>
      <c r="BM259">
        <f t="shared" si="359"/>
        <v>202</v>
      </c>
      <c r="BN259">
        <f t="shared" si="359"/>
        <v>202</v>
      </c>
      <c r="BO259">
        <f t="shared" si="359"/>
        <v>202</v>
      </c>
      <c r="BP259">
        <f t="shared" si="359"/>
        <v>202</v>
      </c>
      <c r="BQ259">
        <f t="shared" si="359"/>
        <v>202</v>
      </c>
    </row>
    <row r="260" spans="1:69">
      <c r="A260" t="s">
        <v>938</v>
      </c>
      <c r="B260" t="s">
        <v>32</v>
      </c>
      <c r="C260" t="s">
        <v>33</v>
      </c>
      <c r="D260" t="s">
        <v>34</v>
      </c>
      <c r="E260" t="s">
        <v>1013</v>
      </c>
      <c r="F260" t="s">
        <v>287</v>
      </c>
      <c r="I260">
        <v>70</v>
      </c>
      <c r="J260" t="s">
        <v>72</v>
      </c>
      <c r="K260">
        <v>2009</v>
      </c>
      <c r="M260" t="s">
        <v>940</v>
      </c>
      <c r="S260" t="s">
        <v>616</v>
      </c>
      <c r="U260">
        <v>40.3765</v>
      </c>
      <c r="V260">
        <v>-78.628600000000006</v>
      </c>
      <c r="W260" t="s">
        <v>42</v>
      </c>
      <c r="X260" t="s">
        <v>1014</v>
      </c>
      <c r="Y260" t="s">
        <v>1015</v>
      </c>
      <c r="AA260" t="s">
        <v>977</v>
      </c>
      <c r="AB260" t="s">
        <v>1016</v>
      </c>
      <c r="AC260" t="s">
        <v>1017</v>
      </c>
      <c r="AD260" t="s">
        <v>1018</v>
      </c>
      <c r="AE260" t="s">
        <v>49</v>
      </c>
      <c r="AF260" s="1">
        <v>1</v>
      </c>
      <c r="AG260">
        <f t="shared" si="366"/>
        <v>70</v>
      </c>
      <c r="AH260">
        <f t="shared" si="367"/>
        <v>70</v>
      </c>
      <c r="AI260">
        <f t="shared" si="360"/>
        <v>15</v>
      </c>
      <c r="AJ260">
        <f t="shared" si="369"/>
        <v>2049</v>
      </c>
      <c r="AK260">
        <f t="shared" ref="AK260:AL260" si="371">AJ260+40</f>
        <v>2089</v>
      </c>
      <c r="AL260">
        <f t="shared" si="371"/>
        <v>2129</v>
      </c>
      <c r="AM260">
        <f t="shared" si="348"/>
        <v>70</v>
      </c>
      <c r="AN260">
        <f t="shared" si="359"/>
        <v>70</v>
      </c>
      <c r="AO260">
        <f t="shared" si="359"/>
        <v>70</v>
      </c>
      <c r="AP260">
        <f t="shared" si="359"/>
        <v>70</v>
      </c>
      <c r="AQ260">
        <f t="shared" si="359"/>
        <v>70</v>
      </c>
      <c r="AR260">
        <f t="shared" si="359"/>
        <v>70</v>
      </c>
      <c r="AS260">
        <f t="shared" si="359"/>
        <v>70</v>
      </c>
      <c r="AT260">
        <f t="shared" si="359"/>
        <v>70</v>
      </c>
      <c r="AU260">
        <f t="shared" si="359"/>
        <v>70</v>
      </c>
      <c r="AV260">
        <f t="shared" si="359"/>
        <v>70</v>
      </c>
      <c r="AW260">
        <f t="shared" si="359"/>
        <v>70</v>
      </c>
      <c r="AX260">
        <f t="shared" si="359"/>
        <v>70</v>
      </c>
      <c r="AY260">
        <f t="shared" si="359"/>
        <v>70</v>
      </c>
      <c r="AZ260">
        <f t="shared" si="359"/>
        <v>70</v>
      </c>
      <c r="BA260">
        <f t="shared" si="359"/>
        <v>70</v>
      </c>
      <c r="BB260">
        <f t="shared" si="359"/>
        <v>70</v>
      </c>
      <c r="BC260">
        <f t="shared" ref="AN260:BQ268" si="372">IF(BC$1&lt;$K260,0,$I260)*$AF260</f>
        <v>70</v>
      </c>
      <c r="BD260">
        <f t="shared" si="372"/>
        <v>70</v>
      </c>
      <c r="BE260">
        <f t="shared" si="372"/>
        <v>70</v>
      </c>
      <c r="BF260">
        <f t="shared" si="372"/>
        <v>70</v>
      </c>
      <c r="BG260">
        <f t="shared" si="372"/>
        <v>70</v>
      </c>
      <c r="BH260">
        <f t="shared" si="372"/>
        <v>70</v>
      </c>
      <c r="BI260">
        <f t="shared" si="372"/>
        <v>70</v>
      </c>
      <c r="BJ260">
        <f t="shared" si="372"/>
        <v>70</v>
      </c>
      <c r="BK260">
        <f t="shared" si="372"/>
        <v>70</v>
      </c>
      <c r="BL260">
        <f t="shared" si="372"/>
        <v>70</v>
      </c>
      <c r="BM260">
        <f t="shared" si="372"/>
        <v>70</v>
      </c>
      <c r="BN260">
        <f t="shared" si="372"/>
        <v>70</v>
      </c>
      <c r="BO260">
        <f t="shared" si="372"/>
        <v>70</v>
      </c>
      <c r="BP260">
        <f t="shared" si="372"/>
        <v>70</v>
      </c>
      <c r="BQ260">
        <f t="shared" si="372"/>
        <v>70</v>
      </c>
    </row>
    <row r="261" spans="1:69">
      <c r="A261" t="s">
        <v>938</v>
      </c>
      <c r="B261" t="s">
        <v>32</v>
      </c>
      <c r="C261" t="s">
        <v>33</v>
      </c>
      <c r="D261" t="s">
        <v>34</v>
      </c>
      <c r="E261" t="s">
        <v>1019</v>
      </c>
      <c r="F261" t="s">
        <v>287</v>
      </c>
      <c r="I261">
        <v>92</v>
      </c>
      <c r="J261" t="s">
        <v>72</v>
      </c>
      <c r="K261">
        <v>2009</v>
      </c>
      <c r="M261" t="s">
        <v>940</v>
      </c>
      <c r="S261" t="s">
        <v>616</v>
      </c>
      <c r="U261">
        <v>31.966699999999999</v>
      </c>
      <c r="V261">
        <v>-102.809</v>
      </c>
      <c r="W261" t="s">
        <v>42</v>
      </c>
      <c r="Y261" t="s">
        <v>1020</v>
      </c>
      <c r="AA261" t="s">
        <v>681</v>
      </c>
      <c r="AB261" t="s">
        <v>1021</v>
      </c>
      <c r="AC261" t="s">
        <v>1022</v>
      </c>
      <c r="AD261" t="s">
        <v>1023</v>
      </c>
      <c r="AE261" t="s">
        <v>49</v>
      </c>
      <c r="AF261" s="1">
        <v>1</v>
      </c>
      <c r="AG261">
        <f t="shared" si="366"/>
        <v>152</v>
      </c>
      <c r="AH261" t="str">
        <f t="shared" si="367"/>
        <v/>
      </c>
      <c r="AI261">
        <f t="shared" si="360"/>
        <v>15</v>
      </c>
      <c r="AJ261">
        <f t="shared" si="369"/>
        <v>2049</v>
      </c>
      <c r="AK261">
        <f t="shared" ref="AK261:AL261" si="373">AJ261+40</f>
        <v>2089</v>
      </c>
      <c r="AL261">
        <f t="shared" si="373"/>
        <v>2129</v>
      </c>
      <c r="AM261">
        <f t="shared" si="348"/>
        <v>92</v>
      </c>
      <c r="AN261">
        <f t="shared" si="372"/>
        <v>92</v>
      </c>
      <c r="AO261">
        <f t="shared" si="372"/>
        <v>92</v>
      </c>
      <c r="AP261">
        <f t="shared" si="372"/>
        <v>92</v>
      </c>
      <c r="AQ261">
        <f t="shared" si="372"/>
        <v>92</v>
      </c>
      <c r="AR261">
        <f t="shared" si="372"/>
        <v>92</v>
      </c>
      <c r="AS261">
        <f t="shared" si="372"/>
        <v>92</v>
      </c>
      <c r="AT261">
        <f t="shared" si="372"/>
        <v>92</v>
      </c>
      <c r="AU261">
        <f t="shared" si="372"/>
        <v>92</v>
      </c>
      <c r="AV261">
        <f t="shared" si="372"/>
        <v>92</v>
      </c>
      <c r="AW261">
        <f t="shared" si="372"/>
        <v>92</v>
      </c>
      <c r="AX261">
        <f t="shared" si="372"/>
        <v>92</v>
      </c>
      <c r="AY261">
        <f t="shared" si="372"/>
        <v>92</v>
      </c>
      <c r="AZ261">
        <f t="shared" si="372"/>
        <v>92</v>
      </c>
      <c r="BA261">
        <f t="shared" si="372"/>
        <v>92</v>
      </c>
      <c r="BB261">
        <f t="shared" si="372"/>
        <v>92</v>
      </c>
      <c r="BC261">
        <f t="shared" si="372"/>
        <v>92</v>
      </c>
      <c r="BD261">
        <f t="shared" si="372"/>
        <v>92</v>
      </c>
      <c r="BE261">
        <f t="shared" si="372"/>
        <v>92</v>
      </c>
      <c r="BF261">
        <f t="shared" si="372"/>
        <v>92</v>
      </c>
      <c r="BG261">
        <f t="shared" si="372"/>
        <v>92</v>
      </c>
      <c r="BH261">
        <f t="shared" si="372"/>
        <v>92</v>
      </c>
      <c r="BI261">
        <f t="shared" si="372"/>
        <v>92</v>
      </c>
      <c r="BJ261">
        <f t="shared" si="372"/>
        <v>92</v>
      </c>
      <c r="BK261">
        <f t="shared" si="372"/>
        <v>92</v>
      </c>
      <c r="BL261">
        <f t="shared" si="372"/>
        <v>92</v>
      </c>
      <c r="BM261">
        <f t="shared" si="372"/>
        <v>92</v>
      </c>
      <c r="BN261">
        <f t="shared" si="372"/>
        <v>92</v>
      </c>
      <c r="BO261">
        <f t="shared" si="372"/>
        <v>92</v>
      </c>
      <c r="BP261">
        <f t="shared" si="372"/>
        <v>92</v>
      </c>
      <c r="BQ261">
        <f t="shared" si="372"/>
        <v>92</v>
      </c>
    </row>
    <row r="262" spans="1:69">
      <c r="A262" t="s">
        <v>938</v>
      </c>
      <c r="B262" t="s">
        <v>32</v>
      </c>
      <c r="C262" t="s">
        <v>33</v>
      </c>
      <c r="D262" t="s">
        <v>34</v>
      </c>
      <c r="E262" t="s">
        <v>1019</v>
      </c>
      <c r="F262" t="s">
        <v>296</v>
      </c>
      <c r="I262">
        <v>60</v>
      </c>
      <c r="J262" t="s">
        <v>72</v>
      </c>
      <c r="K262">
        <v>2009</v>
      </c>
      <c r="M262" t="s">
        <v>940</v>
      </c>
      <c r="S262" t="s">
        <v>616</v>
      </c>
      <c r="U262">
        <v>31.966699999999999</v>
      </c>
      <c r="V262">
        <v>-102.809</v>
      </c>
      <c r="W262" t="s">
        <v>42</v>
      </c>
      <c r="Y262" t="s">
        <v>1020</v>
      </c>
      <c r="AA262" t="s">
        <v>681</v>
      </c>
      <c r="AB262" t="s">
        <v>1021</v>
      </c>
      <c r="AC262" t="s">
        <v>1022</v>
      </c>
      <c r="AD262" t="s">
        <v>1024</v>
      </c>
      <c r="AE262" t="s">
        <v>49</v>
      </c>
      <c r="AF262" s="1">
        <v>1</v>
      </c>
      <c r="AG262">
        <f t="shared" si="366"/>
        <v>152</v>
      </c>
      <c r="AH262">
        <f t="shared" si="367"/>
        <v>152</v>
      </c>
      <c r="AI262">
        <f t="shared" si="360"/>
        <v>15</v>
      </c>
      <c r="AJ262">
        <f t="shared" si="369"/>
        <v>2049</v>
      </c>
      <c r="AK262">
        <f t="shared" ref="AK262:AL262" si="374">AJ262+40</f>
        <v>2089</v>
      </c>
      <c r="AL262">
        <f t="shared" si="374"/>
        <v>2129</v>
      </c>
      <c r="AM262">
        <f t="shared" si="348"/>
        <v>60</v>
      </c>
      <c r="AN262">
        <f t="shared" si="372"/>
        <v>60</v>
      </c>
      <c r="AO262">
        <f t="shared" si="372"/>
        <v>60</v>
      </c>
      <c r="AP262">
        <f t="shared" si="372"/>
        <v>60</v>
      </c>
      <c r="AQ262">
        <f t="shared" si="372"/>
        <v>60</v>
      </c>
      <c r="AR262">
        <f t="shared" si="372"/>
        <v>60</v>
      </c>
      <c r="AS262">
        <f t="shared" si="372"/>
        <v>60</v>
      </c>
      <c r="AT262">
        <f t="shared" si="372"/>
        <v>60</v>
      </c>
      <c r="AU262">
        <f t="shared" si="372"/>
        <v>60</v>
      </c>
      <c r="AV262">
        <f t="shared" si="372"/>
        <v>60</v>
      </c>
      <c r="AW262">
        <f t="shared" si="372"/>
        <v>60</v>
      </c>
      <c r="AX262">
        <f t="shared" si="372"/>
        <v>60</v>
      </c>
      <c r="AY262">
        <f t="shared" si="372"/>
        <v>60</v>
      </c>
      <c r="AZ262">
        <f t="shared" si="372"/>
        <v>60</v>
      </c>
      <c r="BA262">
        <f t="shared" si="372"/>
        <v>60</v>
      </c>
      <c r="BB262">
        <f t="shared" si="372"/>
        <v>60</v>
      </c>
      <c r="BC262">
        <f t="shared" si="372"/>
        <v>60</v>
      </c>
      <c r="BD262">
        <f t="shared" si="372"/>
        <v>60</v>
      </c>
      <c r="BE262">
        <f t="shared" si="372"/>
        <v>60</v>
      </c>
      <c r="BF262">
        <f t="shared" si="372"/>
        <v>60</v>
      </c>
      <c r="BG262">
        <f t="shared" si="372"/>
        <v>60</v>
      </c>
      <c r="BH262">
        <f t="shared" si="372"/>
        <v>60</v>
      </c>
      <c r="BI262">
        <f t="shared" si="372"/>
        <v>60</v>
      </c>
      <c r="BJ262">
        <f t="shared" si="372"/>
        <v>60</v>
      </c>
      <c r="BK262">
        <f t="shared" si="372"/>
        <v>60</v>
      </c>
      <c r="BL262">
        <f t="shared" si="372"/>
        <v>60</v>
      </c>
      <c r="BM262">
        <f t="shared" si="372"/>
        <v>60</v>
      </c>
      <c r="BN262">
        <f t="shared" si="372"/>
        <v>60</v>
      </c>
      <c r="BO262">
        <f t="shared" si="372"/>
        <v>60</v>
      </c>
      <c r="BP262">
        <f t="shared" si="372"/>
        <v>60</v>
      </c>
      <c r="BQ262">
        <f t="shared" si="372"/>
        <v>60</v>
      </c>
    </row>
    <row r="263" spans="1:69">
      <c r="A263" t="s">
        <v>938</v>
      </c>
      <c r="B263" t="s">
        <v>32</v>
      </c>
      <c r="C263" t="s">
        <v>33</v>
      </c>
      <c r="D263" t="s">
        <v>34</v>
      </c>
      <c r="E263" t="s">
        <v>1025</v>
      </c>
      <c r="F263" t="s">
        <v>287</v>
      </c>
      <c r="I263">
        <v>59</v>
      </c>
      <c r="J263" t="s">
        <v>72</v>
      </c>
      <c r="K263">
        <v>2008</v>
      </c>
      <c r="M263" t="s">
        <v>940</v>
      </c>
      <c r="S263" t="s">
        <v>616</v>
      </c>
      <c r="U263">
        <v>32.157600000000002</v>
      </c>
      <c r="V263">
        <v>-101.39700000000001</v>
      </c>
      <c r="W263" t="s">
        <v>42</v>
      </c>
      <c r="Y263" t="s">
        <v>1026</v>
      </c>
      <c r="AA263" t="s">
        <v>681</v>
      </c>
      <c r="AB263" t="s">
        <v>1027</v>
      </c>
      <c r="AC263" t="s">
        <v>1028</v>
      </c>
      <c r="AD263" t="s">
        <v>1029</v>
      </c>
      <c r="AE263" t="s">
        <v>49</v>
      </c>
      <c r="AF263" s="1">
        <v>1</v>
      </c>
      <c r="AG263">
        <f t="shared" si="366"/>
        <v>59</v>
      </c>
      <c r="AH263">
        <f t="shared" si="367"/>
        <v>59</v>
      </c>
      <c r="AI263">
        <f t="shared" si="360"/>
        <v>16</v>
      </c>
      <c r="AJ263">
        <f t="shared" si="369"/>
        <v>2048</v>
      </c>
      <c r="AK263">
        <f t="shared" ref="AK263:AL263" si="375">AJ263+40</f>
        <v>2088</v>
      </c>
      <c r="AL263">
        <f t="shared" si="375"/>
        <v>2128</v>
      </c>
      <c r="AM263">
        <f t="shared" si="348"/>
        <v>59</v>
      </c>
      <c r="AN263">
        <f t="shared" si="372"/>
        <v>59</v>
      </c>
      <c r="AO263">
        <f t="shared" si="372"/>
        <v>59</v>
      </c>
      <c r="AP263">
        <f t="shared" si="372"/>
        <v>59</v>
      </c>
      <c r="AQ263">
        <f t="shared" si="372"/>
        <v>59</v>
      </c>
      <c r="AR263">
        <f t="shared" si="372"/>
        <v>59</v>
      </c>
      <c r="AS263">
        <f t="shared" si="372"/>
        <v>59</v>
      </c>
      <c r="AT263">
        <f t="shared" si="372"/>
        <v>59</v>
      </c>
      <c r="AU263">
        <f t="shared" si="372"/>
        <v>59</v>
      </c>
      <c r="AV263">
        <f t="shared" si="372"/>
        <v>59</v>
      </c>
      <c r="AW263">
        <f t="shared" si="372"/>
        <v>59</v>
      </c>
      <c r="AX263">
        <f t="shared" si="372"/>
        <v>59</v>
      </c>
      <c r="AY263">
        <f t="shared" si="372"/>
        <v>59</v>
      </c>
      <c r="AZ263">
        <f t="shared" si="372"/>
        <v>59</v>
      </c>
      <c r="BA263">
        <f t="shared" si="372"/>
        <v>59</v>
      </c>
      <c r="BB263">
        <f t="shared" si="372"/>
        <v>59</v>
      </c>
      <c r="BC263">
        <f t="shared" si="372"/>
        <v>59</v>
      </c>
      <c r="BD263">
        <f t="shared" si="372"/>
        <v>59</v>
      </c>
      <c r="BE263">
        <f t="shared" si="372"/>
        <v>59</v>
      </c>
      <c r="BF263">
        <f t="shared" si="372"/>
        <v>59</v>
      </c>
      <c r="BG263">
        <f t="shared" si="372"/>
        <v>59</v>
      </c>
      <c r="BH263">
        <f t="shared" si="372"/>
        <v>59</v>
      </c>
      <c r="BI263">
        <f t="shared" si="372"/>
        <v>59</v>
      </c>
      <c r="BJ263">
        <f t="shared" si="372"/>
        <v>59</v>
      </c>
      <c r="BK263">
        <f t="shared" si="372"/>
        <v>59</v>
      </c>
      <c r="BL263">
        <f t="shared" si="372"/>
        <v>59</v>
      </c>
      <c r="BM263">
        <f t="shared" si="372"/>
        <v>59</v>
      </c>
      <c r="BN263">
        <f t="shared" si="372"/>
        <v>59</v>
      </c>
      <c r="BO263">
        <f t="shared" si="372"/>
        <v>59</v>
      </c>
      <c r="BP263">
        <f t="shared" si="372"/>
        <v>59</v>
      </c>
      <c r="BQ263">
        <f t="shared" si="372"/>
        <v>59</v>
      </c>
    </row>
    <row r="264" spans="1:69">
      <c r="A264" t="s">
        <v>938</v>
      </c>
      <c r="B264" t="s">
        <v>32</v>
      </c>
      <c r="C264" t="s">
        <v>33</v>
      </c>
      <c r="D264" t="s">
        <v>34</v>
      </c>
      <c r="E264" t="s">
        <v>1035</v>
      </c>
      <c r="F264" t="s">
        <v>287</v>
      </c>
      <c r="I264">
        <v>20</v>
      </c>
      <c r="J264" t="s">
        <v>72</v>
      </c>
      <c r="K264">
        <v>2010</v>
      </c>
      <c r="M264" t="s">
        <v>940</v>
      </c>
      <c r="S264" t="s">
        <v>616</v>
      </c>
      <c r="U264">
        <v>44.347499999999997</v>
      </c>
      <c r="V264">
        <v>-87.919700000000006</v>
      </c>
      <c r="W264" t="s">
        <v>42</v>
      </c>
      <c r="Y264" t="s">
        <v>1036</v>
      </c>
      <c r="AA264" t="s">
        <v>1037</v>
      </c>
      <c r="AB264" t="s">
        <v>1038</v>
      </c>
      <c r="AC264" t="s">
        <v>1039</v>
      </c>
      <c r="AD264" t="s">
        <v>1040</v>
      </c>
      <c r="AE264" t="s">
        <v>49</v>
      </c>
      <c r="AF264" s="1">
        <v>1</v>
      </c>
      <c r="AG264">
        <f t="shared" si="366"/>
        <v>20</v>
      </c>
      <c r="AH264">
        <f t="shared" si="367"/>
        <v>20</v>
      </c>
      <c r="AI264">
        <f t="shared" si="360"/>
        <v>14</v>
      </c>
      <c r="AJ264">
        <f t="shared" si="369"/>
        <v>2050</v>
      </c>
      <c r="AK264">
        <f t="shared" ref="AK264:AL264" si="376">AJ264+40</f>
        <v>2090</v>
      </c>
      <c r="AL264">
        <f t="shared" si="376"/>
        <v>2130</v>
      </c>
      <c r="AM264">
        <f t="shared" si="348"/>
        <v>20</v>
      </c>
      <c r="AN264">
        <f t="shared" si="372"/>
        <v>20</v>
      </c>
      <c r="AO264">
        <f t="shared" si="372"/>
        <v>20</v>
      </c>
      <c r="AP264">
        <f t="shared" si="372"/>
        <v>20</v>
      </c>
      <c r="AQ264">
        <f t="shared" si="372"/>
        <v>20</v>
      </c>
      <c r="AR264">
        <f t="shared" si="372"/>
        <v>20</v>
      </c>
      <c r="AS264">
        <f t="shared" si="372"/>
        <v>20</v>
      </c>
      <c r="AT264">
        <f t="shared" si="372"/>
        <v>20</v>
      </c>
      <c r="AU264">
        <f t="shared" si="372"/>
        <v>20</v>
      </c>
      <c r="AV264">
        <f t="shared" si="372"/>
        <v>20</v>
      </c>
      <c r="AW264">
        <f t="shared" si="372"/>
        <v>20</v>
      </c>
      <c r="AX264">
        <f t="shared" si="372"/>
        <v>20</v>
      </c>
      <c r="AY264">
        <f t="shared" si="372"/>
        <v>20</v>
      </c>
      <c r="AZ264">
        <f t="shared" si="372"/>
        <v>20</v>
      </c>
      <c r="BA264">
        <f t="shared" si="372"/>
        <v>20</v>
      </c>
      <c r="BB264">
        <f t="shared" si="372"/>
        <v>20</v>
      </c>
      <c r="BC264">
        <f t="shared" si="372"/>
        <v>20</v>
      </c>
      <c r="BD264">
        <f t="shared" si="372"/>
        <v>20</v>
      </c>
      <c r="BE264">
        <f t="shared" si="372"/>
        <v>20</v>
      </c>
      <c r="BF264">
        <f t="shared" si="372"/>
        <v>20</v>
      </c>
      <c r="BG264">
        <f t="shared" si="372"/>
        <v>20</v>
      </c>
      <c r="BH264">
        <f t="shared" si="372"/>
        <v>20</v>
      </c>
      <c r="BI264">
        <f t="shared" si="372"/>
        <v>20</v>
      </c>
      <c r="BJ264">
        <f t="shared" si="372"/>
        <v>20</v>
      </c>
      <c r="BK264">
        <f t="shared" si="372"/>
        <v>20</v>
      </c>
      <c r="BL264">
        <f t="shared" si="372"/>
        <v>20</v>
      </c>
      <c r="BM264">
        <f t="shared" si="372"/>
        <v>20</v>
      </c>
      <c r="BN264">
        <f t="shared" si="372"/>
        <v>20</v>
      </c>
      <c r="BO264">
        <f t="shared" si="372"/>
        <v>20</v>
      </c>
      <c r="BP264">
        <f t="shared" si="372"/>
        <v>20</v>
      </c>
      <c r="BQ264">
        <f t="shared" si="372"/>
        <v>20</v>
      </c>
    </row>
    <row r="265" spans="1:69">
      <c r="A265" t="s">
        <v>938</v>
      </c>
      <c r="B265" t="s">
        <v>32</v>
      </c>
      <c r="C265" t="s">
        <v>33</v>
      </c>
      <c r="D265" t="s">
        <v>34</v>
      </c>
      <c r="E265" t="s">
        <v>1041</v>
      </c>
      <c r="F265" t="s">
        <v>287</v>
      </c>
      <c r="I265">
        <v>42</v>
      </c>
      <c r="J265" t="s">
        <v>72</v>
      </c>
      <c r="K265">
        <v>2009</v>
      </c>
      <c r="M265" t="s">
        <v>940</v>
      </c>
      <c r="S265" t="s">
        <v>616</v>
      </c>
      <c r="U265">
        <v>41.137</v>
      </c>
      <c r="V265">
        <v>-105.029</v>
      </c>
      <c r="W265" t="s">
        <v>42</v>
      </c>
      <c r="Y265" t="s">
        <v>961</v>
      </c>
      <c r="AA265" t="s">
        <v>942</v>
      </c>
      <c r="AB265" t="s">
        <v>1042</v>
      </c>
      <c r="AC265" t="s">
        <v>1043</v>
      </c>
      <c r="AD265" t="s">
        <v>1044</v>
      </c>
      <c r="AE265" t="s">
        <v>49</v>
      </c>
      <c r="AF265" s="1">
        <v>1</v>
      </c>
      <c r="AG265">
        <f t="shared" si="366"/>
        <v>42</v>
      </c>
      <c r="AH265">
        <f t="shared" si="367"/>
        <v>42</v>
      </c>
      <c r="AI265">
        <f t="shared" si="360"/>
        <v>15</v>
      </c>
      <c r="AJ265">
        <f t="shared" si="369"/>
        <v>2049</v>
      </c>
      <c r="AK265">
        <f t="shared" ref="AK265:AL265" si="377">AJ265+40</f>
        <v>2089</v>
      </c>
      <c r="AL265">
        <f t="shared" si="377"/>
        <v>2129</v>
      </c>
      <c r="AM265">
        <f t="shared" si="348"/>
        <v>42</v>
      </c>
      <c r="AN265">
        <f t="shared" si="372"/>
        <v>42</v>
      </c>
      <c r="AO265">
        <f t="shared" si="372"/>
        <v>42</v>
      </c>
      <c r="AP265">
        <f t="shared" si="372"/>
        <v>42</v>
      </c>
      <c r="AQ265">
        <f t="shared" si="372"/>
        <v>42</v>
      </c>
      <c r="AR265">
        <f t="shared" si="372"/>
        <v>42</v>
      </c>
      <c r="AS265">
        <f t="shared" si="372"/>
        <v>42</v>
      </c>
      <c r="AT265">
        <f t="shared" si="372"/>
        <v>42</v>
      </c>
      <c r="AU265">
        <f t="shared" si="372"/>
        <v>42</v>
      </c>
      <c r="AV265">
        <f t="shared" si="372"/>
        <v>42</v>
      </c>
      <c r="AW265">
        <f t="shared" si="372"/>
        <v>42</v>
      </c>
      <c r="AX265">
        <f t="shared" si="372"/>
        <v>42</v>
      </c>
      <c r="AY265">
        <f t="shared" si="372"/>
        <v>42</v>
      </c>
      <c r="AZ265">
        <f t="shared" si="372"/>
        <v>42</v>
      </c>
      <c r="BA265">
        <f t="shared" si="372"/>
        <v>42</v>
      </c>
      <c r="BB265">
        <f t="shared" si="372"/>
        <v>42</v>
      </c>
      <c r="BC265">
        <f t="shared" si="372"/>
        <v>42</v>
      </c>
      <c r="BD265">
        <f t="shared" si="372"/>
        <v>42</v>
      </c>
      <c r="BE265">
        <f t="shared" si="372"/>
        <v>42</v>
      </c>
      <c r="BF265">
        <f t="shared" si="372"/>
        <v>42</v>
      </c>
      <c r="BG265">
        <f t="shared" si="372"/>
        <v>42</v>
      </c>
      <c r="BH265">
        <f t="shared" si="372"/>
        <v>42</v>
      </c>
      <c r="BI265">
        <f t="shared" si="372"/>
        <v>42</v>
      </c>
      <c r="BJ265">
        <f t="shared" si="372"/>
        <v>42</v>
      </c>
      <c r="BK265">
        <f t="shared" si="372"/>
        <v>42</v>
      </c>
      <c r="BL265">
        <f t="shared" si="372"/>
        <v>42</v>
      </c>
      <c r="BM265">
        <f t="shared" si="372"/>
        <v>42</v>
      </c>
      <c r="BN265">
        <f t="shared" si="372"/>
        <v>42</v>
      </c>
      <c r="BO265">
        <f t="shared" si="372"/>
        <v>42</v>
      </c>
      <c r="BP265">
        <f t="shared" si="372"/>
        <v>42</v>
      </c>
      <c r="BQ265">
        <f t="shared" si="372"/>
        <v>42</v>
      </c>
    </row>
    <row r="266" spans="1:69">
      <c r="A266" t="s">
        <v>938</v>
      </c>
      <c r="B266" t="s">
        <v>32</v>
      </c>
      <c r="C266" t="s">
        <v>33</v>
      </c>
      <c r="D266" t="s">
        <v>34</v>
      </c>
      <c r="E266" t="s">
        <v>1045</v>
      </c>
      <c r="F266" t="s">
        <v>366</v>
      </c>
      <c r="I266">
        <v>80</v>
      </c>
      <c r="J266" t="s">
        <v>72</v>
      </c>
      <c r="K266">
        <v>2007</v>
      </c>
      <c r="M266" t="s">
        <v>940</v>
      </c>
      <c r="S266" t="s">
        <v>1046</v>
      </c>
      <c r="U266">
        <v>32.237099999999998</v>
      </c>
      <c r="V266">
        <v>-100.491</v>
      </c>
      <c r="W266" t="s">
        <v>42</v>
      </c>
      <c r="Y266" t="s">
        <v>732</v>
      </c>
      <c r="AA266" t="s">
        <v>681</v>
      </c>
      <c r="AB266" t="s">
        <v>1047</v>
      </c>
      <c r="AC266" t="s">
        <v>1048</v>
      </c>
      <c r="AD266" t="s">
        <v>1049</v>
      </c>
      <c r="AE266" t="s">
        <v>49</v>
      </c>
      <c r="AF266" s="1">
        <v>0.47</v>
      </c>
      <c r="AG266">
        <f t="shared" si="366"/>
        <v>321</v>
      </c>
      <c r="AH266" t="str">
        <f t="shared" si="367"/>
        <v/>
      </c>
      <c r="AI266">
        <f t="shared" si="360"/>
        <v>17</v>
      </c>
      <c r="AJ266">
        <f t="shared" si="369"/>
        <v>2047</v>
      </c>
      <c r="AK266">
        <f t="shared" ref="AK266:AL266" si="378">AJ266+40</f>
        <v>2087</v>
      </c>
      <c r="AL266">
        <f t="shared" si="378"/>
        <v>2127</v>
      </c>
      <c r="AM266">
        <f t="shared" si="348"/>
        <v>37.599999999999994</v>
      </c>
      <c r="AN266">
        <f t="shared" si="372"/>
        <v>37.599999999999994</v>
      </c>
      <c r="AO266">
        <f t="shared" si="372"/>
        <v>37.599999999999994</v>
      </c>
      <c r="AP266">
        <f t="shared" si="372"/>
        <v>37.599999999999994</v>
      </c>
      <c r="AQ266">
        <f t="shared" si="372"/>
        <v>37.599999999999994</v>
      </c>
      <c r="AR266">
        <f t="shared" si="372"/>
        <v>37.599999999999994</v>
      </c>
      <c r="AS266">
        <f t="shared" si="372"/>
        <v>37.599999999999994</v>
      </c>
      <c r="AT266">
        <f t="shared" si="372"/>
        <v>37.599999999999994</v>
      </c>
      <c r="AU266">
        <f t="shared" si="372"/>
        <v>37.599999999999994</v>
      </c>
      <c r="AV266">
        <f t="shared" si="372"/>
        <v>37.599999999999994</v>
      </c>
      <c r="AW266">
        <f t="shared" si="372"/>
        <v>37.599999999999994</v>
      </c>
      <c r="AX266">
        <f t="shared" si="372"/>
        <v>37.599999999999994</v>
      </c>
      <c r="AY266">
        <f t="shared" si="372"/>
        <v>37.599999999999994</v>
      </c>
      <c r="AZ266">
        <f t="shared" si="372"/>
        <v>37.599999999999994</v>
      </c>
      <c r="BA266">
        <f t="shared" si="372"/>
        <v>37.599999999999994</v>
      </c>
      <c r="BB266">
        <f t="shared" si="372"/>
        <v>37.599999999999994</v>
      </c>
      <c r="BC266">
        <f t="shared" si="372"/>
        <v>37.599999999999994</v>
      </c>
      <c r="BD266">
        <f t="shared" si="372"/>
        <v>37.599999999999994</v>
      </c>
      <c r="BE266">
        <f t="shared" si="372"/>
        <v>37.599999999999994</v>
      </c>
      <c r="BF266">
        <f t="shared" si="372"/>
        <v>37.599999999999994</v>
      </c>
      <c r="BG266">
        <f t="shared" si="372"/>
        <v>37.599999999999994</v>
      </c>
      <c r="BH266">
        <f t="shared" si="372"/>
        <v>37.599999999999994</v>
      </c>
      <c r="BI266">
        <f t="shared" si="372"/>
        <v>37.599999999999994</v>
      </c>
      <c r="BJ266">
        <f t="shared" si="372"/>
        <v>37.599999999999994</v>
      </c>
      <c r="BK266">
        <f t="shared" si="372"/>
        <v>37.599999999999994</v>
      </c>
      <c r="BL266">
        <f t="shared" si="372"/>
        <v>37.599999999999994</v>
      </c>
      <c r="BM266">
        <f t="shared" si="372"/>
        <v>37.599999999999994</v>
      </c>
      <c r="BN266">
        <f t="shared" si="372"/>
        <v>37.599999999999994</v>
      </c>
      <c r="BO266">
        <f t="shared" si="372"/>
        <v>37.599999999999994</v>
      </c>
      <c r="BP266">
        <f t="shared" si="372"/>
        <v>37.599999999999994</v>
      </c>
      <c r="BQ266">
        <f t="shared" si="372"/>
        <v>37.599999999999994</v>
      </c>
    </row>
    <row r="267" spans="1:69">
      <c r="A267" t="s">
        <v>938</v>
      </c>
      <c r="B267" t="s">
        <v>32</v>
      </c>
      <c r="C267" t="s">
        <v>33</v>
      </c>
      <c r="D267" t="s">
        <v>34</v>
      </c>
      <c r="E267" t="s">
        <v>1045</v>
      </c>
      <c r="F267" t="s">
        <v>1050</v>
      </c>
      <c r="I267">
        <v>135</v>
      </c>
      <c r="J267" t="s">
        <v>72</v>
      </c>
      <c r="K267">
        <v>2007</v>
      </c>
      <c r="M267" t="s">
        <v>940</v>
      </c>
      <c r="S267" t="s">
        <v>1046</v>
      </c>
      <c r="U267">
        <v>32.283900000000003</v>
      </c>
      <c r="V267">
        <v>-100.533</v>
      </c>
      <c r="W267" t="s">
        <v>42</v>
      </c>
      <c r="Y267" t="s">
        <v>732</v>
      </c>
      <c r="AA267" t="s">
        <v>681</v>
      </c>
      <c r="AB267" t="s">
        <v>1047</v>
      </c>
      <c r="AC267" t="s">
        <v>1048</v>
      </c>
      <c r="AD267" t="s">
        <v>1051</v>
      </c>
      <c r="AE267" t="s">
        <v>49</v>
      </c>
      <c r="AF267" s="1">
        <v>0.47</v>
      </c>
      <c r="AG267">
        <f t="shared" si="366"/>
        <v>321</v>
      </c>
      <c r="AH267" t="str">
        <f t="shared" si="367"/>
        <v/>
      </c>
      <c r="AI267">
        <f t="shared" si="360"/>
        <v>17</v>
      </c>
      <c r="AJ267">
        <f t="shared" si="369"/>
        <v>2047</v>
      </c>
      <c r="AK267">
        <f t="shared" ref="AK267:AL267" si="379">AJ267+40</f>
        <v>2087</v>
      </c>
      <c r="AL267">
        <f t="shared" si="379"/>
        <v>2127</v>
      </c>
      <c r="AM267">
        <f t="shared" si="348"/>
        <v>63.449999999999996</v>
      </c>
      <c r="AN267">
        <f t="shared" si="372"/>
        <v>63.449999999999996</v>
      </c>
      <c r="AO267">
        <f t="shared" si="372"/>
        <v>63.449999999999996</v>
      </c>
      <c r="AP267">
        <f t="shared" si="372"/>
        <v>63.449999999999996</v>
      </c>
      <c r="AQ267">
        <f t="shared" si="372"/>
        <v>63.449999999999996</v>
      </c>
      <c r="AR267">
        <f t="shared" si="372"/>
        <v>63.449999999999996</v>
      </c>
      <c r="AS267">
        <f t="shared" si="372"/>
        <v>63.449999999999996</v>
      </c>
      <c r="AT267">
        <f t="shared" si="372"/>
        <v>63.449999999999996</v>
      </c>
      <c r="AU267">
        <f t="shared" si="372"/>
        <v>63.449999999999996</v>
      </c>
      <c r="AV267">
        <f t="shared" si="372"/>
        <v>63.449999999999996</v>
      </c>
      <c r="AW267">
        <f t="shared" si="372"/>
        <v>63.449999999999996</v>
      </c>
      <c r="AX267">
        <f t="shared" si="372"/>
        <v>63.449999999999996</v>
      </c>
      <c r="AY267">
        <f t="shared" si="372"/>
        <v>63.449999999999996</v>
      </c>
      <c r="AZ267">
        <f t="shared" si="372"/>
        <v>63.449999999999996</v>
      </c>
      <c r="BA267">
        <f t="shared" si="372"/>
        <v>63.449999999999996</v>
      </c>
      <c r="BB267">
        <f t="shared" si="372"/>
        <v>63.449999999999996</v>
      </c>
      <c r="BC267">
        <f t="shared" si="372"/>
        <v>63.449999999999996</v>
      </c>
      <c r="BD267">
        <f t="shared" si="372"/>
        <v>63.449999999999996</v>
      </c>
      <c r="BE267">
        <f t="shared" si="372"/>
        <v>63.449999999999996</v>
      </c>
      <c r="BF267">
        <f t="shared" si="372"/>
        <v>63.449999999999996</v>
      </c>
      <c r="BG267">
        <f t="shared" si="372"/>
        <v>63.449999999999996</v>
      </c>
      <c r="BH267">
        <f t="shared" si="372"/>
        <v>63.449999999999996</v>
      </c>
      <c r="BI267">
        <f t="shared" si="372"/>
        <v>63.449999999999996</v>
      </c>
      <c r="BJ267">
        <f t="shared" si="372"/>
        <v>63.449999999999996</v>
      </c>
      <c r="BK267">
        <f t="shared" si="372"/>
        <v>63.449999999999996</v>
      </c>
      <c r="BL267">
        <f t="shared" si="372"/>
        <v>63.449999999999996</v>
      </c>
      <c r="BM267">
        <f t="shared" si="372"/>
        <v>63.449999999999996</v>
      </c>
      <c r="BN267">
        <f t="shared" si="372"/>
        <v>63.449999999999996</v>
      </c>
      <c r="BO267">
        <f t="shared" si="372"/>
        <v>63.449999999999996</v>
      </c>
      <c r="BP267">
        <f t="shared" si="372"/>
        <v>63.449999999999996</v>
      </c>
      <c r="BQ267">
        <f t="shared" si="372"/>
        <v>63.449999999999996</v>
      </c>
    </row>
    <row r="268" spans="1:69">
      <c r="A268" t="s">
        <v>938</v>
      </c>
      <c r="B268" t="s">
        <v>32</v>
      </c>
      <c r="C268" t="s">
        <v>33</v>
      </c>
      <c r="D268" t="s">
        <v>34</v>
      </c>
      <c r="E268" t="s">
        <v>1045</v>
      </c>
      <c r="F268" t="s">
        <v>1052</v>
      </c>
      <c r="I268">
        <v>106</v>
      </c>
      <c r="J268" t="s">
        <v>72</v>
      </c>
      <c r="K268">
        <v>2007</v>
      </c>
      <c r="M268" t="s">
        <v>940</v>
      </c>
      <c r="S268" t="s">
        <v>1046</v>
      </c>
      <c r="U268">
        <v>32.248800000000003</v>
      </c>
      <c r="V268">
        <v>-100.496</v>
      </c>
      <c r="W268" t="s">
        <v>42</v>
      </c>
      <c r="Y268" t="s">
        <v>732</v>
      </c>
      <c r="AA268" t="s">
        <v>681</v>
      </c>
      <c r="AB268" t="s">
        <v>1047</v>
      </c>
      <c r="AC268" t="s">
        <v>1048</v>
      </c>
      <c r="AD268" t="s">
        <v>1053</v>
      </c>
      <c r="AE268" t="s">
        <v>49</v>
      </c>
      <c r="AF268" s="1">
        <v>0.47</v>
      </c>
      <c r="AG268">
        <f t="shared" si="366"/>
        <v>321</v>
      </c>
      <c r="AH268">
        <f t="shared" si="367"/>
        <v>321</v>
      </c>
      <c r="AI268">
        <f t="shared" si="360"/>
        <v>17</v>
      </c>
      <c r="AJ268">
        <f t="shared" si="369"/>
        <v>2047</v>
      </c>
      <c r="AK268">
        <f t="shared" ref="AK268:AL268" si="380">AJ268+40</f>
        <v>2087</v>
      </c>
      <c r="AL268">
        <f t="shared" si="380"/>
        <v>2127</v>
      </c>
      <c r="AM268">
        <f t="shared" si="348"/>
        <v>49.82</v>
      </c>
      <c r="AN268">
        <f t="shared" si="372"/>
        <v>49.82</v>
      </c>
      <c r="AO268">
        <f t="shared" si="372"/>
        <v>49.82</v>
      </c>
      <c r="AP268">
        <f t="shared" si="372"/>
        <v>49.82</v>
      </c>
      <c r="AQ268">
        <f t="shared" si="372"/>
        <v>49.82</v>
      </c>
      <c r="AR268">
        <f t="shared" si="372"/>
        <v>49.82</v>
      </c>
      <c r="AS268">
        <f t="shared" si="372"/>
        <v>49.82</v>
      </c>
      <c r="AT268">
        <f t="shared" si="372"/>
        <v>49.82</v>
      </c>
      <c r="AU268">
        <f t="shared" si="372"/>
        <v>49.82</v>
      </c>
      <c r="AV268">
        <f t="shared" si="372"/>
        <v>49.82</v>
      </c>
      <c r="AW268">
        <f t="shared" si="372"/>
        <v>49.82</v>
      </c>
      <c r="AX268">
        <f t="shared" si="372"/>
        <v>49.82</v>
      </c>
      <c r="AY268">
        <f t="shared" si="372"/>
        <v>49.82</v>
      </c>
      <c r="AZ268">
        <f t="shared" si="372"/>
        <v>49.82</v>
      </c>
      <c r="BA268">
        <f t="shared" si="372"/>
        <v>49.82</v>
      </c>
      <c r="BB268">
        <f t="shared" si="372"/>
        <v>49.82</v>
      </c>
      <c r="BC268">
        <f t="shared" si="372"/>
        <v>49.82</v>
      </c>
      <c r="BD268">
        <f t="shared" si="372"/>
        <v>49.82</v>
      </c>
      <c r="BE268">
        <f t="shared" si="372"/>
        <v>49.82</v>
      </c>
      <c r="BF268">
        <f t="shared" si="372"/>
        <v>49.82</v>
      </c>
      <c r="BG268">
        <f t="shared" si="372"/>
        <v>49.82</v>
      </c>
      <c r="BH268">
        <f t="shared" si="372"/>
        <v>49.82</v>
      </c>
      <c r="BI268">
        <f t="shared" si="372"/>
        <v>49.82</v>
      </c>
      <c r="BJ268">
        <f t="shared" si="372"/>
        <v>49.82</v>
      </c>
      <c r="BK268">
        <f t="shared" si="372"/>
        <v>49.82</v>
      </c>
      <c r="BL268">
        <f t="shared" si="372"/>
        <v>49.82</v>
      </c>
      <c r="BM268">
        <f t="shared" si="372"/>
        <v>49.82</v>
      </c>
      <c r="BN268">
        <f t="shared" si="372"/>
        <v>49.82</v>
      </c>
      <c r="BO268">
        <f t="shared" si="372"/>
        <v>49.82</v>
      </c>
      <c r="BP268">
        <f t="shared" si="372"/>
        <v>49.82</v>
      </c>
      <c r="BQ268">
        <f t="shared" si="372"/>
        <v>49.82</v>
      </c>
    </row>
    <row r="269" spans="1:69">
      <c r="A269" t="s">
        <v>938</v>
      </c>
      <c r="B269" t="s">
        <v>32</v>
      </c>
      <c r="C269" t="s">
        <v>33</v>
      </c>
      <c r="D269" t="s">
        <v>34</v>
      </c>
      <c r="E269" t="s">
        <v>1054</v>
      </c>
      <c r="F269" t="s">
        <v>287</v>
      </c>
      <c r="I269">
        <v>200</v>
      </c>
      <c r="J269" t="s">
        <v>72</v>
      </c>
      <c r="K269">
        <v>2010</v>
      </c>
      <c r="M269" t="s">
        <v>940</v>
      </c>
      <c r="S269" t="s">
        <v>616</v>
      </c>
      <c r="U269">
        <v>42.963200000000001</v>
      </c>
      <c r="V269">
        <v>-105.73990000000001</v>
      </c>
      <c r="W269" t="s">
        <v>42</v>
      </c>
      <c r="Y269" t="s">
        <v>941</v>
      </c>
      <c r="AA269" t="s">
        <v>942</v>
      </c>
      <c r="AB269" t="s">
        <v>1055</v>
      </c>
      <c r="AC269" t="s">
        <v>1056</v>
      </c>
      <c r="AD269" t="s">
        <v>1057</v>
      </c>
      <c r="AE269" t="s">
        <v>49</v>
      </c>
      <c r="AF269" s="1">
        <v>1</v>
      </c>
      <c r="AG269">
        <f t="shared" si="366"/>
        <v>200</v>
      </c>
      <c r="AH269">
        <f t="shared" si="367"/>
        <v>200</v>
      </c>
      <c r="AI269">
        <f t="shared" si="360"/>
        <v>14</v>
      </c>
      <c r="AJ269">
        <f t="shared" si="369"/>
        <v>2050</v>
      </c>
      <c r="AK269">
        <f t="shared" ref="AK269:AL269" si="381">AJ269+40</f>
        <v>2090</v>
      </c>
      <c r="AL269">
        <f t="shared" si="381"/>
        <v>2130</v>
      </c>
      <c r="AM269">
        <f t="shared" si="348"/>
        <v>200</v>
      </c>
      <c r="AN269">
        <f t="shared" ref="AN269:BQ269" si="382">IF(AN$1&lt;$K269,0,$I269)*$AF269</f>
        <v>200</v>
      </c>
      <c r="AO269">
        <f t="shared" si="382"/>
        <v>200</v>
      </c>
      <c r="AP269">
        <f t="shared" si="382"/>
        <v>200</v>
      </c>
      <c r="AQ269">
        <f t="shared" si="382"/>
        <v>200</v>
      </c>
      <c r="AR269">
        <f t="shared" si="382"/>
        <v>200</v>
      </c>
      <c r="AS269">
        <f t="shared" si="382"/>
        <v>200</v>
      </c>
      <c r="AT269">
        <f t="shared" si="382"/>
        <v>200</v>
      </c>
      <c r="AU269">
        <f t="shared" si="382"/>
        <v>200</v>
      </c>
      <c r="AV269">
        <f t="shared" si="382"/>
        <v>200</v>
      </c>
      <c r="AW269">
        <f t="shared" si="382"/>
        <v>200</v>
      </c>
      <c r="AX269">
        <f t="shared" si="382"/>
        <v>200</v>
      </c>
      <c r="AY269">
        <f t="shared" si="382"/>
        <v>200</v>
      </c>
      <c r="AZ269">
        <f t="shared" si="382"/>
        <v>200</v>
      </c>
      <c r="BA269">
        <f t="shared" si="382"/>
        <v>200</v>
      </c>
      <c r="BB269">
        <f t="shared" si="382"/>
        <v>200</v>
      </c>
      <c r="BC269">
        <f t="shared" si="382"/>
        <v>200</v>
      </c>
      <c r="BD269">
        <f t="shared" si="382"/>
        <v>200</v>
      </c>
      <c r="BE269">
        <f t="shared" si="382"/>
        <v>200</v>
      </c>
      <c r="BF269">
        <f t="shared" si="382"/>
        <v>200</v>
      </c>
      <c r="BG269">
        <f t="shared" si="382"/>
        <v>200</v>
      </c>
      <c r="BH269">
        <f t="shared" si="382"/>
        <v>200</v>
      </c>
      <c r="BI269">
        <f t="shared" si="382"/>
        <v>200</v>
      </c>
      <c r="BJ269">
        <f t="shared" si="382"/>
        <v>200</v>
      </c>
      <c r="BK269">
        <f t="shared" si="382"/>
        <v>200</v>
      </c>
      <c r="BL269">
        <f t="shared" si="382"/>
        <v>200</v>
      </c>
      <c r="BM269">
        <f t="shared" si="382"/>
        <v>200</v>
      </c>
      <c r="BN269">
        <f t="shared" si="382"/>
        <v>200</v>
      </c>
      <c r="BO269">
        <f t="shared" si="382"/>
        <v>200</v>
      </c>
      <c r="BP269">
        <f t="shared" si="382"/>
        <v>200</v>
      </c>
      <c r="BQ269">
        <f t="shared" si="382"/>
        <v>200</v>
      </c>
    </row>
    <row r="270" spans="1:69">
      <c r="A270" t="s">
        <v>938</v>
      </c>
      <c r="B270" t="s">
        <v>32</v>
      </c>
      <c r="C270" t="s">
        <v>33</v>
      </c>
      <c r="D270" t="s">
        <v>34</v>
      </c>
      <c r="E270" t="s">
        <v>1058</v>
      </c>
      <c r="F270" t="s">
        <v>287</v>
      </c>
      <c r="H270" t="s">
        <v>1059</v>
      </c>
      <c r="I270">
        <v>893</v>
      </c>
      <c r="J270" t="s">
        <v>799</v>
      </c>
      <c r="M270" t="s">
        <v>1031</v>
      </c>
      <c r="S270" t="s">
        <v>616</v>
      </c>
      <c r="U270">
        <v>33.676699999999997</v>
      </c>
      <c r="V270">
        <v>-78.040199999999999</v>
      </c>
      <c r="W270" t="s">
        <v>702</v>
      </c>
      <c r="X270" t="s">
        <v>1060</v>
      </c>
      <c r="AA270" t="s">
        <v>45</v>
      </c>
      <c r="AB270" t="s">
        <v>1061</v>
      </c>
      <c r="AC270" t="s">
        <v>1062</v>
      </c>
      <c r="AD270" t="s">
        <v>1063</v>
      </c>
      <c r="AE270" t="s">
        <v>49</v>
      </c>
      <c r="AF270" s="1">
        <v>1</v>
      </c>
      <c r="AG270">
        <f t="shared" si="366"/>
        <v>893</v>
      </c>
      <c r="AH270">
        <f t="shared" si="367"/>
        <v>893</v>
      </c>
      <c r="AI270">
        <f t="shared" si="360"/>
        <v>-99</v>
      </c>
      <c r="AJ270">
        <f t="shared" si="369"/>
        <v>40</v>
      </c>
      <c r="AK270">
        <f t="shared" ref="AK270:AL270" si="383">AJ270+40</f>
        <v>80</v>
      </c>
      <c r="AL270">
        <f t="shared" si="383"/>
        <v>120</v>
      </c>
      <c r="AM270">
        <v>0</v>
      </c>
      <c r="AN270">
        <f>AM270</f>
        <v>0</v>
      </c>
      <c r="AO270">
        <f t="shared" ref="AO270:BQ270" si="384">AN270</f>
        <v>0</v>
      </c>
      <c r="AP270">
        <f t="shared" si="384"/>
        <v>0</v>
      </c>
      <c r="AQ270">
        <f t="shared" si="384"/>
        <v>0</v>
      </c>
      <c r="AR270">
        <f t="shared" si="384"/>
        <v>0</v>
      </c>
      <c r="AS270">
        <f t="shared" si="384"/>
        <v>0</v>
      </c>
      <c r="AT270">
        <f t="shared" si="384"/>
        <v>0</v>
      </c>
      <c r="AU270">
        <f t="shared" si="384"/>
        <v>0</v>
      </c>
      <c r="AV270">
        <f t="shared" si="384"/>
        <v>0</v>
      </c>
      <c r="AW270">
        <f t="shared" si="384"/>
        <v>0</v>
      </c>
      <c r="AX270">
        <f t="shared" si="384"/>
        <v>0</v>
      </c>
      <c r="AY270">
        <f t="shared" si="384"/>
        <v>0</v>
      </c>
      <c r="AZ270">
        <f t="shared" si="384"/>
        <v>0</v>
      </c>
      <c r="BA270">
        <f t="shared" si="384"/>
        <v>0</v>
      </c>
      <c r="BB270">
        <f t="shared" si="384"/>
        <v>0</v>
      </c>
      <c r="BC270">
        <f t="shared" si="384"/>
        <v>0</v>
      </c>
      <c r="BD270">
        <f t="shared" si="384"/>
        <v>0</v>
      </c>
      <c r="BE270">
        <f t="shared" si="384"/>
        <v>0</v>
      </c>
      <c r="BF270">
        <f t="shared" si="384"/>
        <v>0</v>
      </c>
      <c r="BG270">
        <f t="shared" si="384"/>
        <v>0</v>
      </c>
      <c r="BH270">
        <f t="shared" si="384"/>
        <v>0</v>
      </c>
      <c r="BI270">
        <f t="shared" si="384"/>
        <v>0</v>
      </c>
      <c r="BJ270">
        <f t="shared" si="384"/>
        <v>0</v>
      </c>
      <c r="BK270">
        <f t="shared" si="384"/>
        <v>0</v>
      </c>
      <c r="BL270">
        <f t="shared" si="384"/>
        <v>0</v>
      </c>
      <c r="BM270">
        <f t="shared" si="384"/>
        <v>0</v>
      </c>
      <c r="BN270">
        <f t="shared" si="384"/>
        <v>0</v>
      </c>
      <c r="BO270">
        <f t="shared" si="384"/>
        <v>0</v>
      </c>
      <c r="BP270">
        <f t="shared" si="384"/>
        <v>0</v>
      </c>
      <c r="BQ270">
        <f t="shared" si="384"/>
        <v>0</v>
      </c>
    </row>
    <row r="271" spans="1:69">
      <c r="AI271">
        <f>SUM(AJ271:AK271)</f>
        <v>3217.45</v>
      </c>
      <c r="AJ271" cm="1">
        <f t="array" ref="AJ271">SUM(IF((AJ2:AJ270 &lt; 2030) * (AJ2:AJ270 &gt; 2020) * (($A2:$A270 = "coal") + ($A2:$A270 = "oil/gas")), $I2:$I270 * $AF2:$AF270))</f>
        <v>3217.45</v>
      </c>
      <c r="AK271" cm="1">
        <f t="array" ref="AK271">SUM(IF((AK2:AK270 &lt; 2030) * (AK2:AK270 &gt; 2020) * (($A2:$A270 = "coal") + ($A2:$A270 = "oil/gas")), $I2:$I270 * $AF2:$AF270))</f>
        <v>0</v>
      </c>
      <c r="AL271" cm="1">
        <f t="array" ref="AL271">SUM(IF((AL2:AL270 &lt; 2030) * (AL2:AL270 &gt; 2020) * (($A2:$A270 = "coal") + ($A2:$A270 = "oil/gas")), $I2:$I270 * $AF2:$AF270))</f>
        <v>0</v>
      </c>
      <c r="AM271">
        <f t="shared" ref="AM271:BQ271" si="385">SUM(AM$2:AM$270)</f>
        <v>55499.069500000005</v>
      </c>
      <c r="AN271">
        <f t="shared" si="385"/>
        <v>55528.069500000005</v>
      </c>
      <c r="AO271">
        <f t="shared" si="385"/>
        <v>56285.069500000005</v>
      </c>
      <c r="AP271">
        <f t="shared" si="385"/>
        <v>56747.069500000005</v>
      </c>
      <c r="AQ271">
        <f t="shared" si="385"/>
        <v>57283.069500000005</v>
      </c>
      <c r="AR271">
        <f t="shared" si="385"/>
        <v>57283.069500000005</v>
      </c>
      <c r="AS271">
        <f t="shared" si="385"/>
        <v>57283.069500000005</v>
      </c>
      <c r="AT271">
        <f t="shared" si="385"/>
        <v>57283.069500000005</v>
      </c>
      <c r="AU271">
        <f t="shared" si="385"/>
        <v>57283.069500000005</v>
      </c>
      <c r="AV271">
        <f t="shared" si="385"/>
        <v>57283.069500000005</v>
      </c>
      <c r="AW271">
        <f t="shared" si="385"/>
        <v>57283.069500000005</v>
      </c>
      <c r="AX271">
        <f t="shared" si="385"/>
        <v>57283.069500000005</v>
      </c>
      <c r="AY271">
        <f t="shared" si="385"/>
        <v>57283.069500000005</v>
      </c>
      <c r="AZ271">
        <f t="shared" si="385"/>
        <v>57283.069500000005</v>
      </c>
      <c r="BA271">
        <f t="shared" si="385"/>
        <v>57283.069500000005</v>
      </c>
      <c r="BB271">
        <f t="shared" si="385"/>
        <v>57283.069500000005</v>
      </c>
      <c r="BC271">
        <f t="shared" si="385"/>
        <v>57283.069500000005</v>
      </c>
      <c r="BD271">
        <f t="shared" si="385"/>
        <v>57283.069500000005</v>
      </c>
      <c r="BE271">
        <f t="shared" si="385"/>
        <v>57283.069500000005</v>
      </c>
      <c r="BF271">
        <f t="shared" si="385"/>
        <v>57283.069500000005</v>
      </c>
      <c r="BG271">
        <f t="shared" si="385"/>
        <v>57283.069500000005</v>
      </c>
      <c r="BH271">
        <f t="shared" si="385"/>
        <v>57283.069500000005</v>
      </c>
      <c r="BI271">
        <f t="shared" si="385"/>
        <v>57283.069500000005</v>
      </c>
      <c r="BJ271">
        <f t="shared" si="385"/>
        <v>57283.069500000005</v>
      </c>
      <c r="BK271">
        <f t="shared" si="385"/>
        <v>57283.069500000005</v>
      </c>
      <c r="BL271">
        <f t="shared" si="385"/>
        <v>57283.069500000005</v>
      </c>
      <c r="BM271">
        <f t="shared" si="385"/>
        <v>57283.069500000005</v>
      </c>
      <c r="BN271">
        <f t="shared" si="385"/>
        <v>57283.069500000005</v>
      </c>
      <c r="BO271">
        <f t="shared" si="385"/>
        <v>57283.069500000005</v>
      </c>
      <c r="BP271">
        <f t="shared" si="385"/>
        <v>57283.069500000005</v>
      </c>
      <c r="BQ271">
        <f t="shared" si="385"/>
        <v>57283.069500000005</v>
      </c>
    </row>
    <row r="272" spans="1:69">
      <c r="AL272" t="s">
        <v>1176</v>
      </c>
      <c r="AM272">
        <f t="shared" ref="AM272:BQ272" si="386">SUMIFS(AM$2:AM$270,$A$2:$A$270,"coal")</f>
        <v>17659.95</v>
      </c>
      <c r="AN272">
        <f t="shared" si="386"/>
        <v>16644.95</v>
      </c>
      <c r="AO272">
        <f t="shared" si="386"/>
        <v>16644.95</v>
      </c>
      <c r="AP272">
        <f t="shared" si="386"/>
        <v>16644.95</v>
      </c>
      <c r="AQ272">
        <f t="shared" si="386"/>
        <v>16644.95</v>
      </c>
      <c r="AR272">
        <f t="shared" si="386"/>
        <v>16644.95</v>
      </c>
      <c r="AS272">
        <f t="shared" si="386"/>
        <v>16644.95</v>
      </c>
      <c r="AT272">
        <f t="shared" si="386"/>
        <v>16644.95</v>
      </c>
      <c r="AU272">
        <f t="shared" si="386"/>
        <v>16644.95</v>
      </c>
      <c r="AV272">
        <f t="shared" si="386"/>
        <v>16644.95</v>
      </c>
      <c r="AW272">
        <f t="shared" si="386"/>
        <v>16644.95</v>
      </c>
      <c r="AX272">
        <f t="shared" si="386"/>
        <v>16644.95</v>
      </c>
      <c r="AY272">
        <f t="shared" si="386"/>
        <v>16644.95</v>
      </c>
      <c r="AZ272">
        <f t="shared" si="386"/>
        <v>16644.95</v>
      </c>
      <c r="BA272">
        <f t="shared" si="386"/>
        <v>16644.95</v>
      </c>
      <c r="BB272">
        <f t="shared" si="386"/>
        <v>16644.95</v>
      </c>
      <c r="BC272">
        <f t="shared" si="386"/>
        <v>16644.95</v>
      </c>
      <c r="BD272">
        <f t="shared" si="386"/>
        <v>16644.95</v>
      </c>
      <c r="BE272">
        <f t="shared" si="386"/>
        <v>16644.95</v>
      </c>
      <c r="BF272">
        <f t="shared" si="386"/>
        <v>16644.95</v>
      </c>
      <c r="BG272">
        <f t="shared" si="386"/>
        <v>16644.95</v>
      </c>
      <c r="BH272">
        <f t="shared" si="386"/>
        <v>16644.95</v>
      </c>
      <c r="BI272">
        <f t="shared" si="386"/>
        <v>16644.95</v>
      </c>
      <c r="BJ272">
        <f t="shared" si="386"/>
        <v>16644.95</v>
      </c>
      <c r="BK272">
        <f t="shared" si="386"/>
        <v>16644.95</v>
      </c>
      <c r="BL272">
        <f t="shared" si="386"/>
        <v>16644.95</v>
      </c>
      <c r="BM272">
        <f t="shared" si="386"/>
        <v>16644.95</v>
      </c>
      <c r="BN272">
        <f t="shared" si="386"/>
        <v>16644.95</v>
      </c>
      <c r="BO272">
        <f t="shared" si="386"/>
        <v>16644.95</v>
      </c>
      <c r="BP272">
        <f t="shared" si="386"/>
        <v>16644.95</v>
      </c>
      <c r="BQ272">
        <f t="shared" si="386"/>
        <v>16644.95</v>
      </c>
    </row>
    <row r="273" spans="38:69">
      <c r="AL273" t="s">
        <v>1177</v>
      </c>
      <c r="AM273">
        <f t="shared" ref="AM273:BQ273" si="387">SUMIFS(AM$2:AM$270,$A$2:$A$270,"oil/gas")</f>
        <v>25356.749500000005</v>
      </c>
      <c r="AN273">
        <f t="shared" si="387"/>
        <v>25356.749500000005</v>
      </c>
      <c r="AO273">
        <f t="shared" si="387"/>
        <v>25193.749500000005</v>
      </c>
      <c r="AP273">
        <f t="shared" si="387"/>
        <v>25193.749500000005</v>
      </c>
      <c r="AQ273">
        <f t="shared" si="387"/>
        <v>25729.749500000005</v>
      </c>
      <c r="AR273">
        <f t="shared" si="387"/>
        <v>25729.749500000005</v>
      </c>
      <c r="AS273">
        <f t="shared" si="387"/>
        <v>25729.749500000005</v>
      </c>
      <c r="AT273">
        <f t="shared" si="387"/>
        <v>25729.749500000005</v>
      </c>
      <c r="AU273">
        <f t="shared" si="387"/>
        <v>25729.749500000005</v>
      </c>
      <c r="AV273">
        <f t="shared" si="387"/>
        <v>25729.749500000005</v>
      </c>
      <c r="AW273">
        <f t="shared" si="387"/>
        <v>25729.749500000005</v>
      </c>
      <c r="AX273">
        <f t="shared" si="387"/>
        <v>25729.749500000005</v>
      </c>
      <c r="AY273">
        <f t="shared" si="387"/>
        <v>25729.749500000005</v>
      </c>
      <c r="AZ273">
        <f t="shared" si="387"/>
        <v>25729.749500000005</v>
      </c>
      <c r="BA273">
        <f t="shared" si="387"/>
        <v>25729.749500000005</v>
      </c>
      <c r="BB273">
        <f t="shared" si="387"/>
        <v>25729.749500000005</v>
      </c>
      <c r="BC273">
        <f t="shared" si="387"/>
        <v>25729.749500000005</v>
      </c>
      <c r="BD273">
        <f t="shared" si="387"/>
        <v>25729.749500000005</v>
      </c>
      <c r="BE273">
        <f t="shared" si="387"/>
        <v>25729.749500000005</v>
      </c>
      <c r="BF273">
        <f t="shared" si="387"/>
        <v>25729.749500000005</v>
      </c>
      <c r="BG273">
        <f t="shared" si="387"/>
        <v>25729.749500000005</v>
      </c>
      <c r="BH273">
        <f t="shared" si="387"/>
        <v>25729.749500000005</v>
      </c>
      <c r="BI273">
        <f t="shared" si="387"/>
        <v>25729.749500000005</v>
      </c>
      <c r="BJ273">
        <f t="shared" si="387"/>
        <v>25729.749500000005</v>
      </c>
      <c r="BK273">
        <f t="shared" si="387"/>
        <v>25729.749500000005</v>
      </c>
      <c r="BL273">
        <f t="shared" si="387"/>
        <v>25729.749500000005</v>
      </c>
      <c r="BM273">
        <f t="shared" si="387"/>
        <v>25729.749500000005</v>
      </c>
      <c r="BN273">
        <f t="shared" si="387"/>
        <v>25729.749500000005</v>
      </c>
      <c r="BO273">
        <f t="shared" si="387"/>
        <v>25729.749500000005</v>
      </c>
      <c r="BP273">
        <f t="shared" si="387"/>
        <v>25729.749500000005</v>
      </c>
      <c r="BQ273">
        <f t="shared" si="387"/>
        <v>25729.749500000005</v>
      </c>
    </row>
    <row r="274" spans="38:69">
      <c r="AL274" t="s">
        <v>1178</v>
      </c>
      <c r="AM274" s="3">
        <f>SUM(AM272:AM273)</f>
        <v>43016.699500000002</v>
      </c>
      <c r="AN274" s="3">
        <f t="shared" ref="AN274:BQ274" si="388">SUM(AN272:AN273)</f>
        <v>42001.699500000002</v>
      </c>
      <c r="AO274" s="3">
        <f t="shared" si="388"/>
        <v>41838.699500000002</v>
      </c>
      <c r="AP274" s="3">
        <f t="shared" si="388"/>
        <v>41838.699500000002</v>
      </c>
      <c r="AQ274" s="3">
        <f t="shared" si="388"/>
        <v>42374.699500000002</v>
      </c>
      <c r="AR274" s="3">
        <f t="shared" si="388"/>
        <v>42374.699500000002</v>
      </c>
      <c r="AS274" s="3">
        <f t="shared" si="388"/>
        <v>42374.699500000002</v>
      </c>
      <c r="AT274" s="3">
        <f t="shared" si="388"/>
        <v>42374.699500000002</v>
      </c>
      <c r="AU274" s="3">
        <f t="shared" si="388"/>
        <v>42374.699500000002</v>
      </c>
      <c r="AV274" s="3">
        <f t="shared" si="388"/>
        <v>42374.699500000002</v>
      </c>
      <c r="AW274" s="3">
        <f t="shared" si="388"/>
        <v>42374.699500000002</v>
      </c>
      <c r="AX274" s="3">
        <f t="shared" si="388"/>
        <v>42374.699500000002</v>
      </c>
      <c r="AY274" s="3">
        <f t="shared" si="388"/>
        <v>42374.699500000002</v>
      </c>
      <c r="AZ274" s="3">
        <f t="shared" si="388"/>
        <v>42374.699500000002</v>
      </c>
      <c r="BA274" s="3">
        <f t="shared" si="388"/>
        <v>42374.699500000002</v>
      </c>
      <c r="BB274" s="3">
        <f t="shared" si="388"/>
        <v>42374.699500000002</v>
      </c>
      <c r="BC274" s="3">
        <f t="shared" si="388"/>
        <v>42374.699500000002</v>
      </c>
      <c r="BD274" s="3">
        <f t="shared" si="388"/>
        <v>42374.699500000002</v>
      </c>
      <c r="BE274" s="3">
        <f t="shared" si="388"/>
        <v>42374.699500000002</v>
      </c>
      <c r="BF274" s="3">
        <f t="shared" si="388"/>
        <v>42374.699500000002</v>
      </c>
      <c r="BG274" s="3">
        <f t="shared" si="388"/>
        <v>42374.699500000002</v>
      </c>
      <c r="BH274" s="3">
        <f t="shared" si="388"/>
        <v>42374.699500000002</v>
      </c>
      <c r="BI274" s="3">
        <f t="shared" si="388"/>
        <v>42374.699500000002</v>
      </c>
      <c r="BJ274" s="3">
        <f t="shared" si="388"/>
        <v>42374.699500000002</v>
      </c>
      <c r="BK274" s="3">
        <f t="shared" si="388"/>
        <v>42374.699500000002</v>
      </c>
      <c r="BL274" s="3">
        <f t="shared" si="388"/>
        <v>42374.699500000002</v>
      </c>
      <c r="BM274" s="3">
        <f t="shared" si="388"/>
        <v>42374.699500000002</v>
      </c>
      <c r="BN274" s="3">
        <f t="shared" si="388"/>
        <v>42374.699500000002</v>
      </c>
      <c r="BO274" s="3">
        <f t="shared" si="388"/>
        <v>42374.699500000002</v>
      </c>
      <c r="BP274" s="3">
        <f t="shared" si="388"/>
        <v>42374.699500000002</v>
      </c>
      <c r="BQ274" s="3">
        <f t="shared" si="388"/>
        <v>42374.699500000002</v>
      </c>
    </row>
    <row r="275" spans="38:69">
      <c r="AL275" t="s">
        <v>1179</v>
      </c>
      <c r="AM275">
        <f>AM271-AM274-AM278</f>
        <v>7370.3700000000026</v>
      </c>
      <c r="AN275">
        <f t="shared" ref="AN275:BQ275" si="389">AN271-AN274-AN278</f>
        <v>8414.3700000000026</v>
      </c>
      <c r="AO275">
        <f t="shared" si="389"/>
        <v>9334.3700000000026</v>
      </c>
      <c r="AP275">
        <f t="shared" si="389"/>
        <v>9796.3700000000026</v>
      </c>
      <c r="AQ275">
        <f t="shared" si="389"/>
        <v>9796.3700000000026</v>
      </c>
      <c r="AR275">
        <f t="shared" si="389"/>
        <v>9796.3700000000026</v>
      </c>
      <c r="AS275">
        <f t="shared" si="389"/>
        <v>9796.3700000000026</v>
      </c>
      <c r="AT275">
        <f t="shared" si="389"/>
        <v>9796.3700000000026</v>
      </c>
      <c r="AU275">
        <f t="shared" si="389"/>
        <v>9796.3700000000026</v>
      </c>
      <c r="AV275">
        <f t="shared" si="389"/>
        <v>9796.3700000000026</v>
      </c>
      <c r="AW275">
        <f t="shared" si="389"/>
        <v>9796.3700000000026</v>
      </c>
      <c r="AX275">
        <f t="shared" si="389"/>
        <v>9796.3700000000026</v>
      </c>
      <c r="AY275">
        <f t="shared" si="389"/>
        <v>9796.3700000000026</v>
      </c>
      <c r="AZ275">
        <f t="shared" si="389"/>
        <v>9796.3700000000026</v>
      </c>
      <c r="BA275">
        <f t="shared" si="389"/>
        <v>9796.3700000000026</v>
      </c>
      <c r="BB275">
        <f t="shared" si="389"/>
        <v>9796.3700000000026</v>
      </c>
      <c r="BC275">
        <f t="shared" si="389"/>
        <v>9796.3700000000026</v>
      </c>
      <c r="BD275">
        <f t="shared" si="389"/>
        <v>9796.3700000000026</v>
      </c>
      <c r="BE275">
        <f t="shared" si="389"/>
        <v>9796.3700000000026</v>
      </c>
      <c r="BF275">
        <f t="shared" si="389"/>
        <v>9796.3700000000026</v>
      </c>
      <c r="BG275">
        <f t="shared" si="389"/>
        <v>9796.3700000000026</v>
      </c>
      <c r="BH275">
        <f t="shared" si="389"/>
        <v>9796.3700000000026</v>
      </c>
      <c r="BI275">
        <f t="shared" si="389"/>
        <v>9796.3700000000026</v>
      </c>
      <c r="BJ275">
        <f t="shared" si="389"/>
        <v>9796.3700000000026</v>
      </c>
      <c r="BK275">
        <f t="shared" si="389"/>
        <v>9796.3700000000026</v>
      </c>
      <c r="BL275">
        <f t="shared" si="389"/>
        <v>9796.3700000000026</v>
      </c>
      <c r="BM275">
        <f t="shared" si="389"/>
        <v>9796.3700000000026</v>
      </c>
      <c r="BN275">
        <f t="shared" si="389"/>
        <v>9796.3700000000026</v>
      </c>
      <c r="BO275">
        <f t="shared" si="389"/>
        <v>9796.3700000000026</v>
      </c>
      <c r="BP275">
        <f t="shared" si="389"/>
        <v>9796.3700000000026</v>
      </c>
      <c r="BQ275">
        <f t="shared" si="389"/>
        <v>9796.3700000000026</v>
      </c>
    </row>
    <row r="276" spans="38:69">
      <c r="AL276" t="s">
        <v>1180</v>
      </c>
      <c r="AM276">
        <f t="shared" ref="AM276:BQ276" si="390">SUMIFS(AM$2:AM$270,$A$2:$A$270,"oil/gas",$N$2:$N$270,"*O*")</f>
        <v>17696.249499999998</v>
      </c>
      <c r="AN276">
        <f t="shared" si="390"/>
        <v>17696.249499999998</v>
      </c>
      <c r="AO276">
        <f t="shared" si="390"/>
        <v>17696.249499999998</v>
      </c>
      <c r="AP276">
        <f t="shared" si="390"/>
        <v>17696.249499999998</v>
      </c>
      <c r="AQ276">
        <f t="shared" si="390"/>
        <v>18232.249499999998</v>
      </c>
      <c r="AR276">
        <f t="shared" si="390"/>
        <v>18232.249499999998</v>
      </c>
      <c r="AS276">
        <f t="shared" si="390"/>
        <v>18232.249499999998</v>
      </c>
      <c r="AT276">
        <f t="shared" si="390"/>
        <v>18232.249499999998</v>
      </c>
      <c r="AU276">
        <f t="shared" si="390"/>
        <v>18232.249499999998</v>
      </c>
      <c r="AV276">
        <f t="shared" si="390"/>
        <v>18232.249499999998</v>
      </c>
      <c r="AW276">
        <f t="shared" si="390"/>
        <v>18232.249499999998</v>
      </c>
      <c r="AX276">
        <f t="shared" si="390"/>
        <v>18232.249499999998</v>
      </c>
      <c r="AY276">
        <f t="shared" si="390"/>
        <v>18232.249499999998</v>
      </c>
      <c r="AZ276">
        <f t="shared" si="390"/>
        <v>18232.249499999998</v>
      </c>
      <c r="BA276">
        <f t="shared" si="390"/>
        <v>18232.249499999998</v>
      </c>
      <c r="BB276">
        <f t="shared" si="390"/>
        <v>18232.249499999998</v>
      </c>
      <c r="BC276">
        <f t="shared" si="390"/>
        <v>18232.249499999998</v>
      </c>
      <c r="BD276">
        <f t="shared" si="390"/>
        <v>18232.249499999998</v>
      </c>
      <c r="BE276">
        <f t="shared" si="390"/>
        <v>18232.249499999998</v>
      </c>
      <c r="BF276">
        <f t="shared" si="390"/>
        <v>18232.249499999998</v>
      </c>
      <c r="BG276">
        <f t="shared" si="390"/>
        <v>18232.249499999998</v>
      </c>
      <c r="BH276">
        <f t="shared" si="390"/>
        <v>18232.249499999998</v>
      </c>
      <c r="BI276">
        <f t="shared" si="390"/>
        <v>18232.249499999998</v>
      </c>
      <c r="BJ276">
        <f t="shared" si="390"/>
        <v>18232.249499999998</v>
      </c>
      <c r="BK276">
        <f t="shared" si="390"/>
        <v>18232.249499999998</v>
      </c>
      <c r="BL276">
        <f t="shared" si="390"/>
        <v>18232.249499999998</v>
      </c>
      <c r="BM276">
        <f t="shared" si="390"/>
        <v>18232.249499999998</v>
      </c>
      <c r="BN276">
        <f t="shared" si="390"/>
        <v>18232.249499999998</v>
      </c>
      <c r="BO276">
        <f t="shared" si="390"/>
        <v>18232.249499999998</v>
      </c>
      <c r="BP276">
        <f t="shared" si="390"/>
        <v>18232.249499999998</v>
      </c>
      <c r="BQ276">
        <f t="shared" si="390"/>
        <v>18232.249499999998</v>
      </c>
    </row>
    <row r="277" spans="38:69">
      <c r="AL277" t="s">
        <v>1181</v>
      </c>
      <c r="AM277">
        <f t="shared" ref="AM277:BQ277" si="391">SUMIFS(AM$2:AM$270,$A$2:$A$270,"oil/gas",$N$2:$N$270,"*NG*")</f>
        <v>24076.5</v>
      </c>
      <c r="AN277">
        <f t="shared" si="391"/>
        <v>24076.5</v>
      </c>
      <c r="AO277">
        <f t="shared" si="391"/>
        <v>23913.5</v>
      </c>
      <c r="AP277">
        <f t="shared" si="391"/>
        <v>23913.5</v>
      </c>
      <c r="AQ277">
        <f t="shared" si="391"/>
        <v>24449.5</v>
      </c>
      <c r="AR277">
        <f t="shared" si="391"/>
        <v>24449.5</v>
      </c>
      <c r="AS277">
        <f t="shared" si="391"/>
        <v>24449.5</v>
      </c>
      <c r="AT277">
        <f t="shared" si="391"/>
        <v>24449.5</v>
      </c>
      <c r="AU277">
        <f t="shared" si="391"/>
        <v>24449.5</v>
      </c>
      <c r="AV277">
        <f t="shared" si="391"/>
        <v>24449.5</v>
      </c>
      <c r="AW277">
        <f t="shared" si="391"/>
        <v>24449.5</v>
      </c>
      <c r="AX277">
        <f t="shared" si="391"/>
        <v>24449.5</v>
      </c>
      <c r="AY277">
        <f t="shared" si="391"/>
        <v>24449.5</v>
      </c>
      <c r="AZ277">
        <f t="shared" si="391"/>
        <v>24449.5</v>
      </c>
      <c r="BA277">
        <f t="shared" si="391"/>
        <v>24449.5</v>
      </c>
      <c r="BB277">
        <f t="shared" si="391"/>
        <v>24449.5</v>
      </c>
      <c r="BC277">
        <f t="shared" si="391"/>
        <v>24449.5</v>
      </c>
      <c r="BD277">
        <f t="shared" si="391"/>
        <v>24449.5</v>
      </c>
      <c r="BE277">
        <f t="shared" si="391"/>
        <v>24449.5</v>
      </c>
      <c r="BF277">
        <f t="shared" si="391"/>
        <v>24449.5</v>
      </c>
      <c r="BG277">
        <f t="shared" si="391"/>
        <v>24449.5</v>
      </c>
      <c r="BH277">
        <f t="shared" si="391"/>
        <v>24449.5</v>
      </c>
      <c r="BI277">
        <f t="shared" si="391"/>
        <v>24449.5</v>
      </c>
      <c r="BJ277">
        <f t="shared" si="391"/>
        <v>24449.5</v>
      </c>
      <c r="BK277">
        <f t="shared" si="391"/>
        <v>24449.5</v>
      </c>
      <c r="BL277">
        <f t="shared" si="391"/>
        <v>24449.5</v>
      </c>
      <c r="BM277">
        <f t="shared" si="391"/>
        <v>24449.5</v>
      </c>
      <c r="BN277">
        <f t="shared" si="391"/>
        <v>24449.5</v>
      </c>
      <c r="BO277">
        <f t="shared" si="391"/>
        <v>24449.5</v>
      </c>
      <c r="BP277">
        <f t="shared" si="391"/>
        <v>24449.5</v>
      </c>
      <c r="BQ277">
        <f t="shared" si="391"/>
        <v>24449.5</v>
      </c>
    </row>
    <row r="278" spans="38:69">
      <c r="AL278" t="s">
        <v>1182</v>
      </c>
      <c r="AM278">
        <f t="shared" ref="AM278:BQ278" si="392">SUMIFS(AM$2:AM$270,$A$2:$A$270,"nuclear")</f>
        <v>5112</v>
      </c>
      <c r="AN278">
        <f t="shared" si="392"/>
        <v>5112</v>
      </c>
      <c r="AO278">
        <f t="shared" si="392"/>
        <v>5112</v>
      </c>
      <c r="AP278">
        <f t="shared" si="392"/>
        <v>5112</v>
      </c>
      <c r="AQ278">
        <f t="shared" si="392"/>
        <v>5112</v>
      </c>
      <c r="AR278">
        <f t="shared" si="392"/>
        <v>5112</v>
      </c>
      <c r="AS278">
        <f t="shared" si="392"/>
        <v>5112</v>
      </c>
      <c r="AT278">
        <f t="shared" si="392"/>
        <v>5112</v>
      </c>
      <c r="AU278">
        <f t="shared" si="392"/>
        <v>5112</v>
      </c>
      <c r="AV278">
        <f t="shared" si="392"/>
        <v>5112</v>
      </c>
      <c r="AW278">
        <f t="shared" si="392"/>
        <v>5112</v>
      </c>
      <c r="AX278">
        <f t="shared" si="392"/>
        <v>5112</v>
      </c>
      <c r="AY278">
        <f t="shared" si="392"/>
        <v>5112</v>
      </c>
      <c r="AZ278">
        <f t="shared" si="392"/>
        <v>5112</v>
      </c>
      <c r="BA278">
        <f t="shared" si="392"/>
        <v>5112</v>
      </c>
      <c r="BB278">
        <f t="shared" si="392"/>
        <v>5112</v>
      </c>
      <c r="BC278">
        <f t="shared" si="392"/>
        <v>5112</v>
      </c>
      <c r="BD278">
        <f t="shared" si="392"/>
        <v>5112</v>
      </c>
      <c r="BE278">
        <f t="shared" si="392"/>
        <v>5112</v>
      </c>
      <c r="BF278">
        <f t="shared" si="392"/>
        <v>5112</v>
      </c>
      <c r="BG278">
        <f t="shared" si="392"/>
        <v>5112</v>
      </c>
      <c r="BH278">
        <f t="shared" si="392"/>
        <v>5112</v>
      </c>
      <c r="BI278">
        <f t="shared" si="392"/>
        <v>5112</v>
      </c>
      <c r="BJ278">
        <f t="shared" si="392"/>
        <v>5112</v>
      </c>
      <c r="BK278">
        <f t="shared" si="392"/>
        <v>5112</v>
      </c>
      <c r="BL278">
        <f t="shared" si="392"/>
        <v>5112</v>
      </c>
      <c r="BM278">
        <f t="shared" si="392"/>
        <v>5112</v>
      </c>
      <c r="BN278">
        <f t="shared" si="392"/>
        <v>5112</v>
      </c>
      <c r="BO278">
        <f t="shared" si="392"/>
        <v>5112</v>
      </c>
      <c r="BP278">
        <f t="shared" si="392"/>
        <v>5112</v>
      </c>
      <c r="BQ278">
        <f t="shared" si="392"/>
        <v>5112</v>
      </c>
    </row>
    <row r="279" spans="38:69">
      <c r="AL279" t="s">
        <v>1183</v>
      </c>
      <c r="AM279">
        <f t="shared" ref="AM279:BQ279" si="393">SUMIFS(AM$2:AM$270,$A$2:$A$270,"wind")</f>
        <v>2616.37</v>
      </c>
      <c r="AN279">
        <f t="shared" si="393"/>
        <v>3150.37</v>
      </c>
      <c r="AO279">
        <f t="shared" si="393"/>
        <v>3357.37</v>
      </c>
      <c r="AP279">
        <f t="shared" si="393"/>
        <v>3357.37</v>
      </c>
      <c r="AQ279">
        <f t="shared" si="393"/>
        <v>3357.37</v>
      </c>
      <c r="AR279">
        <f t="shared" si="393"/>
        <v>3357.37</v>
      </c>
      <c r="AS279">
        <f t="shared" si="393"/>
        <v>3357.37</v>
      </c>
      <c r="AT279">
        <f t="shared" si="393"/>
        <v>3357.37</v>
      </c>
      <c r="AU279">
        <f t="shared" si="393"/>
        <v>3357.37</v>
      </c>
      <c r="AV279">
        <f t="shared" si="393"/>
        <v>3357.37</v>
      </c>
      <c r="AW279">
        <f t="shared" si="393"/>
        <v>3357.37</v>
      </c>
      <c r="AX279">
        <f t="shared" si="393"/>
        <v>3357.37</v>
      </c>
      <c r="AY279">
        <f t="shared" si="393"/>
        <v>3357.37</v>
      </c>
      <c r="AZ279">
        <f t="shared" si="393"/>
        <v>3357.37</v>
      </c>
      <c r="BA279">
        <f t="shared" si="393"/>
        <v>3357.37</v>
      </c>
      <c r="BB279">
        <f t="shared" si="393"/>
        <v>3357.37</v>
      </c>
      <c r="BC279">
        <f t="shared" si="393"/>
        <v>3357.37</v>
      </c>
      <c r="BD279">
        <f t="shared" si="393"/>
        <v>3357.37</v>
      </c>
      <c r="BE279">
        <f t="shared" si="393"/>
        <v>3357.37</v>
      </c>
      <c r="BF279">
        <f t="shared" si="393"/>
        <v>3357.37</v>
      </c>
      <c r="BG279">
        <f t="shared" si="393"/>
        <v>3357.37</v>
      </c>
      <c r="BH279">
        <f t="shared" si="393"/>
        <v>3357.37</v>
      </c>
      <c r="BI279">
        <f t="shared" si="393"/>
        <v>3357.37</v>
      </c>
      <c r="BJ279">
        <f t="shared" si="393"/>
        <v>3357.37</v>
      </c>
      <c r="BK279">
        <f t="shared" si="393"/>
        <v>3357.37</v>
      </c>
      <c r="BL279">
        <f t="shared" si="393"/>
        <v>3357.37</v>
      </c>
      <c r="BM279">
        <f t="shared" si="393"/>
        <v>3357.37</v>
      </c>
      <c r="BN279">
        <f t="shared" si="393"/>
        <v>3357.37</v>
      </c>
      <c r="BO279">
        <f t="shared" si="393"/>
        <v>3357.37</v>
      </c>
      <c r="BP279">
        <f t="shared" si="393"/>
        <v>3357.37</v>
      </c>
      <c r="BQ279">
        <f t="shared" si="393"/>
        <v>3357.37</v>
      </c>
    </row>
    <row r="280" spans="38:69">
      <c r="AL280" t="s">
        <v>1184</v>
      </c>
      <c r="AM280">
        <f t="shared" ref="AM280:BQ280" si="394">SUMIFS(AM$2:AM$270,$A$2:$A$270,"solar")</f>
        <v>1623</v>
      </c>
      <c r="AN280">
        <f t="shared" si="394"/>
        <v>2133</v>
      </c>
      <c r="AO280">
        <f t="shared" si="394"/>
        <v>2846</v>
      </c>
      <c r="AP280">
        <f t="shared" si="394"/>
        <v>3308</v>
      </c>
      <c r="AQ280">
        <f t="shared" si="394"/>
        <v>3308</v>
      </c>
      <c r="AR280">
        <f t="shared" si="394"/>
        <v>3308</v>
      </c>
      <c r="AS280">
        <f t="shared" si="394"/>
        <v>3308</v>
      </c>
      <c r="AT280">
        <f t="shared" si="394"/>
        <v>3308</v>
      </c>
      <c r="AU280">
        <f t="shared" si="394"/>
        <v>3308</v>
      </c>
      <c r="AV280">
        <f t="shared" si="394"/>
        <v>3308</v>
      </c>
      <c r="AW280">
        <f t="shared" si="394"/>
        <v>3308</v>
      </c>
      <c r="AX280">
        <f t="shared" si="394"/>
        <v>3308</v>
      </c>
      <c r="AY280">
        <f t="shared" si="394"/>
        <v>3308</v>
      </c>
      <c r="AZ280">
        <f t="shared" si="394"/>
        <v>3308</v>
      </c>
      <c r="BA280">
        <f t="shared" si="394"/>
        <v>3308</v>
      </c>
      <c r="BB280">
        <f t="shared" si="394"/>
        <v>3308</v>
      </c>
      <c r="BC280">
        <f t="shared" si="394"/>
        <v>3308</v>
      </c>
      <c r="BD280">
        <f t="shared" si="394"/>
        <v>3308</v>
      </c>
      <c r="BE280">
        <f t="shared" si="394"/>
        <v>3308</v>
      </c>
      <c r="BF280">
        <f t="shared" si="394"/>
        <v>3308</v>
      </c>
      <c r="BG280">
        <f t="shared" si="394"/>
        <v>3308</v>
      </c>
      <c r="BH280">
        <f t="shared" si="394"/>
        <v>3308</v>
      </c>
      <c r="BI280">
        <f t="shared" si="394"/>
        <v>3308</v>
      </c>
      <c r="BJ280">
        <f t="shared" si="394"/>
        <v>3308</v>
      </c>
      <c r="BK280">
        <f t="shared" si="394"/>
        <v>3308</v>
      </c>
      <c r="BL280">
        <f t="shared" si="394"/>
        <v>3308</v>
      </c>
      <c r="BM280">
        <f t="shared" si="394"/>
        <v>3308</v>
      </c>
      <c r="BN280">
        <f t="shared" si="394"/>
        <v>3308</v>
      </c>
      <c r="BO280">
        <f t="shared" si="394"/>
        <v>3308</v>
      </c>
      <c r="BP280">
        <f t="shared" si="394"/>
        <v>3308</v>
      </c>
      <c r="BQ280">
        <f t="shared" si="394"/>
        <v>3308</v>
      </c>
    </row>
    <row r="281" spans="38:69">
      <c r="AL281" t="s">
        <v>1110</v>
      </c>
      <c r="AM281">
        <f t="shared" ref="AM281:BQ281" si="395">SUMIFS(AM$2:AM$270,$A$2:$A$270,"hydropower")</f>
        <v>3131</v>
      </c>
      <c r="AN281">
        <f t="shared" si="395"/>
        <v>3131</v>
      </c>
      <c r="AO281">
        <f t="shared" si="395"/>
        <v>3131</v>
      </c>
      <c r="AP281">
        <f t="shared" si="395"/>
        <v>3131</v>
      </c>
      <c r="AQ281">
        <f t="shared" si="395"/>
        <v>3131</v>
      </c>
      <c r="AR281">
        <f t="shared" si="395"/>
        <v>3131</v>
      </c>
      <c r="AS281">
        <f t="shared" si="395"/>
        <v>3131</v>
      </c>
      <c r="AT281">
        <f t="shared" si="395"/>
        <v>3131</v>
      </c>
      <c r="AU281">
        <f t="shared" si="395"/>
        <v>3131</v>
      </c>
      <c r="AV281">
        <f t="shared" si="395"/>
        <v>3131</v>
      </c>
      <c r="AW281">
        <f t="shared" si="395"/>
        <v>3131</v>
      </c>
      <c r="AX281">
        <f t="shared" si="395"/>
        <v>3131</v>
      </c>
      <c r="AY281">
        <f t="shared" si="395"/>
        <v>3131</v>
      </c>
      <c r="AZ281">
        <f t="shared" si="395"/>
        <v>3131</v>
      </c>
      <c r="BA281">
        <f t="shared" si="395"/>
        <v>3131</v>
      </c>
      <c r="BB281">
        <f t="shared" si="395"/>
        <v>3131</v>
      </c>
      <c r="BC281">
        <f t="shared" si="395"/>
        <v>3131</v>
      </c>
      <c r="BD281">
        <f t="shared" si="395"/>
        <v>3131</v>
      </c>
      <c r="BE281">
        <f t="shared" si="395"/>
        <v>3131</v>
      </c>
      <c r="BF281">
        <f t="shared" si="395"/>
        <v>3131</v>
      </c>
      <c r="BG281">
        <f t="shared" si="395"/>
        <v>3131</v>
      </c>
      <c r="BH281">
        <f t="shared" si="395"/>
        <v>3131</v>
      </c>
      <c r="BI281">
        <f t="shared" si="395"/>
        <v>3131</v>
      </c>
      <c r="BJ281">
        <f t="shared" si="395"/>
        <v>3131</v>
      </c>
      <c r="BK281">
        <f t="shared" si="395"/>
        <v>3131</v>
      </c>
      <c r="BL281">
        <f t="shared" si="395"/>
        <v>3131</v>
      </c>
      <c r="BM281">
        <f t="shared" si="395"/>
        <v>3131</v>
      </c>
      <c r="BN281">
        <f t="shared" si="395"/>
        <v>3131</v>
      </c>
      <c r="BO281">
        <f t="shared" si="395"/>
        <v>3131</v>
      </c>
      <c r="BP281">
        <f t="shared" si="395"/>
        <v>3131</v>
      </c>
      <c r="BQ281">
        <f t="shared" si="395"/>
        <v>3131</v>
      </c>
    </row>
    <row r="283" spans="38:69">
      <c r="AL283" t="s">
        <v>1307</v>
      </c>
      <c r="AM283" cm="1">
        <f t="array" ref="AM283">SUMPRODUCT(($I$2:$I$270)*(AM$2:AM$270&lt;&gt;0))</f>
        <v>56463.100000000013</v>
      </c>
      <c r="AN283" cm="1">
        <f t="array" ref="AN283">SUMPRODUCT(($I$2:$I$270)*(AN$2:AN$270&lt;&gt;0))</f>
        <v>56492.100000000006</v>
      </c>
      <c r="AO283" cm="1">
        <f t="array" ref="AO283">SUMPRODUCT(($I$2:$I$270)*(AO$2:AO$270&lt;&gt;0))</f>
        <v>57249.100000000006</v>
      </c>
      <c r="AP283" cm="1">
        <f t="array" ref="AP283">SUMPRODUCT(($I$2:$I$270)*(AP$2:AP$270&lt;&gt;0))</f>
        <v>57711.100000000006</v>
      </c>
    </row>
    <row r="284" spans="38:69">
      <c r="AL284" t="s">
        <v>1307</v>
      </c>
      <c r="AM284" cm="1">
        <f t="array" ref="AM284">SUMPRODUCT(($I$2:$I$270)*(AM$2:AM$270&lt;&gt;0)*(($A$2:$A$270="coal")+($A$2:$A$270="oil/gas")))</f>
        <v>43661.100000000013</v>
      </c>
      <c r="AN284" cm="1">
        <f t="array" ref="AN284">SUMPRODUCT(($I$2:$I$270)*(AN$2:AN$270&lt;&gt;0)*(($A$2:$A$270="coal")+($A$2:$A$270="oil/gas")))</f>
        <v>42646.100000000006</v>
      </c>
      <c r="AO284" cm="1">
        <f t="array" ref="AO284">SUMPRODUCT(($I$2:$I$270)*(AO$2:AO$270&lt;&gt;0)*(($A$2:$A$270="coal")+($A$2:$A$270="oil/gas")))</f>
        <v>42483.100000000006</v>
      </c>
      <c r="AP284" cm="1">
        <f t="array" ref="AP284">SUMPRODUCT(($I$2:$I$270)*(AP$2:AP$270&lt;&gt;0)*(($A$2:$A$270="coal")+($A$2:$A$270="oil/gas")))</f>
        <v>42483.100000000006</v>
      </c>
    </row>
  </sheetData>
  <autoFilter ref="A1:BQ281" xr:uid="{69F36CEA-A28C-4645-A835-93ACFE5A5182}"/>
  <phoneticPr fontId="2" type="noConversion"/>
  <conditionalFormatting sqref="AJ1:AL271">
    <cfRule type="cellIs" dxfId="5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F555D-2F3D-AA4B-9804-E12D7B56F7F2}">
  <dimension ref="A1:BQ281"/>
  <sheetViews>
    <sheetView topLeftCell="Y1" workbookViewId="0">
      <selection activeCell="AJ2" sqref="AJ2:AL2"/>
    </sheetView>
  </sheetViews>
  <sheetFormatPr baseColWidth="10" defaultRowHeight="15"/>
  <sheetData>
    <row r="1" spans="1:6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1165</v>
      </c>
      <c r="AG1" t="s">
        <v>1166</v>
      </c>
      <c r="AH1" t="s">
        <v>1166</v>
      </c>
      <c r="AI1" t="s">
        <v>1167</v>
      </c>
      <c r="AJ1" t="s">
        <v>1168</v>
      </c>
      <c r="AK1" t="s">
        <v>1168</v>
      </c>
      <c r="AL1" t="s">
        <v>1168</v>
      </c>
      <c r="AM1">
        <v>2020</v>
      </c>
      <c r="AN1">
        <v>2021</v>
      </c>
      <c r="AO1">
        <v>2022</v>
      </c>
      <c r="AP1">
        <v>2023</v>
      </c>
      <c r="AQ1">
        <v>2024</v>
      </c>
      <c r="AR1">
        <v>2025</v>
      </c>
      <c r="AS1">
        <v>2026</v>
      </c>
      <c r="AT1">
        <v>2027</v>
      </c>
      <c r="AU1">
        <v>2028</v>
      </c>
      <c r="AV1">
        <v>2029</v>
      </c>
      <c r="AW1">
        <v>2030</v>
      </c>
      <c r="AX1">
        <v>2031</v>
      </c>
      <c r="AY1">
        <v>2032</v>
      </c>
      <c r="AZ1">
        <v>2033</v>
      </c>
      <c r="BA1">
        <v>2034</v>
      </c>
      <c r="BB1">
        <v>2035</v>
      </c>
      <c r="BC1">
        <v>2036</v>
      </c>
      <c r="BD1">
        <v>2037</v>
      </c>
      <c r="BE1">
        <v>2038</v>
      </c>
      <c r="BF1">
        <v>2039</v>
      </c>
      <c r="BG1">
        <v>2040</v>
      </c>
      <c r="BH1">
        <v>2041</v>
      </c>
      <c r="BI1">
        <v>2042</v>
      </c>
      <c r="BJ1">
        <v>2043</v>
      </c>
      <c r="BK1">
        <v>2044</v>
      </c>
      <c r="BL1">
        <v>2045</v>
      </c>
      <c r="BM1">
        <v>2046</v>
      </c>
      <c r="BN1">
        <v>2047</v>
      </c>
      <c r="BO1">
        <v>2048</v>
      </c>
      <c r="BP1">
        <v>2049</v>
      </c>
      <c r="BQ1">
        <v>2050</v>
      </c>
    </row>
    <row r="2" spans="1:69">
      <c r="A2" t="s">
        <v>31</v>
      </c>
      <c r="B2" t="s">
        <v>32</v>
      </c>
      <c r="C2" t="s">
        <v>33</v>
      </c>
      <c r="D2" t="s">
        <v>34</v>
      </c>
      <c r="E2" t="s">
        <v>71</v>
      </c>
      <c r="F2" t="s">
        <v>36</v>
      </c>
      <c r="I2">
        <v>1080</v>
      </c>
      <c r="J2" t="s">
        <v>72</v>
      </c>
      <c r="K2">
        <v>1974</v>
      </c>
      <c r="L2">
        <v>2039</v>
      </c>
      <c r="M2" t="s">
        <v>73</v>
      </c>
      <c r="N2" t="s">
        <v>39</v>
      </c>
      <c r="S2" t="s">
        <v>74</v>
      </c>
      <c r="T2" t="s">
        <v>41</v>
      </c>
      <c r="U2">
        <v>36.282499999999999</v>
      </c>
      <c r="V2">
        <v>-80.058547000000004</v>
      </c>
      <c r="W2" t="s">
        <v>42</v>
      </c>
      <c r="X2" t="s">
        <v>75</v>
      </c>
      <c r="Y2" t="s">
        <v>76</v>
      </c>
      <c r="AA2" t="s">
        <v>45</v>
      </c>
      <c r="AB2" t="s">
        <v>77</v>
      </c>
      <c r="AC2" t="s">
        <v>78</v>
      </c>
      <c r="AD2" t="s">
        <v>79</v>
      </c>
      <c r="AE2" t="s">
        <v>49</v>
      </c>
      <c r="AF2" s="1">
        <v>1</v>
      </c>
      <c r="AG2">
        <f t="shared" ref="AG2:AG65" si="0">SUMIF(E:E,E2,I:I)</f>
        <v>2160</v>
      </c>
      <c r="AH2" t="str">
        <f t="shared" ref="AH2:AH183" si="1">IF(AG2=AG3,"",AG2)</f>
        <v/>
      </c>
      <c r="AI2">
        <f t="shared" ref="AI2:AI184" si="2">IF(K2="",-99,2024-K2)</f>
        <v>50</v>
      </c>
      <c r="AJ2">
        <f>K2+40</f>
        <v>2014</v>
      </c>
      <c r="AK2">
        <f>AJ2+40</f>
        <v>2054</v>
      </c>
      <c r="AL2">
        <f>AK2+40</f>
        <v>2094</v>
      </c>
      <c r="AM2">
        <f>IF(OR(AM$1&lt;$K2,AM$1&gt;=2030),0,$I2)*$AF2</f>
        <v>1080</v>
      </c>
      <c r="AN2">
        <f t="shared" ref="AN2:BQ3" si="3">IF(OR(AN$1&lt;$K2,AN$1&gt;=2030),0,$I2)*$AF2</f>
        <v>1080</v>
      </c>
      <c r="AO2">
        <f t="shared" si="3"/>
        <v>1080</v>
      </c>
      <c r="AP2">
        <f t="shared" si="3"/>
        <v>1080</v>
      </c>
      <c r="AQ2">
        <f t="shared" si="3"/>
        <v>1080</v>
      </c>
      <c r="AR2">
        <f t="shared" si="3"/>
        <v>1080</v>
      </c>
      <c r="AS2">
        <f t="shared" si="3"/>
        <v>1080</v>
      </c>
      <c r="AT2">
        <f t="shared" si="3"/>
        <v>1080</v>
      </c>
      <c r="AU2">
        <f t="shared" si="3"/>
        <v>1080</v>
      </c>
      <c r="AV2">
        <f t="shared" si="3"/>
        <v>1080</v>
      </c>
      <c r="AW2">
        <f t="shared" si="3"/>
        <v>0</v>
      </c>
      <c r="AX2">
        <f t="shared" si="3"/>
        <v>0</v>
      </c>
      <c r="AY2">
        <f t="shared" si="3"/>
        <v>0</v>
      </c>
      <c r="AZ2">
        <f t="shared" si="3"/>
        <v>0</v>
      </c>
      <c r="BA2">
        <f t="shared" si="3"/>
        <v>0</v>
      </c>
      <c r="BB2">
        <f t="shared" si="3"/>
        <v>0</v>
      </c>
      <c r="BC2">
        <f t="shared" si="3"/>
        <v>0</v>
      </c>
      <c r="BD2">
        <f t="shared" si="3"/>
        <v>0</v>
      </c>
      <c r="BE2">
        <f t="shared" si="3"/>
        <v>0</v>
      </c>
      <c r="BF2">
        <f t="shared" si="3"/>
        <v>0</v>
      </c>
      <c r="BG2">
        <f t="shared" si="3"/>
        <v>0</v>
      </c>
      <c r="BH2">
        <f t="shared" si="3"/>
        <v>0</v>
      </c>
      <c r="BI2">
        <f t="shared" si="3"/>
        <v>0</v>
      </c>
      <c r="BJ2">
        <f t="shared" si="3"/>
        <v>0</v>
      </c>
      <c r="BK2">
        <f t="shared" si="3"/>
        <v>0</v>
      </c>
      <c r="BL2">
        <f t="shared" si="3"/>
        <v>0</v>
      </c>
      <c r="BM2">
        <f t="shared" si="3"/>
        <v>0</v>
      </c>
      <c r="BN2">
        <f t="shared" si="3"/>
        <v>0</v>
      </c>
      <c r="BO2">
        <f t="shared" si="3"/>
        <v>0</v>
      </c>
      <c r="BP2">
        <f t="shared" si="3"/>
        <v>0</v>
      </c>
      <c r="BQ2">
        <f t="shared" si="3"/>
        <v>0</v>
      </c>
    </row>
    <row r="3" spans="1:69">
      <c r="A3" t="s">
        <v>31</v>
      </c>
      <c r="B3" t="s">
        <v>32</v>
      </c>
      <c r="C3" t="s">
        <v>33</v>
      </c>
      <c r="D3" t="s">
        <v>34</v>
      </c>
      <c r="E3" t="s">
        <v>71</v>
      </c>
      <c r="F3" t="s">
        <v>50</v>
      </c>
      <c r="I3">
        <v>1080</v>
      </c>
      <c r="J3" t="s">
        <v>72</v>
      </c>
      <c r="K3">
        <v>1975</v>
      </c>
      <c r="L3">
        <v>2039</v>
      </c>
      <c r="M3" t="s">
        <v>73</v>
      </c>
      <c r="N3" t="s">
        <v>39</v>
      </c>
      <c r="S3" t="s">
        <v>74</v>
      </c>
      <c r="T3" t="s">
        <v>41</v>
      </c>
      <c r="U3">
        <v>36.282499999999999</v>
      </c>
      <c r="V3">
        <v>-80.058547000000004</v>
      </c>
      <c r="W3" t="s">
        <v>42</v>
      </c>
      <c r="X3" t="s">
        <v>75</v>
      </c>
      <c r="Y3" t="s">
        <v>76</v>
      </c>
      <c r="AA3" t="s">
        <v>45</v>
      </c>
      <c r="AB3" t="s">
        <v>77</v>
      </c>
      <c r="AC3" t="s">
        <v>78</v>
      </c>
      <c r="AD3" t="s">
        <v>80</v>
      </c>
      <c r="AE3" t="s">
        <v>49</v>
      </c>
      <c r="AF3" s="1">
        <v>1</v>
      </c>
      <c r="AG3">
        <f t="shared" si="0"/>
        <v>2160</v>
      </c>
      <c r="AH3">
        <f t="shared" si="1"/>
        <v>2160</v>
      </c>
      <c r="AI3">
        <f t="shared" si="2"/>
        <v>49</v>
      </c>
      <c r="AJ3">
        <f t="shared" ref="AJ3:AJ66" si="4">K3+40</f>
        <v>2015</v>
      </c>
      <c r="AK3">
        <f t="shared" ref="AK3:AL3" si="5">AJ3+40</f>
        <v>2055</v>
      </c>
      <c r="AL3">
        <f t="shared" si="5"/>
        <v>2095</v>
      </c>
      <c r="AM3">
        <f>IF(OR(AM$1&lt;$K3,AM$1&gt;=2030),0,$I3)*$AF3</f>
        <v>1080</v>
      </c>
      <c r="AN3">
        <f t="shared" si="3"/>
        <v>1080</v>
      </c>
      <c r="AO3">
        <f t="shared" si="3"/>
        <v>1080</v>
      </c>
      <c r="AP3">
        <f t="shared" si="3"/>
        <v>1080</v>
      </c>
      <c r="AQ3">
        <f t="shared" si="3"/>
        <v>1080</v>
      </c>
      <c r="AR3">
        <f t="shared" si="3"/>
        <v>1080</v>
      </c>
      <c r="AS3">
        <f t="shared" si="3"/>
        <v>1080</v>
      </c>
      <c r="AT3">
        <f t="shared" si="3"/>
        <v>1080</v>
      </c>
      <c r="AU3">
        <f t="shared" si="3"/>
        <v>1080</v>
      </c>
      <c r="AV3">
        <f t="shared" si="3"/>
        <v>1080</v>
      </c>
      <c r="AW3">
        <f t="shared" si="3"/>
        <v>0</v>
      </c>
      <c r="AX3">
        <f t="shared" si="3"/>
        <v>0</v>
      </c>
      <c r="AY3">
        <f t="shared" si="3"/>
        <v>0</v>
      </c>
      <c r="AZ3">
        <f t="shared" si="3"/>
        <v>0</v>
      </c>
      <c r="BA3">
        <f t="shared" si="3"/>
        <v>0</v>
      </c>
      <c r="BB3">
        <f t="shared" si="3"/>
        <v>0</v>
      </c>
      <c r="BC3">
        <f t="shared" si="3"/>
        <v>0</v>
      </c>
      <c r="BD3">
        <f t="shared" si="3"/>
        <v>0</v>
      </c>
      <c r="BE3">
        <f t="shared" si="3"/>
        <v>0</v>
      </c>
      <c r="BF3">
        <f t="shared" si="3"/>
        <v>0</v>
      </c>
      <c r="BG3">
        <f t="shared" si="3"/>
        <v>0</v>
      </c>
      <c r="BH3">
        <f t="shared" si="3"/>
        <v>0</v>
      </c>
      <c r="BI3">
        <f t="shared" si="3"/>
        <v>0</v>
      </c>
      <c r="BJ3">
        <f t="shared" si="3"/>
        <v>0</v>
      </c>
      <c r="BK3">
        <f t="shared" si="3"/>
        <v>0</v>
      </c>
      <c r="BL3">
        <f t="shared" si="3"/>
        <v>0</v>
      </c>
      <c r="BM3">
        <f t="shared" si="3"/>
        <v>0</v>
      </c>
      <c r="BN3">
        <f t="shared" si="3"/>
        <v>0</v>
      </c>
      <c r="BO3">
        <f t="shared" si="3"/>
        <v>0</v>
      </c>
      <c r="BP3">
        <f t="shared" si="3"/>
        <v>0</v>
      </c>
      <c r="BQ3">
        <f t="shared" si="3"/>
        <v>0</v>
      </c>
    </row>
    <row r="4" spans="1:69">
      <c r="A4" t="s">
        <v>31</v>
      </c>
      <c r="B4" t="s">
        <v>32</v>
      </c>
      <c r="C4" t="s">
        <v>33</v>
      </c>
      <c r="D4" t="s">
        <v>34</v>
      </c>
      <c r="E4" t="s">
        <v>97</v>
      </c>
      <c r="F4" t="s">
        <v>36</v>
      </c>
      <c r="I4">
        <v>531</v>
      </c>
      <c r="J4" t="s">
        <v>72</v>
      </c>
      <c r="K4">
        <v>1970</v>
      </c>
      <c r="L4">
        <v>2027</v>
      </c>
      <c r="M4" t="s">
        <v>38</v>
      </c>
      <c r="N4" t="s">
        <v>39</v>
      </c>
      <c r="S4" t="s">
        <v>98</v>
      </c>
      <c r="T4" t="s">
        <v>41</v>
      </c>
      <c r="U4">
        <v>39.923307999999999</v>
      </c>
      <c r="V4">
        <v>-87.427380999999997</v>
      </c>
      <c r="W4" t="s">
        <v>42</v>
      </c>
      <c r="X4" t="s">
        <v>99</v>
      </c>
      <c r="Y4" t="s">
        <v>100</v>
      </c>
      <c r="AA4" t="s">
        <v>101</v>
      </c>
      <c r="AB4" t="s">
        <v>102</v>
      </c>
      <c r="AC4" t="s">
        <v>103</v>
      </c>
      <c r="AD4" t="s">
        <v>104</v>
      </c>
      <c r="AE4" t="s">
        <v>49</v>
      </c>
      <c r="AF4" s="1">
        <v>1</v>
      </c>
      <c r="AG4">
        <f t="shared" si="0"/>
        <v>1175</v>
      </c>
      <c r="AH4" t="str">
        <f t="shared" si="1"/>
        <v/>
      </c>
      <c r="AI4">
        <f t="shared" si="2"/>
        <v>54</v>
      </c>
      <c r="AJ4">
        <f t="shared" si="4"/>
        <v>2010</v>
      </c>
      <c r="AK4">
        <f t="shared" ref="AK4:AL4" si="6">AJ4+40</f>
        <v>2050</v>
      </c>
      <c r="AL4">
        <f t="shared" si="6"/>
        <v>2090</v>
      </c>
      <c r="AM4">
        <f t="shared" ref="AM4:AM5" si="7">IF(OR(AM$1&lt;$K4,AM$1&gt;=$L4),0,$I4)*$AF4</f>
        <v>531</v>
      </c>
      <c r="AN4">
        <f t="shared" ref="AN4:BQ5" si="8">IF(OR(AN$1&lt;$K4,AN$1&gt;=$L4),0,$I4)*$AF4</f>
        <v>531</v>
      </c>
      <c r="AO4">
        <f t="shared" si="8"/>
        <v>531</v>
      </c>
      <c r="AP4">
        <f t="shared" si="8"/>
        <v>531</v>
      </c>
      <c r="AQ4">
        <f t="shared" si="8"/>
        <v>531</v>
      </c>
      <c r="AR4">
        <f t="shared" si="8"/>
        <v>531</v>
      </c>
      <c r="AS4">
        <f t="shared" si="8"/>
        <v>531</v>
      </c>
      <c r="AT4">
        <f t="shared" si="8"/>
        <v>0</v>
      </c>
      <c r="AU4">
        <f t="shared" si="8"/>
        <v>0</v>
      </c>
      <c r="AV4">
        <f t="shared" si="8"/>
        <v>0</v>
      </c>
      <c r="AW4">
        <f t="shared" si="8"/>
        <v>0</v>
      </c>
      <c r="AX4">
        <f t="shared" si="8"/>
        <v>0</v>
      </c>
      <c r="AY4">
        <f t="shared" si="8"/>
        <v>0</v>
      </c>
      <c r="AZ4">
        <f t="shared" si="8"/>
        <v>0</v>
      </c>
      <c r="BA4">
        <f t="shared" si="8"/>
        <v>0</v>
      </c>
      <c r="BB4">
        <f t="shared" si="8"/>
        <v>0</v>
      </c>
      <c r="BC4">
        <f t="shared" si="8"/>
        <v>0</v>
      </c>
      <c r="BD4">
        <f t="shared" si="8"/>
        <v>0</v>
      </c>
      <c r="BE4">
        <f t="shared" si="8"/>
        <v>0</v>
      </c>
      <c r="BF4">
        <f t="shared" si="8"/>
        <v>0</v>
      </c>
      <c r="BG4">
        <f t="shared" si="8"/>
        <v>0</v>
      </c>
      <c r="BH4">
        <f t="shared" si="8"/>
        <v>0</v>
      </c>
      <c r="BI4">
        <f t="shared" si="8"/>
        <v>0</v>
      </c>
      <c r="BJ4">
        <f t="shared" si="8"/>
        <v>0</v>
      </c>
      <c r="BK4">
        <f t="shared" si="8"/>
        <v>0</v>
      </c>
      <c r="BL4">
        <f t="shared" si="8"/>
        <v>0</v>
      </c>
      <c r="BM4">
        <f t="shared" si="8"/>
        <v>0</v>
      </c>
      <c r="BN4">
        <f t="shared" si="8"/>
        <v>0</v>
      </c>
      <c r="BO4">
        <f t="shared" si="8"/>
        <v>0</v>
      </c>
      <c r="BP4">
        <f t="shared" si="8"/>
        <v>0</v>
      </c>
      <c r="BQ4">
        <f t="shared" si="8"/>
        <v>0</v>
      </c>
    </row>
    <row r="5" spans="1:69">
      <c r="A5" t="s">
        <v>31</v>
      </c>
      <c r="B5" t="s">
        <v>32</v>
      </c>
      <c r="C5" t="s">
        <v>33</v>
      </c>
      <c r="D5" t="s">
        <v>34</v>
      </c>
      <c r="E5" t="s">
        <v>97</v>
      </c>
      <c r="F5" t="s">
        <v>50</v>
      </c>
      <c r="I5">
        <v>531</v>
      </c>
      <c r="J5" t="s">
        <v>72</v>
      </c>
      <c r="K5">
        <v>1972</v>
      </c>
      <c r="L5">
        <v>2027</v>
      </c>
      <c r="M5" t="s">
        <v>38</v>
      </c>
      <c r="N5" t="s">
        <v>39</v>
      </c>
      <c r="S5" t="s">
        <v>98</v>
      </c>
      <c r="T5" t="s">
        <v>41</v>
      </c>
      <c r="U5">
        <v>39.923307999999999</v>
      </c>
      <c r="V5">
        <v>-87.427380999999997</v>
      </c>
      <c r="W5" t="s">
        <v>42</v>
      </c>
      <c r="X5" t="s">
        <v>99</v>
      </c>
      <c r="Y5" t="s">
        <v>100</v>
      </c>
      <c r="AA5" t="s">
        <v>101</v>
      </c>
      <c r="AB5" t="s">
        <v>102</v>
      </c>
      <c r="AC5" t="s">
        <v>103</v>
      </c>
      <c r="AD5" t="s">
        <v>105</v>
      </c>
      <c r="AE5" t="s">
        <v>49</v>
      </c>
      <c r="AF5" s="1">
        <v>1</v>
      </c>
      <c r="AG5">
        <f t="shared" si="0"/>
        <v>1175</v>
      </c>
      <c r="AH5">
        <f t="shared" si="1"/>
        <v>1175</v>
      </c>
      <c r="AI5">
        <f t="shared" si="2"/>
        <v>52</v>
      </c>
      <c r="AJ5">
        <f t="shared" si="4"/>
        <v>2012</v>
      </c>
      <c r="AK5">
        <f t="shared" ref="AK5:AL5" si="9">AJ5+40</f>
        <v>2052</v>
      </c>
      <c r="AL5">
        <f t="shared" si="9"/>
        <v>2092</v>
      </c>
      <c r="AM5">
        <f t="shared" si="7"/>
        <v>531</v>
      </c>
      <c r="AN5">
        <f t="shared" si="8"/>
        <v>531</v>
      </c>
      <c r="AO5">
        <f t="shared" si="8"/>
        <v>531</v>
      </c>
      <c r="AP5">
        <f t="shared" si="8"/>
        <v>531</v>
      </c>
      <c r="AQ5">
        <f t="shared" si="8"/>
        <v>531</v>
      </c>
      <c r="AR5">
        <f t="shared" si="8"/>
        <v>531</v>
      </c>
      <c r="AS5">
        <f t="shared" si="8"/>
        <v>531</v>
      </c>
      <c r="AT5">
        <f t="shared" si="8"/>
        <v>0</v>
      </c>
      <c r="AU5">
        <f t="shared" si="8"/>
        <v>0</v>
      </c>
      <c r="AV5">
        <f t="shared" si="8"/>
        <v>0</v>
      </c>
      <c r="AW5">
        <f t="shared" si="8"/>
        <v>0</v>
      </c>
      <c r="AX5">
        <f t="shared" si="8"/>
        <v>0</v>
      </c>
      <c r="AY5">
        <f t="shared" si="8"/>
        <v>0</v>
      </c>
      <c r="AZ5">
        <f t="shared" si="8"/>
        <v>0</v>
      </c>
      <c r="BA5">
        <f t="shared" si="8"/>
        <v>0</v>
      </c>
      <c r="BB5">
        <f t="shared" si="8"/>
        <v>0</v>
      </c>
      <c r="BC5">
        <f t="shared" si="8"/>
        <v>0</v>
      </c>
      <c r="BD5">
        <f t="shared" si="8"/>
        <v>0</v>
      </c>
      <c r="BE5">
        <f t="shared" si="8"/>
        <v>0</v>
      </c>
      <c r="BF5">
        <f t="shared" si="8"/>
        <v>0</v>
      </c>
      <c r="BG5">
        <f t="shared" si="8"/>
        <v>0</v>
      </c>
      <c r="BH5">
        <f t="shared" si="8"/>
        <v>0</v>
      </c>
      <c r="BI5">
        <f t="shared" si="8"/>
        <v>0</v>
      </c>
      <c r="BJ5">
        <f t="shared" si="8"/>
        <v>0</v>
      </c>
      <c r="BK5">
        <f t="shared" si="8"/>
        <v>0</v>
      </c>
      <c r="BL5">
        <f t="shared" si="8"/>
        <v>0</v>
      </c>
      <c r="BM5">
        <f t="shared" si="8"/>
        <v>0</v>
      </c>
      <c r="BN5">
        <f t="shared" si="8"/>
        <v>0</v>
      </c>
      <c r="BO5">
        <f t="shared" si="8"/>
        <v>0</v>
      </c>
      <c r="BP5">
        <f t="shared" si="8"/>
        <v>0</v>
      </c>
      <c r="BQ5">
        <f t="shared" si="8"/>
        <v>0</v>
      </c>
    </row>
    <row r="6" spans="1:69">
      <c r="A6" t="s">
        <v>31</v>
      </c>
      <c r="B6" t="s">
        <v>32</v>
      </c>
      <c r="C6" t="s">
        <v>33</v>
      </c>
      <c r="D6" t="s">
        <v>34</v>
      </c>
      <c r="E6" t="s">
        <v>106</v>
      </c>
      <c r="F6" t="s">
        <v>64</v>
      </c>
      <c r="I6">
        <v>739.2</v>
      </c>
      <c r="J6" t="s">
        <v>72</v>
      </c>
      <c r="K6">
        <v>1982</v>
      </c>
      <c r="M6" t="s">
        <v>38</v>
      </c>
      <c r="N6" t="s">
        <v>39</v>
      </c>
      <c r="S6" t="s">
        <v>107</v>
      </c>
      <c r="T6" t="s">
        <v>41</v>
      </c>
      <c r="U6">
        <v>28.957031000000001</v>
      </c>
      <c r="V6">
        <v>-82.700582999999995</v>
      </c>
      <c r="W6" t="s">
        <v>42</v>
      </c>
      <c r="X6" t="s">
        <v>108</v>
      </c>
      <c r="Y6" t="s">
        <v>109</v>
      </c>
      <c r="AA6" t="s">
        <v>110</v>
      </c>
      <c r="AB6" t="s">
        <v>111</v>
      </c>
      <c r="AC6" t="s">
        <v>112</v>
      </c>
      <c r="AD6" t="s">
        <v>115</v>
      </c>
      <c r="AE6" t="s">
        <v>49</v>
      </c>
      <c r="AF6" s="1">
        <v>1</v>
      </c>
      <c r="AG6">
        <f t="shared" si="0"/>
        <v>3448.4</v>
      </c>
      <c r="AH6" t="str">
        <f t="shared" si="1"/>
        <v/>
      </c>
      <c r="AI6">
        <f t="shared" si="2"/>
        <v>42</v>
      </c>
      <c r="AJ6">
        <f t="shared" si="4"/>
        <v>2022</v>
      </c>
      <c r="AK6">
        <f t="shared" ref="AK6:AL6" si="10">AJ6+40</f>
        <v>2062</v>
      </c>
      <c r="AL6">
        <f t="shared" si="10"/>
        <v>2102</v>
      </c>
      <c r="AM6">
        <f>IF(OR(AM$1&lt;$K6,AM$1&gt;=2035),0,$I6)*$AF6</f>
        <v>739.2</v>
      </c>
      <c r="AN6">
        <f t="shared" ref="AN6:BQ11" si="11">IF(OR(AN$1&lt;$K6,AN$1&gt;=2035),0,$I6)*$AF6</f>
        <v>739.2</v>
      </c>
      <c r="AO6">
        <f t="shared" si="11"/>
        <v>739.2</v>
      </c>
      <c r="AP6">
        <f t="shared" si="11"/>
        <v>739.2</v>
      </c>
      <c r="AQ6">
        <f t="shared" si="11"/>
        <v>739.2</v>
      </c>
      <c r="AR6">
        <f t="shared" si="11"/>
        <v>739.2</v>
      </c>
      <c r="AS6">
        <f t="shared" si="11"/>
        <v>739.2</v>
      </c>
      <c r="AT6">
        <f t="shared" si="11"/>
        <v>739.2</v>
      </c>
      <c r="AU6">
        <f t="shared" si="11"/>
        <v>739.2</v>
      </c>
      <c r="AV6">
        <f t="shared" si="11"/>
        <v>739.2</v>
      </c>
      <c r="AW6">
        <f t="shared" si="11"/>
        <v>739.2</v>
      </c>
      <c r="AX6">
        <f t="shared" si="11"/>
        <v>739.2</v>
      </c>
      <c r="AY6">
        <f t="shared" si="11"/>
        <v>739.2</v>
      </c>
      <c r="AZ6">
        <f t="shared" si="11"/>
        <v>739.2</v>
      </c>
      <c r="BA6">
        <f t="shared" si="11"/>
        <v>739.2</v>
      </c>
      <c r="BB6">
        <f t="shared" si="11"/>
        <v>0</v>
      </c>
      <c r="BC6">
        <f t="shared" si="11"/>
        <v>0</v>
      </c>
      <c r="BD6">
        <f t="shared" si="11"/>
        <v>0</v>
      </c>
      <c r="BE6">
        <f t="shared" si="11"/>
        <v>0</v>
      </c>
      <c r="BF6">
        <f t="shared" si="11"/>
        <v>0</v>
      </c>
      <c r="BG6">
        <f t="shared" si="11"/>
        <v>0</v>
      </c>
      <c r="BH6">
        <f t="shared" si="11"/>
        <v>0</v>
      </c>
      <c r="BI6">
        <f t="shared" si="11"/>
        <v>0</v>
      </c>
      <c r="BJ6">
        <f t="shared" si="11"/>
        <v>0</v>
      </c>
      <c r="BK6">
        <f t="shared" si="11"/>
        <v>0</v>
      </c>
      <c r="BL6">
        <f t="shared" si="11"/>
        <v>0</v>
      </c>
      <c r="BM6">
        <f t="shared" si="11"/>
        <v>0</v>
      </c>
      <c r="BN6">
        <f t="shared" si="11"/>
        <v>0</v>
      </c>
      <c r="BO6">
        <f t="shared" si="11"/>
        <v>0</v>
      </c>
      <c r="BP6">
        <f t="shared" si="11"/>
        <v>0</v>
      </c>
      <c r="BQ6">
        <f t="shared" si="11"/>
        <v>0</v>
      </c>
    </row>
    <row r="7" spans="1:69">
      <c r="A7" t="s">
        <v>31</v>
      </c>
      <c r="B7" t="s">
        <v>32</v>
      </c>
      <c r="C7" t="s">
        <v>33</v>
      </c>
      <c r="D7" t="s">
        <v>34</v>
      </c>
      <c r="E7" t="s">
        <v>106</v>
      </c>
      <c r="F7" t="s">
        <v>66</v>
      </c>
      <c r="I7">
        <v>739.2</v>
      </c>
      <c r="J7" t="s">
        <v>72</v>
      </c>
      <c r="K7">
        <v>1984</v>
      </c>
      <c r="M7" t="s">
        <v>38</v>
      </c>
      <c r="N7" t="s">
        <v>39</v>
      </c>
      <c r="S7" t="s">
        <v>107</v>
      </c>
      <c r="T7" t="s">
        <v>41</v>
      </c>
      <c r="U7">
        <v>28.957031000000001</v>
      </c>
      <c r="V7">
        <v>-82.700582999999995</v>
      </c>
      <c r="W7" t="s">
        <v>42</v>
      </c>
      <c r="X7" t="s">
        <v>108</v>
      </c>
      <c r="Y7" t="s">
        <v>109</v>
      </c>
      <c r="AA7" t="s">
        <v>110</v>
      </c>
      <c r="AB7" t="s">
        <v>111</v>
      </c>
      <c r="AC7" t="s">
        <v>112</v>
      </c>
      <c r="AD7" t="s">
        <v>116</v>
      </c>
      <c r="AE7" t="s">
        <v>49</v>
      </c>
      <c r="AF7" s="1">
        <v>1</v>
      </c>
      <c r="AG7">
        <f t="shared" si="0"/>
        <v>3448.4</v>
      </c>
      <c r="AH7">
        <f t="shared" si="1"/>
        <v>3448.4</v>
      </c>
      <c r="AI7">
        <f t="shared" si="2"/>
        <v>40</v>
      </c>
      <c r="AJ7">
        <f t="shared" si="4"/>
        <v>2024</v>
      </c>
      <c r="AK7">
        <f t="shared" ref="AK7:AL7" si="12">AJ7+40</f>
        <v>2064</v>
      </c>
      <c r="AL7">
        <f t="shared" si="12"/>
        <v>2104</v>
      </c>
      <c r="AM7">
        <f>IF(OR(AM$1&lt;$K7,AM$1&gt;=2035),0,$I7)*$AF7</f>
        <v>739.2</v>
      </c>
      <c r="AN7">
        <f t="shared" si="11"/>
        <v>739.2</v>
      </c>
      <c r="AO7">
        <f t="shared" si="11"/>
        <v>739.2</v>
      </c>
      <c r="AP7">
        <f t="shared" si="11"/>
        <v>739.2</v>
      </c>
      <c r="AQ7">
        <f t="shared" si="11"/>
        <v>739.2</v>
      </c>
      <c r="AR7">
        <f t="shared" si="11"/>
        <v>739.2</v>
      </c>
      <c r="AS7">
        <f t="shared" si="11"/>
        <v>739.2</v>
      </c>
      <c r="AT7">
        <f t="shared" si="11"/>
        <v>739.2</v>
      </c>
      <c r="AU7">
        <f t="shared" si="11"/>
        <v>739.2</v>
      </c>
      <c r="AV7">
        <f t="shared" si="11"/>
        <v>739.2</v>
      </c>
      <c r="AW7">
        <f t="shared" si="11"/>
        <v>739.2</v>
      </c>
      <c r="AX7">
        <f t="shared" si="11"/>
        <v>739.2</v>
      </c>
      <c r="AY7">
        <f t="shared" si="11"/>
        <v>739.2</v>
      </c>
      <c r="AZ7">
        <f t="shared" si="11"/>
        <v>739.2</v>
      </c>
      <c r="BA7">
        <f t="shared" si="11"/>
        <v>739.2</v>
      </c>
      <c r="BB7">
        <f t="shared" si="11"/>
        <v>0</v>
      </c>
      <c r="BC7">
        <f t="shared" si="11"/>
        <v>0</v>
      </c>
      <c r="BD7">
        <f t="shared" si="11"/>
        <v>0</v>
      </c>
      <c r="BE7">
        <f t="shared" si="11"/>
        <v>0</v>
      </c>
      <c r="BF7">
        <f t="shared" si="11"/>
        <v>0</v>
      </c>
      <c r="BG7">
        <f t="shared" si="11"/>
        <v>0</v>
      </c>
      <c r="BH7">
        <f t="shared" si="11"/>
        <v>0</v>
      </c>
      <c r="BI7">
        <f t="shared" si="11"/>
        <v>0</v>
      </c>
      <c r="BJ7">
        <f t="shared" si="11"/>
        <v>0</v>
      </c>
      <c r="BK7">
        <f t="shared" si="11"/>
        <v>0</v>
      </c>
      <c r="BL7">
        <f t="shared" si="11"/>
        <v>0</v>
      </c>
      <c r="BM7">
        <f t="shared" si="11"/>
        <v>0</v>
      </c>
      <c r="BN7">
        <f t="shared" si="11"/>
        <v>0</v>
      </c>
      <c r="BO7">
        <f t="shared" si="11"/>
        <v>0</v>
      </c>
      <c r="BP7">
        <f t="shared" si="11"/>
        <v>0</v>
      </c>
      <c r="BQ7">
        <f t="shared" si="11"/>
        <v>0</v>
      </c>
    </row>
    <row r="8" spans="1:69">
      <c r="A8" t="s">
        <v>31</v>
      </c>
      <c r="B8" t="s">
        <v>32</v>
      </c>
      <c r="C8" t="s">
        <v>33</v>
      </c>
      <c r="D8" t="s">
        <v>34</v>
      </c>
      <c r="E8" t="s">
        <v>125</v>
      </c>
      <c r="F8" t="s">
        <v>50</v>
      </c>
      <c r="I8">
        <v>669.3</v>
      </c>
      <c r="J8" t="s">
        <v>72</v>
      </c>
      <c r="K8">
        <v>1981</v>
      </c>
      <c r="M8" t="s">
        <v>38</v>
      </c>
      <c r="N8" t="s">
        <v>39</v>
      </c>
      <c r="S8" t="s">
        <v>126</v>
      </c>
      <c r="T8" t="s">
        <v>41</v>
      </c>
      <c r="U8">
        <v>38.904169000000003</v>
      </c>
      <c r="V8">
        <v>-84.851336000000003</v>
      </c>
      <c r="W8" t="s">
        <v>42</v>
      </c>
      <c r="X8" t="s">
        <v>127</v>
      </c>
      <c r="Y8" t="s">
        <v>128</v>
      </c>
      <c r="AA8" t="s">
        <v>129</v>
      </c>
      <c r="AB8" t="s">
        <v>130</v>
      </c>
      <c r="AC8" t="s">
        <v>131</v>
      </c>
      <c r="AD8" t="s">
        <v>132</v>
      </c>
      <c r="AE8" t="s">
        <v>49</v>
      </c>
      <c r="AF8" s="1">
        <v>1</v>
      </c>
      <c r="AG8">
        <f t="shared" si="0"/>
        <v>669.3</v>
      </c>
      <c r="AH8">
        <f t="shared" si="1"/>
        <v>669.3</v>
      </c>
      <c r="AI8">
        <f t="shared" si="2"/>
        <v>43</v>
      </c>
      <c r="AJ8">
        <f t="shared" si="4"/>
        <v>2021</v>
      </c>
      <c r="AK8">
        <f t="shared" ref="AK8:AL8" si="13">AJ8+40</f>
        <v>2061</v>
      </c>
      <c r="AL8">
        <f t="shared" si="13"/>
        <v>2101</v>
      </c>
      <c r="AM8">
        <f>IF(OR(AM$1&lt;$K8,AM$1&gt;=2035),0,$I8)*$AF8</f>
        <v>669.3</v>
      </c>
      <c r="AN8">
        <f t="shared" si="11"/>
        <v>669.3</v>
      </c>
      <c r="AO8">
        <f t="shared" si="11"/>
        <v>669.3</v>
      </c>
      <c r="AP8">
        <f t="shared" si="11"/>
        <v>669.3</v>
      </c>
      <c r="AQ8">
        <f t="shared" si="11"/>
        <v>669.3</v>
      </c>
      <c r="AR8">
        <f t="shared" si="11"/>
        <v>669.3</v>
      </c>
      <c r="AS8">
        <f t="shared" si="11"/>
        <v>669.3</v>
      </c>
      <c r="AT8">
        <f t="shared" si="11"/>
        <v>669.3</v>
      </c>
      <c r="AU8">
        <f t="shared" si="11"/>
        <v>669.3</v>
      </c>
      <c r="AV8">
        <f t="shared" si="11"/>
        <v>669.3</v>
      </c>
      <c r="AW8">
        <f t="shared" si="11"/>
        <v>669.3</v>
      </c>
      <c r="AX8">
        <f t="shared" si="11"/>
        <v>669.3</v>
      </c>
      <c r="AY8">
        <f t="shared" si="11"/>
        <v>669.3</v>
      </c>
      <c r="AZ8">
        <f t="shared" si="11"/>
        <v>669.3</v>
      </c>
      <c r="BA8">
        <f t="shared" si="11"/>
        <v>669.3</v>
      </c>
      <c r="BB8">
        <f t="shared" si="11"/>
        <v>0</v>
      </c>
      <c r="BC8">
        <f t="shared" si="11"/>
        <v>0</v>
      </c>
      <c r="BD8">
        <f t="shared" si="11"/>
        <v>0</v>
      </c>
      <c r="BE8">
        <f t="shared" si="11"/>
        <v>0</v>
      </c>
      <c r="BF8">
        <f t="shared" si="11"/>
        <v>0</v>
      </c>
      <c r="BG8">
        <f t="shared" si="11"/>
        <v>0</v>
      </c>
      <c r="BH8">
        <f t="shared" si="11"/>
        <v>0</v>
      </c>
      <c r="BI8">
        <f t="shared" si="11"/>
        <v>0</v>
      </c>
      <c r="BJ8">
        <f t="shared" si="11"/>
        <v>0</v>
      </c>
      <c r="BK8">
        <f t="shared" si="11"/>
        <v>0</v>
      </c>
      <c r="BL8">
        <f t="shared" si="11"/>
        <v>0</v>
      </c>
      <c r="BM8">
        <f t="shared" si="11"/>
        <v>0</v>
      </c>
      <c r="BN8">
        <f t="shared" si="11"/>
        <v>0</v>
      </c>
      <c r="BO8">
        <f t="shared" si="11"/>
        <v>0</v>
      </c>
      <c r="BP8">
        <f t="shared" si="11"/>
        <v>0</v>
      </c>
      <c r="BQ8">
        <f t="shared" si="11"/>
        <v>0</v>
      </c>
    </row>
    <row r="9" spans="1:69">
      <c r="A9" t="s">
        <v>31</v>
      </c>
      <c r="B9" t="s">
        <v>32</v>
      </c>
      <c r="C9" t="s">
        <v>33</v>
      </c>
      <c r="D9" t="s">
        <v>34</v>
      </c>
      <c r="E9" t="s">
        <v>142</v>
      </c>
      <c r="F9" t="s">
        <v>36</v>
      </c>
      <c r="I9">
        <v>236.5</v>
      </c>
      <c r="J9" t="s">
        <v>72</v>
      </c>
      <c r="K9">
        <v>2013</v>
      </c>
      <c r="M9" t="s">
        <v>143</v>
      </c>
      <c r="N9" t="s">
        <v>144</v>
      </c>
      <c r="S9" t="s">
        <v>98</v>
      </c>
      <c r="T9" t="s">
        <v>41</v>
      </c>
      <c r="U9">
        <v>38.797505999999998</v>
      </c>
      <c r="V9">
        <v>-87.250488000000004</v>
      </c>
      <c r="W9" t="s">
        <v>42</v>
      </c>
      <c r="X9" t="s">
        <v>135</v>
      </c>
      <c r="AA9" t="s">
        <v>101</v>
      </c>
      <c r="AB9" t="s">
        <v>145</v>
      </c>
      <c r="AC9" t="s">
        <v>146</v>
      </c>
      <c r="AD9" t="s">
        <v>147</v>
      </c>
      <c r="AE9" t="s">
        <v>49</v>
      </c>
      <c r="AF9" s="1">
        <v>1</v>
      </c>
      <c r="AG9">
        <f t="shared" si="0"/>
        <v>804.5</v>
      </c>
      <c r="AH9" t="str">
        <f t="shared" si="1"/>
        <v/>
      </c>
      <c r="AI9">
        <f t="shared" si="2"/>
        <v>11</v>
      </c>
      <c r="AJ9">
        <f t="shared" si="4"/>
        <v>2053</v>
      </c>
      <c r="AK9">
        <f t="shared" ref="AK9:AL9" si="14">AJ9+40</f>
        <v>2093</v>
      </c>
      <c r="AL9">
        <f t="shared" si="14"/>
        <v>2133</v>
      </c>
      <c r="AM9">
        <f t="shared" ref="AM9:BB11" si="15">IF(OR(AM$1&lt;$K9,AM$1&gt;=2035),0,$I9)*$AF9</f>
        <v>236.5</v>
      </c>
      <c r="AN9">
        <f t="shared" si="15"/>
        <v>236.5</v>
      </c>
      <c r="AO9">
        <f t="shared" si="15"/>
        <v>236.5</v>
      </c>
      <c r="AP9">
        <f t="shared" si="15"/>
        <v>236.5</v>
      </c>
      <c r="AQ9">
        <f t="shared" si="15"/>
        <v>236.5</v>
      </c>
      <c r="AR9">
        <f t="shared" si="15"/>
        <v>236.5</v>
      </c>
      <c r="AS9">
        <f t="shared" si="15"/>
        <v>236.5</v>
      </c>
      <c r="AT9">
        <f t="shared" si="15"/>
        <v>236.5</v>
      </c>
      <c r="AU9">
        <f t="shared" si="15"/>
        <v>236.5</v>
      </c>
      <c r="AV9">
        <f t="shared" si="15"/>
        <v>236.5</v>
      </c>
      <c r="AW9">
        <f t="shared" si="15"/>
        <v>236.5</v>
      </c>
      <c r="AX9">
        <f t="shared" si="15"/>
        <v>236.5</v>
      </c>
      <c r="AY9">
        <f t="shared" si="15"/>
        <v>236.5</v>
      </c>
      <c r="AZ9">
        <f t="shared" si="15"/>
        <v>236.5</v>
      </c>
      <c r="BA9">
        <f t="shared" si="15"/>
        <v>236.5</v>
      </c>
      <c r="BB9">
        <f t="shared" si="15"/>
        <v>0</v>
      </c>
      <c r="BC9">
        <f t="shared" si="11"/>
        <v>0</v>
      </c>
      <c r="BD9">
        <f t="shared" si="11"/>
        <v>0</v>
      </c>
      <c r="BE9">
        <f t="shared" si="11"/>
        <v>0</v>
      </c>
      <c r="BF9">
        <f t="shared" si="11"/>
        <v>0</v>
      </c>
      <c r="BG9">
        <f t="shared" si="11"/>
        <v>0</v>
      </c>
      <c r="BH9">
        <f t="shared" si="11"/>
        <v>0</v>
      </c>
      <c r="BI9">
        <f t="shared" si="11"/>
        <v>0</v>
      </c>
      <c r="BJ9">
        <f t="shared" si="11"/>
        <v>0</v>
      </c>
      <c r="BK9">
        <f t="shared" si="11"/>
        <v>0</v>
      </c>
      <c r="BL9">
        <f t="shared" si="11"/>
        <v>0</v>
      </c>
      <c r="BM9">
        <f t="shared" si="11"/>
        <v>0</v>
      </c>
      <c r="BN9">
        <f t="shared" si="11"/>
        <v>0</v>
      </c>
      <c r="BO9">
        <f t="shared" si="11"/>
        <v>0</v>
      </c>
      <c r="BP9">
        <f t="shared" si="11"/>
        <v>0</v>
      </c>
      <c r="BQ9">
        <f t="shared" si="11"/>
        <v>0</v>
      </c>
    </row>
    <row r="10" spans="1:69">
      <c r="A10" t="s">
        <v>31</v>
      </c>
      <c r="B10" t="s">
        <v>32</v>
      </c>
      <c r="C10" t="s">
        <v>33</v>
      </c>
      <c r="D10" t="s">
        <v>34</v>
      </c>
      <c r="E10" t="s">
        <v>142</v>
      </c>
      <c r="F10" t="s">
        <v>50</v>
      </c>
      <c r="I10">
        <v>236.5</v>
      </c>
      <c r="J10" t="s">
        <v>72</v>
      </c>
      <c r="K10">
        <v>2013</v>
      </c>
      <c r="M10" t="s">
        <v>143</v>
      </c>
      <c r="N10" t="s">
        <v>144</v>
      </c>
      <c r="S10" t="s">
        <v>98</v>
      </c>
      <c r="T10" t="s">
        <v>41</v>
      </c>
      <c r="U10">
        <v>38.797505999999998</v>
      </c>
      <c r="V10">
        <v>-87.250488000000004</v>
      </c>
      <c r="W10" t="s">
        <v>42</v>
      </c>
      <c r="X10" t="s">
        <v>135</v>
      </c>
      <c r="AA10" t="s">
        <v>101</v>
      </c>
      <c r="AB10" t="s">
        <v>145</v>
      </c>
      <c r="AC10" t="s">
        <v>146</v>
      </c>
      <c r="AD10" t="s">
        <v>148</v>
      </c>
      <c r="AE10" t="s">
        <v>49</v>
      </c>
      <c r="AF10" s="1">
        <v>1</v>
      </c>
      <c r="AG10">
        <f t="shared" si="0"/>
        <v>804.5</v>
      </c>
      <c r="AH10" t="str">
        <f t="shared" si="1"/>
        <v/>
      </c>
      <c r="AI10">
        <f t="shared" si="2"/>
        <v>11</v>
      </c>
      <c r="AJ10">
        <f t="shared" si="4"/>
        <v>2053</v>
      </c>
      <c r="AK10">
        <f t="shared" ref="AK10:AL10" si="16">AJ10+40</f>
        <v>2093</v>
      </c>
      <c r="AL10">
        <f t="shared" si="16"/>
        <v>2133</v>
      </c>
      <c r="AM10">
        <f t="shared" si="15"/>
        <v>236.5</v>
      </c>
      <c r="AN10">
        <f t="shared" si="11"/>
        <v>236.5</v>
      </c>
      <c r="AO10">
        <f t="shared" si="11"/>
        <v>236.5</v>
      </c>
      <c r="AP10">
        <f t="shared" si="11"/>
        <v>236.5</v>
      </c>
      <c r="AQ10">
        <f t="shared" si="11"/>
        <v>236.5</v>
      </c>
      <c r="AR10">
        <f t="shared" si="11"/>
        <v>236.5</v>
      </c>
      <c r="AS10">
        <f t="shared" si="11"/>
        <v>236.5</v>
      </c>
      <c r="AT10">
        <f t="shared" si="11"/>
        <v>236.5</v>
      </c>
      <c r="AU10">
        <f t="shared" si="11"/>
        <v>236.5</v>
      </c>
      <c r="AV10">
        <f t="shared" si="11"/>
        <v>236.5</v>
      </c>
      <c r="AW10">
        <f t="shared" si="11"/>
        <v>236.5</v>
      </c>
      <c r="AX10">
        <f t="shared" si="11"/>
        <v>236.5</v>
      </c>
      <c r="AY10">
        <f t="shared" si="11"/>
        <v>236.5</v>
      </c>
      <c r="AZ10">
        <f t="shared" si="11"/>
        <v>236.5</v>
      </c>
      <c r="BA10">
        <f t="shared" si="11"/>
        <v>236.5</v>
      </c>
      <c r="BB10">
        <f t="shared" si="11"/>
        <v>0</v>
      </c>
      <c r="BC10">
        <f t="shared" si="11"/>
        <v>0</v>
      </c>
      <c r="BD10">
        <f t="shared" si="11"/>
        <v>0</v>
      </c>
      <c r="BE10">
        <f t="shared" si="11"/>
        <v>0</v>
      </c>
      <c r="BF10">
        <f t="shared" si="11"/>
        <v>0</v>
      </c>
      <c r="BG10">
        <f t="shared" si="11"/>
        <v>0</v>
      </c>
      <c r="BH10">
        <f t="shared" si="11"/>
        <v>0</v>
      </c>
      <c r="BI10">
        <f t="shared" si="11"/>
        <v>0</v>
      </c>
      <c r="BJ10">
        <f t="shared" si="11"/>
        <v>0</v>
      </c>
      <c r="BK10">
        <f t="shared" si="11"/>
        <v>0</v>
      </c>
      <c r="BL10">
        <f t="shared" si="11"/>
        <v>0</v>
      </c>
      <c r="BM10">
        <f t="shared" si="11"/>
        <v>0</v>
      </c>
      <c r="BN10">
        <f t="shared" si="11"/>
        <v>0</v>
      </c>
      <c r="BO10">
        <f t="shared" si="11"/>
        <v>0</v>
      </c>
      <c r="BP10">
        <f t="shared" si="11"/>
        <v>0</v>
      </c>
      <c r="BQ10">
        <f t="shared" si="11"/>
        <v>0</v>
      </c>
    </row>
    <row r="11" spans="1:69">
      <c r="A11" t="s">
        <v>31</v>
      </c>
      <c r="B11" t="s">
        <v>32</v>
      </c>
      <c r="C11" t="s">
        <v>33</v>
      </c>
      <c r="D11" t="s">
        <v>34</v>
      </c>
      <c r="E11" t="s">
        <v>142</v>
      </c>
      <c r="F11" t="s">
        <v>62</v>
      </c>
      <c r="I11">
        <v>331.5</v>
      </c>
      <c r="J11" t="s">
        <v>72</v>
      </c>
      <c r="K11">
        <v>2013</v>
      </c>
      <c r="M11" t="s">
        <v>143</v>
      </c>
      <c r="N11" t="s">
        <v>144</v>
      </c>
      <c r="S11" t="s">
        <v>98</v>
      </c>
      <c r="T11" t="s">
        <v>41</v>
      </c>
      <c r="U11">
        <v>38.797505999999998</v>
      </c>
      <c r="V11">
        <v>-87.250488000000004</v>
      </c>
      <c r="W11" t="s">
        <v>42</v>
      </c>
      <c r="X11" t="s">
        <v>135</v>
      </c>
      <c r="AA11" t="s">
        <v>101</v>
      </c>
      <c r="AB11" t="s">
        <v>145</v>
      </c>
      <c r="AC11" t="s">
        <v>146</v>
      </c>
      <c r="AD11" t="s">
        <v>149</v>
      </c>
      <c r="AE11" t="s">
        <v>49</v>
      </c>
      <c r="AF11" s="1">
        <v>1</v>
      </c>
      <c r="AG11">
        <f t="shared" si="0"/>
        <v>804.5</v>
      </c>
      <c r="AH11">
        <f t="shared" si="1"/>
        <v>804.5</v>
      </c>
      <c r="AI11">
        <f t="shared" si="2"/>
        <v>11</v>
      </c>
      <c r="AJ11">
        <f t="shared" si="4"/>
        <v>2053</v>
      </c>
      <c r="AK11">
        <f t="shared" ref="AK11:AL11" si="17">AJ11+40</f>
        <v>2093</v>
      </c>
      <c r="AL11">
        <f t="shared" si="17"/>
        <v>2133</v>
      </c>
      <c r="AM11">
        <f t="shared" si="15"/>
        <v>331.5</v>
      </c>
      <c r="AN11">
        <f t="shared" si="11"/>
        <v>331.5</v>
      </c>
      <c r="AO11">
        <f t="shared" si="11"/>
        <v>331.5</v>
      </c>
      <c r="AP11">
        <f t="shared" si="11"/>
        <v>331.5</v>
      </c>
      <c r="AQ11">
        <f t="shared" si="11"/>
        <v>331.5</v>
      </c>
      <c r="AR11">
        <f t="shared" si="11"/>
        <v>331.5</v>
      </c>
      <c r="AS11">
        <f t="shared" si="11"/>
        <v>331.5</v>
      </c>
      <c r="AT11">
        <f t="shared" si="11"/>
        <v>331.5</v>
      </c>
      <c r="AU11">
        <f t="shared" si="11"/>
        <v>331.5</v>
      </c>
      <c r="AV11">
        <f t="shared" si="11"/>
        <v>331.5</v>
      </c>
      <c r="AW11">
        <f t="shared" si="11"/>
        <v>331.5</v>
      </c>
      <c r="AX11">
        <f t="shared" si="11"/>
        <v>331.5</v>
      </c>
      <c r="AY11">
        <f t="shared" si="11"/>
        <v>331.5</v>
      </c>
      <c r="AZ11">
        <f t="shared" si="11"/>
        <v>331.5</v>
      </c>
      <c r="BA11">
        <f t="shared" si="11"/>
        <v>331.5</v>
      </c>
      <c r="BB11">
        <f t="shared" si="11"/>
        <v>0</v>
      </c>
      <c r="BC11">
        <f t="shared" si="11"/>
        <v>0</v>
      </c>
      <c r="BD11">
        <f t="shared" si="11"/>
        <v>0</v>
      </c>
      <c r="BE11">
        <f t="shared" si="11"/>
        <v>0</v>
      </c>
      <c r="BF11">
        <f t="shared" si="11"/>
        <v>0</v>
      </c>
      <c r="BG11">
        <f t="shared" si="11"/>
        <v>0</v>
      </c>
      <c r="BH11">
        <f t="shared" si="11"/>
        <v>0</v>
      </c>
      <c r="BI11">
        <f t="shared" si="11"/>
        <v>0</v>
      </c>
      <c r="BJ11">
        <f t="shared" si="11"/>
        <v>0</v>
      </c>
      <c r="BK11">
        <f t="shared" si="11"/>
        <v>0</v>
      </c>
      <c r="BL11">
        <f t="shared" si="11"/>
        <v>0</v>
      </c>
      <c r="BM11">
        <f t="shared" si="11"/>
        <v>0</v>
      </c>
      <c r="BN11">
        <f t="shared" si="11"/>
        <v>0</v>
      </c>
      <c r="BO11">
        <f t="shared" si="11"/>
        <v>0</v>
      </c>
      <c r="BP11">
        <f t="shared" si="11"/>
        <v>0</v>
      </c>
      <c r="BQ11">
        <f t="shared" si="11"/>
        <v>0</v>
      </c>
    </row>
    <row r="12" spans="1:69">
      <c r="A12" t="s">
        <v>31</v>
      </c>
      <c r="B12" t="s">
        <v>32</v>
      </c>
      <c r="C12" t="s">
        <v>33</v>
      </c>
      <c r="D12" t="s">
        <v>34</v>
      </c>
      <c r="E12" t="s">
        <v>150</v>
      </c>
      <c r="F12" t="s">
        <v>50</v>
      </c>
      <c r="I12">
        <v>165</v>
      </c>
      <c r="J12" t="s">
        <v>37</v>
      </c>
      <c r="K12">
        <v>1957</v>
      </c>
      <c r="L12">
        <v>2021</v>
      </c>
      <c r="M12" t="s">
        <v>38</v>
      </c>
      <c r="N12" t="s">
        <v>39</v>
      </c>
      <c r="S12" t="s">
        <v>74</v>
      </c>
      <c r="T12" t="s">
        <v>41</v>
      </c>
      <c r="U12">
        <v>35.190277999999999</v>
      </c>
      <c r="V12">
        <v>-81.008332999999993</v>
      </c>
      <c r="W12" t="s">
        <v>42</v>
      </c>
      <c r="X12" t="s">
        <v>151</v>
      </c>
      <c r="Y12" t="s">
        <v>152</v>
      </c>
      <c r="AA12" t="s">
        <v>45</v>
      </c>
      <c r="AB12" t="s">
        <v>153</v>
      </c>
      <c r="AC12" t="s">
        <v>154</v>
      </c>
      <c r="AD12" t="s">
        <v>156</v>
      </c>
      <c r="AE12" t="s">
        <v>49</v>
      </c>
      <c r="AF12" s="1">
        <v>1</v>
      </c>
      <c r="AG12">
        <f t="shared" si="0"/>
        <v>1155</v>
      </c>
      <c r="AH12" t="str">
        <f t="shared" si="1"/>
        <v/>
      </c>
      <c r="AI12">
        <f t="shared" si="2"/>
        <v>67</v>
      </c>
      <c r="AJ12">
        <f t="shared" si="4"/>
        <v>1997</v>
      </c>
      <c r="AK12">
        <f t="shared" ref="AK12:AL12" si="18">AJ12+40</f>
        <v>2037</v>
      </c>
      <c r="AL12">
        <f t="shared" si="18"/>
        <v>2077</v>
      </c>
      <c r="AM12">
        <f t="shared" ref="AM12:BQ12" si="19">IF(AM$1&lt;$L12,$I12,0)*$AF12</f>
        <v>165</v>
      </c>
      <c r="AN12">
        <f t="shared" si="19"/>
        <v>0</v>
      </c>
      <c r="AO12">
        <f t="shared" si="19"/>
        <v>0</v>
      </c>
      <c r="AP12">
        <f t="shared" si="19"/>
        <v>0</v>
      </c>
      <c r="AQ12">
        <f t="shared" si="19"/>
        <v>0</v>
      </c>
      <c r="AR12">
        <f t="shared" si="19"/>
        <v>0</v>
      </c>
      <c r="AS12">
        <f t="shared" si="19"/>
        <v>0</v>
      </c>
      <c r="AT12">
        <f t="shared" si="19"/>
        <v>0</v>
      </c>
      <c r="AU12">
        <f t="shared" si="19"/>
        <v>0</v>
      </c>
      <c r="AV12">
        <f t="shared" si="19"/>
        <v>0</v>
      </c>
      <c r="AW12">
        <f t="shared" si="19"/>
        <v>0</v>
      </c>
      <c r="AX12">
        <f t="shared" si="19"/>
        <v>0</v>
      </c>
      <c r="AY12">
        <f t="shared" si="19"/>
        <v>0</v>
      </c>
      <c r="AZ12">
        <f t="shared" si="19"/>
        <v>0</v>
      </c>
      <c r="BA12">
        <f t="shared" si="19"/>
        <v>0</v>
      </c>
      <c r="BB12">
        <f t="shared" si="19"/>
        <v>0</v>
      </c>
      <c r="BC12">
        <f t="shared" si="19"/>
        <v>0</v>
      </c>
      <c r="BD12">
        <f t="shared" si="19"/>
        <v>0</v>
      </c>
      <c r="BE12">
        <f t="shared" si="19"/>
        <v>0</v>
      </c>
      <c r="BF12">
        <f t="shared" si="19"/>
        <v>0</v>
      </c>
      <c r="BG12">
        <f t="shared" si="19"/>
        <v>0</v>
      </c>
      <c r="BH12">
        <f t="shared" si="19"/>
        <v>0</v>
      </c>
      <c r="BI12">
        <f t="shared" si="19"/>
        <v>0</v>
      </c>
      <c r="BJ12">
        <f t="shared" si="19"/>
        <v>0</v>
      </c>
      <c r="BK12">
        <f t="shared" si="19"/>
        <v>0</v>
      </c>
      <c r="BL12">
        <f t="shared" si="19"/>
        <v>0</v>
      </c>
      <c r="BM12">
        <f t="shared" si="19"/>
        <v>0</v>
      </c>
      <c r="BN12">
        <f t="shared" si="19"/>
        <v>0</v>
      </c>
      <c r="BO12">
        <f t="shared" si="19"/>
        <v>0</v>
      </c>
      <c r="BP12">
        <f t="shared" si="19"/>
        <v>0</v>
      </c>
      <c r="BQ12">
        <f t="shared" si="19"/>
        <v>0</v>
      </c>
    </row>
    <row r="13" spans="1:69">
      <c r="A13" t="s">
        <v>31</v>
      </c>
      <c r="B13" t="s">
        <v>32</v>
      </c>
      <c r="C13" t="s">
        <v>33</v>
      </c>
      <c r="D13" t="s">
        <v>34</v>
      </c>
      <c r="E13" t="s">
        <v>150</v>
      </c>
      <c r="F13" t="s">
        <v>36</v>
      </c>
      <c r="I13">
        <v>165</v>
      </c>
      <c r="J13" t="s">
        <v>72</v>
      </c>
      <c r="K13">
        <v>1957</v>
      </c>
      <c r="L13">
        <v>2024</v>
      </c>
      <c r="M13" t="s">
        <v>38</v>
      </c>
      <c r="N13" t="s">
        <v>39</v>
      </c>
      <c r="S13" t="s">
        <v>74</v>
      </c>
      <c r="T13" t="s">
        <v>41</v>
      </c>
      <c r="U13">
        <v>35.190277999999999</v>
      </c>
      <c r="V13">
        <v>-81.008332999999993</v>
      </c>
      <c r="W13" t="s">
        <v>42</v>
      </c>
      <c r="X13" t="s">
        <v>151</v>
      </c>
      <c r="Y13" t="s">
        <v>152</v>
      </c>
      <c r="AA13" t="s">
        <v>45</v>
      </c>
      <c r="AB13" t="s">
        <v>153</v>
      </c>
      <c r="AC13" t="s">
        <v>154</v>
      </c>
      <c r="AD13" t="s">
        <v>155</v>
      </c>
      <c r="AE13" t="s">
        <v>49</v>
      </c>
      <c r="AF13" s="1">
        <v>1</v>
      </c>
      <c r="AG13">
        <f t="shared" si="0"/>
        <v>1155</v>
      </c>
      <c r="AH13" t="str">
        <f t="shared" si="1"/>
        <v/>
      </c>
      <c r="AI13">
        <f t="shared" si="2"/>
        <v>67</v>
      </c>
      <c r="AJ13">
        <f t="shared" si="4"/>
        <v>1997</v>
      </c>
      <c r="AK13">
        <f t="shared" ref="AK13:AL13" si="20">AJ13+40</f>
        <v>2037</v>
      </c>
      <c r="AL13">
        <f t="shared" si="20"/>
        <v>2077</v>
      </c>
      <c r="AM13">
        <f>IF(OR(AM$1&lt;$K13,AM$1&gt;=$L13),0,$I13)*$AF13</f>
        <v>165</v>
      </c>
      <c r="AN13">
        <f t="shared" ref="AN13:BQ13" si="21">IF(OR(AN$1&lt;$K13,AN$1&gt;=$L13),0,$I13)*$AF13</f>
        <v>165</v>
      </c>
      <c r="AO13">
        <f t="shared" si="21"/>
        <v>165</v>
      </c>
      <c r="AP13">
        <f t="shared" si="21"/>
        <v>165</v>
      </c>
      <c r="AQ13">
        <f t="shared" si="21"/>
        <v>0</v>
      </c>
      <c r="AR13">
        <f t="shared" si="21"/>
        <v>0</v>
      </c>
      <c r="AS13">
        <f t="shared" si="21"/>
        <v>0</v>
      </c>
      <c r="AT13">
        <f t="shared" si="21"/>
        <v>0</v>
      </c>
      <c r="AU13">
        <f t="shared" si="21"/>
        <v>0</v>
      </c>
      <c r="AV13">
        <f t="shared" si="21"/>
        <v>0</v>
      </c>
      <c r="AW13">
        <f t="shared" si="21"/>
        <v>0</v>
      </c>
      <c r="AX13">
        <f t="shared" si="21"/>
        <v>0</v>
      </c>
      <c r="AY13">
        <f t="shared" si="21"/>
        <v>0</v>
      </c>
      <c r="AZ13">
        <f t="shared" si="21"/>
        <v>0</v>
      </c>
      <c r="BA13">
        <f t="shared" si="21"/>
        <v>0</v>
      </c>
      <c r="BB13">
        <f t="shared" si="21"/>
        <v>0</v>
      </c>
      <c r="BC13">
        <f t="shared" si="21"/>
        <v>0</v>
      </c>
      <c r="BD13">
        <f t="shared" si="21"/>
        <v>0</v>
      </c>
      <c r="BE13">
        <f t="shared" si="21"/>
        <v>0</v>
      </c>
      <c r="BF13">
        <f t="shared" si="21"/>
        <v>0</v>
      </c>
      <c r="BG13">
        <f t="shared" si="21"/>
        <v>0</v>
      </c>
      <c r="BH13">
        <f t="shared" si="21"/>
        <v>0</v>
      </c>
      <c r="BI13">
        <f t="shared" si="21"/>
        <v>0</v>
      </c>
      <c r="BJ13">
        <f t="shared" si="21"/>
        <v>0</v>
      </c>
      <c r="BK13">
        <f t="shared" si="21"/>
        <v>0</v>
      </c>
      <c r="BL13">
        <f t="shared" si="21"/>
        <v>0</v>
      </c>
      <c r="BM13">
        <f t="shared" si="21"/>
        <v>0</v>
      </c>
      <c r="BN13">
        <f t="shared" si="21"/>
        <v>0</v>
      </c>
      <c r="BO13">
        <f t="shared" si="21"/>
        <v>0</v>
      </c>
      <c r="BP13">
        <f t="shared" si="21"/>
        <v>0</v>
      </c>
      <c r="BQ13">
        <f t="shared" si="21"/>
        <v>0</v>
      </c>
    </row>
    <row r="14" spans="1:69">
      <c r="A14" t="s">
        <v>31</v>
      </c>
      <c r="B14" t="s">
        <v>32</v>
      </c>
      <c r="C14" t="s">
        <v>33</v>
      </c>
      <c r="D14" t="s">
        <v>34</v>
      </c>
      <c r="E14" t="s">
        <v>150</v>
      </c>
      <c r="F14" t="s">
        <v>62</v>
      </c>
      <c r="I14">
        <v>275</v>
      </c>
      <c r="J14" t="s">
        <v>37</v>
      </c>
      <c r="K14">
        <v>1959</v>
      </c>
      <c r="L14">
        <v>2021</v>
      </c>
      <c r="M14" t="s">
        <v>38</v>
      </c>
      <c r="N14" t="s">
        <v>39</v>
      </c>
      <c r="S14" t="s">
        <v>74</v>
      </c>
      <c r="T14" t="s">
        <v>41</v>
      </c>
      <c r="U14">
        <v>35.190277999999999</v>
      </c>
      <c r="V14">
        <v>-81.008332999999993</v>
      </c>
      <c r="W14" t="s">
        <v>42</v>
      </c>
      <c r="X14" t="s">
        <v>151</v>
      </c>
      <c r="Y14" t="s">
        <v>152</v>
      </c>
      <c r="AA14" t="s">
        <v>45</v>
      </c>
      <c r="AB14" t="s">
        <v>153</v>
      </c>
      <c r="AC14" t="s">
        <v>154</v>
      </c>
      <c r="AD14" t="s">
        <v>157</v>
      </c>
      <c r="AE14" t="s">
        <v>49</v>
      </c>
      <c r="AF14" s="1">
        <v>1</v>
      </c>
      <c r="AG14">
        <f t="shared" si="0"/>
        <v>1155</v>
      </c>
      <c r="AH14" t="str">
        <f t="shared" si="1"/>
        <v/>
      </c>
      <c r="AI14">
        <f t="shared" si="2"/>
        <v>65</v>
      </c>
      <c r="AJ14">
        <f t="shared" si="4"/>
        <v>1999</v>
      </c>
      <c r="AK14">
        <f t="shared" ref="AK14:AL14" si="22">AJ14+40</f>
        <v>2039</v>
      </c>
      <c r="AL14">
        <f t="shared" si="22"/>
        <v>2079</v>
      </c>
      <c r="AM14">
        <f t="shared" ref="AM14:BB15" si="23">IF(AM$1&lt;$L14,$I14,0)*$AF14</f>
        <v>275</v>
      </c>
      <c r="AN14">
        <f t="shared" si="23"/>
        <v>0</v>
      </c>
      <c r="AO14">
        <f t="shared" si="23"/>
        <v>0</v>
      </c>
      <c r="AP14">
        <f t="shared" si="23"/>
        <v>0</v>
      </c>
      <c r="AQ14">
        <f t="shared" si="23"/>
        <v>0</v>
      </c>
      <c r="AR14">
        <f t="shared" si="23"/>
        <v>0</v>
      </c>
      <c r="AS14">
        <f t="shared" si="23"/>
        <v>0</v>
      </c>
      <c r="AT14">
        <f t="shared" si="23"/>
        <v>0</v>
      </c>
      <c r="AU14">
        <f t="shared" si="23"/>
        <v>0</v>
      </c>
      <c r="AV14">
        <f t="shared" si="23"/>
        <v>0</v>
      </c>
      <c r="AW14">
        <f t="shared" si="23"/>
        <v>0</v>
      </c>
      <c r="AX14">
        <f t="shared" si="23"/>
        <v>0</v>
      </c>
      <c r="AY14">
        <f t="shared" si="23"/>
        <v>0</v>
      </c>
      <c r="AZ14">
        <f t="shared" si="23"/>
        <v>0</v>
      </c>
      <c r="BA14">
        <f t="shared" si="23"/>
        <v>0</v>
      </c>
      <c r="BB14">
        <f t="shared" si="23"/>
        <v>0</v>
      </c>
      <c r="BC14">
        <f t="shared" ref="BC14:BQ15" si="24">IF(BC$1&lt;$L14,$I14,0)*$AF14</f>
        <v>0</v>
      </c>
      <c r="BD14">
        <f t="shared" si="24"/>
        <v>0</v>
      </c>
      <c r="BE14">
        <f t="shared" si="24"/>
        <v>0</v>
      </c>
      <c r="BF14">
        <f t="shared" si="24"/>
        <v>0</v>
      </c>
      <c r="BG14">
        <f t="shared" si="24"/>
        <v>0</v>
      </c>
      <c r="BH14">
        <f t="shared" si="24"/>
        <v>0</v>
      </c>
      <c r="BI14">
        <f t="shared" si="24"/>
        <v>0</v>
      </c>
      <c r="BJ14">
        <f t="shared" si="24"/>
        <v>0</v>
      </c>
      <c r="BK14">
        <f t="shared" si="24"/>
        <v>0</v>
      </c>
      <c r="BL14">
        <f t="shared" si="24"/>
        <v>0</v>
      </c>
      <c r="BM14">
        <f t="shared" si="24"/>
        <v>0</v>
      </c>
      <c r="BN14">
        <f t="shared" si="24"/>
        <v>0</v>
      </c>
      <c r="BO14">
        <f t="shared" si="24"/>
        <v>0</v>
      </c>
      <c r="BP14">
        <f t="shared" si="24"/>
        <v>0</v>
      </c>
      <c r="BQ14">
        <f t="shared" si="24"/>
        <v>0</v>
      </c>
    </row>
    <row r="15" spans="1:69">
      <c r="A15" t="s">
        <v>31</v>
      </c>
      <c r="B15" t="s">
        <v>32</v>
      </c>
      <c r="C15" t="s">
        <v>33</v>
      </c>
      <c r="D15" t="s">
        <v>34</v>
      </c>
      <c r="E15" t="s">
        <v>150</v>
      </c>
      <c r="F15" t="s">
        <v>64</v>
      </c>
      <c r="I15">
        <v>275</v>
      </c>
      <c r="J15" t="s">
        <v>37</v>
      </c>
      <c r="K15">
        <v>1960</v>
      </c>
      <c r="L15">
        <v>2021</v>
      </c>
      <c r="M15" t="s">
        <v>38</v>
      </c>
      <c r="N15" t="s">
        <v>39</v>
      </c>
      <c r="S15" t="s">
        <v>74</v>
      </c>
      <c r="T15" t="s">
        <v>41</v>
      </c>
      <c r="U15">
        <v>35.190277999999999</v>
      </c>
      <c r="V15">
        <v>-81.008332999999993</v>
      </c>
      <c r="W15" t="s">
        <v>42</v>
      </c>
      <c r="X15" t="s">
        <v>151</v>
      </c>
      <c r="Y15" t="s">
        <v>152</v>
      </c>
      <c r="AA15" t="s">
        <v>45</v>
      </c>
      <c r="AB15" t="s">
        <v>153</v>
      </c>
      <c r="AC15" t="s">
        <v>154</v>
      </c>
      <c r="AD15" t="s">
        <v>158</v>
      </c>
      <c r="AE15" t="s">
        <v>49</v>
      </c>
      <c r="AF15" s="1">
        <v>1</v>
      </c>
      <c r="AG15">
        <f t="shared" si="0"/>
        <v>1155</v>
      </c>
      <c r="AH15" t="str">
        <f t="shared" si="1"/>
        <v/>
      </c>
      <c r="AI15">
        <f t="shared" si="2"/>
        <v>64</v>
      </c>
      <c r="AJ15">
        <f t="shared" si="4"/>
        <v>2000</v>
      </c>
      <c r="AK15">
        <f t="shared" ref="AK15:AL15" si="25">AJ15+40</f>
        <v>2040</v>
      </c>
      <c r="AL15">
        <f t="shared" si="25"/>
        <v>2080</v>
      </c>
      <c r="AM15">
        <f t="shared" si="23"/>
        <v>275</v>
      </c>
      <c r="AN15">
        <f t="shared" si="23"/>
        <v>0</v>
      </c>
      <c r="AO15">
        <f t="shared" si="23"/>
        <v>0</v>
      </c>
      <c r="AP15">
        <f t="shared" si="23"/>
        <v>0</v>
      </c>
      <c r="AQ15">
        <f t="shared" si="23"/>
        <v>0</v>
      </c>
      <c r="AR15">
        <f t="shared" si="23"/>
        <v>0</v>
      </c>
      <c r="AS15">
        <f t="shared" si="23"/>
        <v>0</v>
      </c>
      <c r="AT15">
        <f t="shared" si="23"/>
        <v>0</v>
      </c>
      <c r="AU15">
        <f t="shared" si="23"/>
        <v>0</v>
      </c>
      <c r="AV15">
        <f t="shared" si="23"/>
        <v>0</v>
      </c>
      <c r="AW15">
        <f t="shared" si="23"/>
        <v>0</v>
      </c>
      <c r="AX15">
        <f t="shared" si="23"/>
        <v>0</v>
      </c>
      <c r="AY15">
        <f t="shared" si="23"/>
        <v>0</v>
      </c>
      <c r="AZ15">
        <f t="shared" si="23"/>
        <v>0</v>
      </c>
      <c r="BA15">
        <f t="shared" si="23"/>
        <v>0</v>
      </c>
      <c r="BB15">
        <f t="shared" si="23"/>
        <v>0</v>
      </c>
      <c r="BC15">
        <f t="shared" si="24"/>
        <v>0</v>
      </c>
      <c r="BD15">
        <f t="shared" si="24"/>
        <v>0</v>
      </c>
      <c r="BE15">
        <f t="shared" si="24"/>
        <v>0</v>
      </c>
      <c r="BF15">
        <f t="shared" si="24"/>
        <v>0</v>
      </c>
      <c r="BG15">
        <f t="shared" si="24"/>
        <v>0</v>
      </c>
      <c r="BH15">
        <f t="shared" si="24"/>
        <v>0</v>
      </c>
      <c r="BI15">
        <f t="shared" si="24"/>
        <v>0</v>
      </c>
      <c r="BJ15">
        <f t="shared" si="24"/>
        <v>0</v>
      </c>
      <c r="BK15">
        <f t="shared" si="24"/>
        <v>0</v>
      </c>
      <c r="BL15">
        <f t="shared" si="24"/>
        <v>0</v>
      </c>
      <c r="BM15">
        <f t="shared" si="24"/>
        <v>0</v>
      </c>
      <c r="BN15">
        <f t="shared" si="24"/>
        <v>0</v>
      </c>
      <c r="BO15">
        <f t="shared" si="24"/>
        <v>0</v>
      </c>
      <c r="BP15">
        <f t="shared" si="24"/>
        <v>0</v>
      </c>
      <c r="BQ15">
        <f t="shared" si="24"/>
        <v>0</v>
      </c>
    </row>
    <row r="16" spans="1:69">
      <c r="A16" t="s">
        <v>31</v>
      </c>
      <c r="B16" t="s">
        <v>32</v>
      </c>
      <c r="C16" t="s">
        <v>33</v>
      </c>
      <c r="D16" t="s">
        <v>34</v>
      </c>
      <c r="E16" t="s">
        <v>150</v>
      </c>
      <c r="F16" t="s">
        <v>66</v>
      </c>
      <c r="I16">
        <v>275</v>
      </c>
      <c r="J16" t="s">
        <v>72</v>
      </c>
      <c r="K16">
        <v>1961</v>
      </c>
      <c r="L16">
        <v>2024</v>
      </c>
      <c r="M16" t="s">
        <v>38</v>
      </c>
      <c r="N16" t="s">
        <v>39</v>
      </c>
      <c r="S16" t="s">
        <v>74</v>
      </c>
      <c r="T16" t="s">
        <v>41</v>
      </c>
      <c r="U16">
        <v>35.190277999999999</v>
      </c>
      <c r="V16">
        <v>-81.008332999999993</v>
      </c>
      <c r="W16" t="s">
        <v>42</v>
      </c>
      <c r="X16" t="s">
        <v>151</v>
      </c>
      <c r="Y16" t="s">
        <v>152</v>
      </c>
      <c r="AA16" t="s">
        <v>45</v>
      </c>
      <c r="AB16" t="s">
        <v>153</v>
      </c>
      <c r="AC16" t="s">
        <v>154</v>
      </c>
      <c r="AD16" t="s">
        <v>159</v>
      </c>
      <c r="AE16" t="s">
        <v>49</v>
      </c>
      <c r="AF16" s="1">
        <v>1</v>
      </c>
      <c r="AG16">
        <f t="shared" si="0"/>
        <v>1155</v>
      </c>
      <c r="AH16">
        <f t="shared" si="1"/>
        <v>1155</v>
      </c>
      <c r="AI16">
        <f t="shared" si="2"/>
        <v>63</v>
      </c>
      <c r="AJ16">
        <f t="shared" si="4"/>
        <v>2001</v>
      </c>
      <c r="AK16">
        <f t="shared" ref="AK16:AL16" si="26">AJ16+40</f>
        <v>2041</v>
      </c>
      <c r="AL16">
        <f t="shared" si="26"/>
        <v>2081</v>
      </c>
      <c r="AM16">
        <f>IF(OR(AM$1&lt;$K16,AM$1&gt;=$L16),0,$I16)*$AF16</f>
        <v>275</v>
      </c>
      <c r="AN16">
        <f t="shared" ref="AN16:BQ16" si="27">IF(OR(AN$1&lt;$K16,AN$1&gt;=$L16),0,$I16)*$AF16</f>
        <v>275</v>
      </c>
      <c r="AO16">
        <f t="shared" si="27"/>
        <v>275</v>
      </c>
      <c r="AP16">
        <f t="shared" si="27"/>
        <v>275</v>
      </c>
      <c r="AQ16">
        <f t="shared" si="27"/>
        <v>0</v>
      </c>
      <c r="AR16">
        <f t="shared" si="27"/>
        <v>0</v>
      </c>
      <c r="AS16">
        <f t="shared" si="27"/>
        <v>0</v>
      </c>
      <c r="AT16">
        <f t="shared" si="27"/>
        <v>0</v>
      </c>
      <c r="AU16">
        <f t="shared" si="27"/>
        <v>0</v>
      </c>
      <c r="AV16">
        <f t="shared" si="27"/>
        <v>0</v>
      </c>
      <c r="AW16">
        <f t="shared" si="27"/>
        <v>0</v>
      </c>
      <c r="AX16">
        <f t="shared" si="27"/>
        <v>0</v>
      </c>
      <c r="AY16">
        <f t="shared" si="27"/>
        <v>0</v>
      </c>
      <c r="AZ16">
        <f t="shared" si="27"/>
        <v>0</v>
      </c>
      <c r="BA16">
        <f t="shared" si="27"/>
        <v>0</v>
      </c>
      <c r="BB16">
        <f t="shared" si="27"/>
        <v>0</v>
      </c>
      <c r="BC16">
        <f t="shared" si="27"/>
        <v>0</v>
      </c>
      <c r="BD16">
        <f t="shared" si="27"/>
        <v>0</v>
      </c>
      <c r="BE16">
        <f t="shared" si="27"/>
        <v>0</v>
      </c>
      <c r="BF16">
        <f t="shared" si="27"/>
        <v>0</v>
      </c>
      <c r="BG16">
        <f t="shared" si="27"/>
        <v>0</v>
      </c>
      <c r="BH16">
        <f t="shared" si="27"/>
        <v>0</v>
      </c>
      <c r="BI16">
        <f t="shared" si="27"/>
        <v>0</v>
      </c>
      <c r="BJ16">
        <f t="shared" si="27"/>
        <v>0</v>
      </c>
      <c r="BK16">
        <f t="shared" si="27"/>
        <v>0</v>
      </c>
      <c r="BL16">
        <f t="shared" si="27"/>
        <v>0</v>
      </c>
      <c r="BM16">
        <f t="shared" si="27"/>
        <v>0</v>
      </c>
      <c r="BN16">
        <f t="shared" si="27"/>
        <v>0</v>
      </c>
      <c r="BO16">
        <f t="shared" si="27"/>
        <v>0</v>
      </c>
      <c r="BP16">
        <f t="shared" si="27"/>
        <v>0</v>
      </c>
      <c r="BQ16">
        <f t="shared" si="27"/>
        <v>0</v>
      </c>
    </row>
    <row r="17" spans="1:69">
      <c r="A17" t="s">
        <v>31</v>
      </c>
      <c r="B17" t="s">
        <v>32</v>
      </c>
      <c r="C17" t="s">
        <v>33</v>
      </c>
      <c r="D17" t="s">
        <v>34</v>
      </c>
      <c r="E17" t="s">
        <v>160</v>
      </c>
      <c r="F17" t="s">
        <v>50</v>
      </c>
      <c r="H17" t="s">
        <v>161</v>
      </c>
      <c r="I17">
        <v>150</v>
      </c>
      <c r="J17" t="s">
        <v>37</v>
      </c>
      <c r="K17">
        <v>1958</v>
      </c>
      <c r="L17">
        <v>2021</v>
      </c>
      <c r="M17" t="s">
        <v>38</v>
      </c>
      <c r="N17" t="s">
        <v>39</v>
      </c>
      <c r="S17" t="s">
        <v>98</v>
      </c>
      <c r="T17" t="s">
        <v>41</v>
      </c>
      <c r="U17">
        <v>38.263688999999999</v>
      </c>
      <c r="V17">
        <v>-85.838086000000004</v>
      </c>
      <c r="W17" t="s">
        <v>42</v>
      </c>
      <c r="X17" t="s">
        <v>162</v>
      </c>
      <c r="Y17" t="s">
        <v>163</v>
      </c>
      <c r="AA17" t="s">
        <v>101</v>
      </c>
      <c r="AB17" t="s">
        <v>164</v>
      </c>
      <c r="AC17" t="s">
        <v>165</v>
      </c>
      <c r="AD17" t="s">
        <v>167</v>
      </c>
      <c r="AE17" t="s">
        <v>49</v>
      </c>
      <c r="AF17" s="1">
        <v>1</v>
      </c>
      <c r="AG17">
        <f t="shared" si="0"/>
        <v>300</v>
      </c>
      <c r="AH17" t="str">
        <f t="shared" si="1"/>
        <v/>
      </c>
      <c r="AI17">
        <f t="shared" si="2"/>
        <v>66</v>
      </c>
      <c r="AJ17">
        <f t="shared" si="4"/>
        <v>1998</v>
      </c>
      <c r="AK17">
        <f t="shared" ref="AK17:AL17" si="28">AJ17+40</f>
        <v>2038</v>
      </c>
      <c r="AL17">
        <f t="shared" si="28"/>
        <v>2078</v>
      </c>
      <c r="AM17">
        <f t="shared" ref="AM17:BB18" si="29">IF(AM$1&lt;$L17,$I17,0)*$AF17</f>
        <v>150</v>
      </c>
      <c r="AN17">
        <f t="shared" si="29"/>
        <v>0</v>
      </c>
      <c r="AO17">
        <f t="shared" si="29"/>
        <v>0</v>
      </c>
      <c r="AP17">
        <f t="shared" si="29"/>
        <v>0</v>
      </c>
      <c r="AQ17">
        <f t="shared" si="29"/>
        <v>0</v>
      </c>
      <c r="AR17">
        <f t="shared" si="29"/>
        <v>0</v>
      </c>
      <c r="AS17">
        <f t="shared" si="29"/>
        <v>0</v>
      </c>
      <c r="AT17">
        <f t="shared" si="29"/>
        <v>0</v>
      </c>
      <c r="AU17">
        <f t="shared" si="29"/>
        <v>0</v>
      </c>
      <c r="AV17">
        <f t="shared" si="29"/>
        <v>0</v>
      </c>
      <c r="AW17">
        <f t="shared" si="29"/>
        <v>0</v>
      </c>
      <c r="AX17">
        <f t="shared" si="29"/>
        <v>0</v>
      </c>
      <c r="AY17">
        <f t="shared" si="29"/>
        <v>0</v>
      </c>
      <c r="AZ17">
        <f t="shared" si="29"/>
        <v>0</v>
      </c>
      <c r="BA17">
        <f t="shared" si="29"/>
        <v>0</v>
      </c>
      <c r="BB17">
        <f t="shared" si="29"/>
        <v>0</v>
      </c>
      <c r="BC17">
        <f t="shared" ref="BC17:BQ18" si="30">IF(BC$1&lt;$L17,$I17,0)*$AF17</f>
        <v>0</v>
      </c>
      <c r="BD17">
        <f t="shared" si="30"/>
        <v>0</v>
      </c>
      <c r="BE17">
        <f t="shared" si="30"/>
        <v>0</v>
      </c>
      <c r="BF17">
        <f t="shared" si="30"/>
        <v>0</v>
      </c>
      <c r="BG17">
        <f t="shared" si="30"/>
        <v>0</v>
      </c>
      <c r="BH17">
        <f t="shared" si="30"/>
        <v>0</v>
      </c>
      <c r="BI17">
        <f t="shared" si="30"/>
        <v>0</v>
      </c>
      <c r="BJ17">
        <f t="shared" si="30"/>
        <v>0</v>
      </c>
      <c r="BK17">
        <f t="shared" si="30"/>
        <v>0</v>
      </c>
      <c r="BL17">
        <f t="shared" si="30"/>
        <v>0</v>
      </c>
      <c r="BM17">
        <f t="shared" si="30"/>
        <v>0</v>
      </c>
      <c r="BN17">
        <f t="shared" si="30"/>
        <v>0</v>
      </c>
      <c r="BO17">
        <f t="shared" si="30"/>
        <v>0</v>
      </c>
      <c r="BP17">
        <f t="shared" si="30"/>
        <v>0</v>
      </c>
      <c r="BQ17">
        <f t="shared" si="30"/>
        <v>0</v>
      </c>
    </row>
    <row r="18" spans="1:69">
      <c r="A18" t="s">
        <v>31</v>
      </c>
      <c r="B18" t="s">
        <v>32</v>
      </c>
      <c r="C18" t="s">
        <v>33</v>
      </c>
      <c r="D18" t="s">
        <v>34</v>
      </c>
      <c r="E18" t="s">
        <v>160</v>
      </c>
      <c r="F18" t="s">
        <v>64</v>
      </c>
      <c r="H18" t="s">
        <v>161</v>
      </c>
      <c r="I18">
        <v>150</v>
      </c>
      <c r="J18" t="s">
        <v>37</v>
      </c>
      <c r="K18">
        <v>1961</v>
      </c>
      <c r="L18">
        <v>2021</v>
      </c>
      <c r="M18" t="s">
        <v>38</v>
      </c>
      <c r="N18" t="s">
        <v>39</v>
      </c>
      <c r="S18" t="s">
        <v>98</v>
      </c>
      <c r="T18" t="s">
        <v>41</v>
      </c>
      <c r="U18">
        <v>38.263688999999999</v>
      </c>
      <c r="V18">
        <v>-85.838086000000004</v>
      </c>
      <c r="W18" t="s">
        <v>42</v>
      </c>
      <c r="X18" t="s">
        <v>162</v>
      </c>
      <c r="Y18" t="s">
        <v>163</v>
      </c>
      <c r="AA18" t="s">
        <v>101</v>
      </c>
      <c r="AB18" t="s">
        <v>164</v>
      </c>
      <c r="AC18" t="s">
        <v>165</v>
      </c>
      <c r="AD18" t="s">
        <v>169</v>
      </c>
      <c r="AE18" t="s">
        <v>49</v>
      </c>
      <c r="AF18" s="1">
        <v>1</v>
      </c>
      <c r="AG18">
        <f t="shared" si="0"/>
        <v>300</v>
      </c>
      <c r="AH18">
        <f t="shared" si="1"/>
        <v>300</v>
      </c>
      <c r="AI18">
        <f t="shared" si="2"/>
        <v>63</v>
      </c>
      <c r="AJ18">
        <f t="shared" si="4"/>
        <v>2001</v>
      </c>
      <c r="AK18">
        <f t="shared" ref="AK18:AL18" si="31">AJ18+40</f>
        <v>2041</v>
      </c>
      <c r="AL18">
        <f t="shared" si="31"/>
        <v>2081</v>
      </c>
      <c r="AM18">
        <f t="shared" si="29"/>
        <v>150</v>
      </c>
      <c r="AN18">
        <f t="shared" si="29"/>
        <v>0</v>
      </c>
      <c r="AO18">
        <f t="shared" si="29"/>
        <v>0</v>
      </c>
      <c r="AP18">
        <f t="shared" si="29"/>
        <v>0</v>
      </c>
      <c r="AQ18">
        <f t="shared" si="29"/>
        <v>0</v>
      </c>
      <c r="AR18">
        <f t="shared" si="29"/>
        <v>0</v>
      </c>
      <c r="AS18">
        <f t="shared" si="29"/>
        <v>0</v>
      </c>
      <c r="AT18">
        <f t="shared" si="29"/>
        <v>0</v>
      </c>
      <c r="AU18">
        <f t="shared" si="29"/>
        <v>0</v>
      </c>
      <c r="AV18">
        <f t="shared" si="29"/>
        <v>0</v>
      </c>
      <c r="AW18">
        <f t="shared" si="29"/>
        <v>0</v>
      </c>
      <c r="AX18">
        <f t="shared" si="29"/>
        <v>0</v>
      </c>
      <c r="AY18">
        <f t="shared" si="29"/>
        <v>0</v>
      </c>
      <c r="AZ18">
        <f t="shared" si="29"/>
        <v>0</v>
      </c>
      <c r="BA18">
        <f t="shared" si="29"/>
        <v>0</v>
      </c>
      <c r="BB18">
        <f t="shared" si="29"/>
        <v>0</v>
      </c>
      <c r="BC18">
        <f t="shared" si="30"/>
        <v>0</v>
      </c>
      <c r="BD18">
        <f t="shared" si="30"/>
        <v>0</v>
      </c>
      <c r="BE18">
        <f t="shared" si="30"/>
        <v>0</v>
      </c>
      <c r="BF18">
        <f t="shared" si="30"/>
        <v>0</v>
      </c>
      <c r="BG18">
        <f t="shared" si="30"/>
        <v>0</v>
      </c>
      <c r="BH18">
        <f t="shared" si="30"/>
        <v>0</v>
      </c>
      <c r="BI18">
        <f t="shared" si="30"/>
        <v>0</v>
      </c>
      <c r="BJ18">
        <f t="shared" si="30"/>
        <v>0</v>
      </c>
      <c r="BK18">
        <f t="shared" si="30"/>
        <v>0</v>
      </c>
      <c r="BL18">
        <f t="shared" si="30"/>
        <v>0</v>
      </c>
      <c r="BM18">
        <f t="shared" si="30"/>
        <v>0</v>
      </c>
      <c r="BN18">
        <f t="shared" si="30"/>
        <v>0</v>
      </c>
      <c r="BO18">
        <f t="shared" si="30"/>
        <v>0</v>
      </c>
      <c r="BP18">
        <f t="shared" si="30"/>
        <v>0</v>
      </c>
      <c r="BQ18">
        <f t="shared" si="30"/>
        <v>0</v>
      </c>
    </row>
    <row r="19" spans="1:69">
      <c r="A19" t="s">
        <v>31</v>
      </c>
      <c r="B19" t="s">
        <v>32</v>
      </c>
      <c r="C19" t="s">
        <v>33</v>
      </c>
      <c r="D19" t="s">
        <v>34</v>
      </c>
      <c r="E19" t="s">
        <v>170</v>
      </c>
      <c r="F19" t="s">
        <v>36</v>
      </c>
      <c r="I19">
        <v>667.9</v>
      </c>
      <c r="J19" t="s">
        <v>72</v>
      </c>
      <c r="K19">
        <v>1975</v>
      </c>
      <c r="L19">
        <v>2035</v>
      </c>
      <c r="M19" t="s">
        <v>73</v>
      </c>
      <c r="N19" t="s">
        <v>39</v>
      </c>
      <c r="S19" t="s">
        <v>98</v>
      </c>
      <c r="T19" t="s">
        <v>41</v>
      </c>
      <c r="U19">
        <v>38.371381</v>
      </c>
      <c r="V19">
        <v>-87.768189000000007</v>
      </c>
      <c r="W19" t="s">
        <v>42</v>
      </c>
      <c r="X19" t="s">
        <v>171</v>
      </c>
      <c r="Y19" t="s">
        <v>172</v>
      </c>
      <c r="AA19" t="s">
        <v>101</v>
      </c>
      <c r="AB19" t="s">
        <v>173</v>
      </c>
      <c r="AC19" t="s">
        <v>174</v>
      </c>
      <c r="AD19" t="s">
        <v>175</v>
      </c>
      <c r="AE19" t="s">
        <v>49</v>
      </c>
      <c r="AF19" s="1">
        <v>1</v>
      </c>
      <c r="AG19">
        <f t="shared" si="0"/>
        <v>3339.5</v>
      </c>
      <c r="AH19" t="str">
        <f t="shared" si="1"/>
        <v/>
      </c>
      <c r="AI19">
        <f t="shared" si="2"/>
        <v>49</v>
      </c>
      <c r="AJ19">
        <f t="shared" si="4"/>
        <v>2015</v>
      </c>
      <c r="AK19">
        <f t="shared" ref="AK19:AL19" si="32">AJ19+40</f>
        <v>2055</v>
      </c>
      <c r="AL19">
        <f t="shared" si="32"/>
        <v>2095</v>
      </c>
      <c r="AM19">
        <f t="shared" ref="AM19:BB35" si="33">IF(OR(AM$1&lt;$K19,AM$1&gt;=$L19),0,$I19)*$AF19</f>
        <v>667.9</v>
      </c>
      <c r="AN19">
        <f t="shared" si="33"/>
        <v>667.9</v>
      </c>
      <c r="AO19">
        <f t="shared" si="33"/>
        <v>667.9</v>
      </c>
      <c r="AP19">
        <f t="shared" si="33"/>
        <v>667.9</v>
      </c>
      <c r="AQ19">
        <f t="shared" si="33"/>
        <v>667.9</v>
      </c>
      <c r="AR19">
        <f t="shared" si="33"/>
        <v>667.9</v>
      </c>
      <c r="AS19">
        <f t="shared" si="33"/>
        <v>667.9</v>
      </c>
      <c r="AT19">
        <f t="shared" si="33"/>
        <v>667.9</v>
      </c>
      <c r="AU19">
        <f t="shared" si="33"/>
        <v>667.9</v>
      </c>
      <c r="AV19">
        <f t="shared" si="33"/>
        <v>667.9</v>
      </c>
      <c r="AW19">
        <f t="shared" si="33"/>
        <v>667.9</v>
      </c>
      <c r="AX19">
        <f t="shared" si="33"/>
        <v>667.9</v>
      </c>
      <c r="AY19">
        <f t="shared" si="33"/>
        <v>667.9</v>
      </c>
      <c r="AZ19">
        <f t="shared" si="33"/>
        <v>667.9</v>
      </c>
      <c r="BA19">
        <f t="shared" si="33"/>
        <v>667.9</v>
      </c>
      <c r="BB19">
        <f t="shared" si="33"/>
        <v>0</v>
      </c>
      <c r="BC19">
        <f t="shared" ref="AN19:BQ27" si="34">IF(OR(BC$1&lt;$K19,BC$1&gt;=$L19),0,$I19)*$AF19</f>
        <v>0</v>
      </c>
      <c r="BD19">
        <f t="shared" si="34"/>
        <v>0</v>
      </c>
      <c r="BE19">
        <f t="shared" si="34"/>
        <v>0</v>
      </c>
      <c r="BF19">
        <f t="shared" si="34"/>
        <v>0</v>
      </c>
      <c r="BG19">
        <f t="shared" si="34"/>
        <v>0</v>
      </c>
      <c r="BH19">
        <f t="shared" si="34"/>
        <v>0</v>
      </c>
      <c r="BI19">
        <f t="shared" si="34"/>
        <v>0</v>
      </c>
      <c r="BJ19">
        <f t="shared" si="34"/>
        <v>0</v>
      </c>
      <c r="BK19">
        <f t="shared" si="34"/>
        <v>0</v>
      </c>
      <c r="BL19">
        <f t="shared" si="34"/>
        <v>0</v>
      </c>
      <c r="BM19">
        <f t="shared" si="34"/>
        <v>0</v>
      </c>
      <c r="BN19">
        <f t="shared" si="34"/>
        <v>0</v>
      </c>
      <c r="BO19">
        <f t="shared" si="34"/>
        <v>0</v>
      </c>
      <c r="BP19">
        <f t="shared" si="34"/>
        <v>0</v>
      </c>
      <c r="BQ19">
        <f t="shared" si="34"/>
        <v>0</v>
      </c>
    </row>
    <row r="20" spans="1:69">
      <c r="A20" t="s">
        <v>31</v>
      </c>
      <c r="B20" t="s">
        <v>32</v>
      </c>
      <c r="C20" t="s">
        <v>33</v>
      </c>
      <c r="D20" t="s">
        <v>34</v>
      </c>
      <c r="E20" t="s">
        <v>170</v>
      </c>
      <c r="F20" t="s">
        <v>50</v>
      </c>
      <c r="I20">
        <v>667.9</v>
      </c>
      <c r="J20" t="s">
        <v>72</v>
      </c>
      <c r="K20">
        <v>1976</v>
      </c>
      <c r="L20">
        <v>2035</v>
      </c>
      <c r="M20" t="s">
        <v>73</v>
      </c>
      <c r="N20" t="s">
        <v>39</v>
      </c>
      <c r="S20" t="s">
        <v>98</v>
      </c>
      <c r="T20" t="s">
        <v>41</v>
      </c>
      <c r="U20">
        <v>38.371381</v>
      </c>
      <c r="V20">
        <v>-87.768189000000007</v>
      </c>
      <c r="W20" t="s">
        <v>42</v>
      </c>
      <c r="X20" t="s">
        <v>171</v>
      </c>
      <c r="Y20" t="s">
        <v>172</v>
      </c>
      <c r="AA20" t="s">
        <v>101</v>
      </c>
      <c r="AB20" t="s">
        <v>173</v>
      </c>
      <c r="AC20" t="s">
        <v>174</v>
      </c>
      <c r="AD20" t="s">
        <v>176</v>
      </c>
      <c r="AE20" t="s">
        <v>49</v>
      </c>
      <c r="AF20" s="1">
        <v>1</v>
      </c>
      <c r="AG20">
        <f t="shared" si="0"/>
        <v>3339.5</v>
      </c>
      <c r="AH20" t="str">
        <f t="shared" si="1"/>
        <v/>
      </c>
      <c r="AI20">
        <f t="shared" si="2"/>
        <v>48</v>
      </c>
      <c r="AJ20">
        <f t="shared" si="4"/>
        <v>2016</v>
      </c>
      <c r="AK20">
        <f t="shared" ref="AK20:AL20" si="35">AJ20+40</f>
        <v>2056</v>
      </c>
      <c r="AL20">
        <f t="shared" si="35"/>
        <v>2096</v>
      </c>
      <c r="AM20">
        <f t="shared" si="33"/>
        <v>667.9</v>
      </c>
      <c r="AN20">
        <f t="shared" si="34"/>
        <v>667.9</v>
      </c>
      <c r="AO20">
        <f t="shared" si="34"/>
        <v>667.9</v>
      </c>
      <c r="AP20">
        <f t="shared" si="34"/>
        <v>667.9</v>
      </c>
      <c r="AQ20">
        <f t="shared" si="34"/>
        <v>667.9</v>
      </c>
      <c r="AR20">
        <f t="shared" si="34"/>
        <v>667.9</v>
      </c>
      <c r="AS20">
        <f t="shared" si="34"/>
        <v>667.9</v>
      </c>
      <c r="AT20">
        <f t="shared" si="34"/>
        <v>667.9</v>
      </c>
      <c r="AU20">
        <f t="shared" si="34"/>
        <v>667.9</v>
      </c>
      <c r="AV20">
        <f t="shared" si="34"/>
        <v>667.9</v>
      </c>
      <c r="AW20">
        <f t="shared" si="34"/>
        <v>667.9</v>
      </c>
      <c r="AX20">
        <f t="shared" si="34"/>
        <v>667.9</v>
      </c>
      <c r="AY20">
        <f t="shared" si="34"/>
        <v>667.9</v>
      </c>
      <c r="AZ20">
        <f t="shared" si="34"/>
        <v>667.9</v>
      </c>
      <c r="BA20">
        <f t="shared" si="34"/>
        <v>667.9</v>
      </c>
      <c r="BB20">
        <f t="shared" si="34"/>
        <v>0</v>
      </c>
      <c r="BC20">
        <f t="shared" si="34"/>
        <v>0</v>
      </c>
      <c r="BD20">
        <f t="shared" si="34"/>
        <v>0</v>
      </c>
      <c r="BE20">
        <f t="shared" si="34"/>
        <v>0</v>
      </c>
      <c r="BF20">
        <f t="shared" si="34"/>
        <v>0</v>
      </c>
      <c r="BG20">
        <f t="shared" si="34"/>
        <v>0</v>
      </c>
      <c r="BH20">
        <f t="shared" si="34"/>
        <v>0</v>
      </c>
      <c r="BI20">
        <f t="shared" si="34"/>
        <v>0</v>
      </c>
      <c r="BJ20">
        <f t="shared" si="34"/>
        <v>0</v>
      </c>
      <c r="BK20">
        <f t="shared" si="34"/>
        <v>0</v>
      </c>
      <c r="BL20">
        <f t="shared" si="34"/>
        <v>0</v>
      </c>
      <c r="BM20">
        <f t="shared" si="34"/>
        <v>0</v>
      </c>
      <c r="BN20">
        <f t="shared" si="34"/>
        <v>0</v>
      </c>
      <c r="BO20">
        <f t="shared" si="34"/>
        <v>0</v>
      </c>
      <c r="BP20">
        <f t="shared" si="34"/>
        <v>0</v>
      </c>
      <c r="BQ20">
        <f t="shared" si="34"/>
        <v>0</v>
      </c>
    </row>
    <row r="21" spans="1:69">
      <c r="A21" t="s">
        <v>31</v>
      </c>
      <c r="B21" t="s">
        <v>32</v>
      </c>
      <c r="C21" t="s">
        <v>33</v>
      </c>
      <c r="D21" t="s">
        <v>34</v>
      </c>
      <c r="E21" t="s">
        <v>170</v>
      </c>
      <c r="F21" t="s">
        <v>62</v>
      </c>
      <c r="I21">
        <v>667.9</v>
      </c>
      <c r="J21" t="s">
        <v>72</v>
      </c>
      <c r="K21">
        <v>1978</v>
      </c>
      <c r="L21">
        <v>2029</v>
      </c>
      <c r="M21" t="s">
        <v>73</v>
      </c>
      <c r="N21" t="s">
        <v>39</v>
      </c>
      <c r="S21" t="s">
        <v>98</v>
      </c>
      <c r="T21" t="s">
        <v>41</v>
      </c>
      <c r="U21">
        <v>38.371381</v>
      </c>
      <c r="V21">
        <v>-87.768189000000007</v>
      </c>
      <c r="W21" t="s">
        <v>42</v>
      </c>
      <c r="X21" t="s">
        <v>171</v>
      </c>
      <c r="Y21" t="s">
        <v>172</v>
      </c>
      <c r="AA21" t="s">
        <v>101</v>
      </c>
      <c r="AB21" t="s">
        <v>173</v>
      </c>
      <c r="AC21" t="s">
        <v>174</v>
      </c>
      <c r="AD21" t="s">
        <v>177</v>
      </c>
      <c r="AE21" t="s">
        <v>49</v>
      </c>
      <c r="AF21" s="1">
        <v>1</v>
      </c>
      <c r="AG21">
        <f t="shared" si="0"/>
        <v>3339.5</v>
      </c>
      <c r="AH21" t="str">
        <f t="shared" si="1"/>
        <v/>
      </c>
      <c r="AI21">
        <f t="shared" si="2"/>
        <v>46</v>
      </c>
      <c r="AJ21">
        <f t="shared" si="4"/>
        <v>2018</v>
      </c>
      <c r="AK21">
        <f t="shared" ref="AK21:AL21" si="36">AJ21+40</f>
        <v>2058</v>
      </c>
      <c r="AL21">
        <f t="shared" si="36"/>
        <v>2098</v>
      </c>
      <c r="AM21">
        <f t="shared" si="33"/>
        <v>667.9</v>
      </c>
      <c r="AN21">
        <f t="shared" si="34"/>
        <v>667.9</v>
      </c>
      <c r="AO21">
        <f t="shared" si="34"/>
        <v>667.9</v>
      </c>
      <c r="AP21">
        <f t="shared" si="34"/>
        <v>667.9</v>
      </c>
      <c r="AQ21">
        <f t="shared" si="34"/>
        <v>667.9</v>
      </c>
      <c r="AR21">
        <f t="shared" si="34"/>
        <v>667.9</v>
      </c>
      <c r="AS21">
        <f t="shared" si="34"/>
        <v>667.9</v>
      </c>
      <c r="AT21">
        <f t="shared" si="34"/>
        <v>667.9</v>
      </c>
      <c r="AU21">
        <f t="shared" si="34"/>
        <v>667.9</v>
      </c>
      <c r="AV21">
        <f t="shared" si="34"/>
        <v>0</v>
      </c>
      <c r="AW21">
        <f t="shared" si="34"/>
        <v>0</v>
      </c>
      <c r="AX21">
        <f t="shared" si="34"/>
        <v>0</v>
      </c>
      <c r="AY21">
        <f t="shared" si="34"/>
        <v>0</v>
      </c>
      <c r="AZ21">
        <f t="shared" si="34"/>
        <v>0</v>
      </c>
      <c r="BA21">
        <f t="shared" si="34"/>
        <v>0</v>
      </c>
      <c r="BB21">
        <f t="shared" si="34"/>
        <v>0</v>
      </c>
      <c r="BC21">
        <f t="shared" si="34"/>
        <v>0</v>
      </c>
      <c r="BD21">
        <f t="shared" si="34"/>
        <v>0</v>
      </c>
      <c r="BE21">
        <f t="shared" si="34"/>
        <v>0</v>
      </c>
      <c r="BF21">
        <f t="shared" si="34"/>
        <v>0</v>
      </c>
      <c r="BG21">
        <f t="shared" si="34"/>
        <v>0</v>
      </c>
      <c r="BH21">
        <f t="shared" si="34"/>
        <v>0</v>
      </c>
      <c r="BI21">
        <f t="shared" si="34"/>
        <v>0</v>
      </c>
      <c r="BJ21">
        <f t="shared" si="34"/>
        <v>0</v>
      </c>
      <c r="BK21">
        <f t="shared" si="34"/>
        <v>0</v>
      </c>
      <c r="BL21">
        <f t="shared" si="34"/>
        <v>0</v>
      </c>
      <c r="BM21">
        <f t="shared" si="34"/>
        <v>0</v>
      </c>
      <c r="BN21">
        <f t="shared" si="34"/>
        <v>0</v>
      </c>
      <c r="BO21">
        <f t="shared" si="34"/>
        <v>0</v>
      </c>
      <c r="BP21">
        <f t="shared" si="34"/>
        <v>0</v>
      </c>
      <c r="BQ21">
        <f t="shared" si="34"/>
        <v>0</v>
      </c>
    </row>
    <row r="22" spans="1:69">
      <c r="A22" t="s">
        <v>31</v>
      </c>
      <c r="B22" t="s">
        <v>32</v>
      </c>
      <c r="C22" t="s">
        <v>33</v>
      </c>
      <c r="D22" t="s">
        <v>34</v>
      </c>
      <c r="E22" t="s">
        <v>170</v>
      </c>
      <c r="F22" t="s">
        <v>64</v>
      </c>
      <c r="I22">
        <v>667.9</v>
      </c>
      <c r="J22" t="s">
        <v>72</v>
      </c>
      <c r="K22">
        <v>1979</v>
      </c>
      <c r="L22">
        <v>2029</v>
      </c>
      <c r="M22" t="s">
        <v>73</v>
      </c>
      <c r="N22" t="s">
        <v>39</v>
      </c>
      <c r="S22" t="s">
        <v>98</v>
      </c>
      <c r="T22" t="s">
        <v>41</v>
      </c>
      <c r="U22">
        <v>38.371381</v>
      </c>
      <c r="V22">
        <v>-87.768189000000007</v>
      </c>
      <c r="W22" t="s">
        <v>42</v>
      </c>
      <c r="X22" t="s">
        <v>171</v>
      </c>
      <c r="Y22" t="s">
        <v>172</v>
      </c>
      <c r="AA22" t="s">
        <v>101</v>
      </c>
      <c r="AB22" t="s">
        <v>173</v>
      </c>
      <c r="AC22" t="s">
        <v>174</v>
      </c>
      <c r="AD22" t="s">
        <v>178</v>
      </c>
      <c r="AE22" t="s">
        <v>49</v>
      </c>
      <c r="AF22" s="1">
        <v>1</v>
      </c>
      <c r="AG22">
        <f t="shared" si="0"/>
        <v>3339.5</v>
      </c>
      <c r="AH22" t="str">
        <f t="shared" si="1"/>
        <v/>
      </c>
      <c r="AI22">
        <f t="shared" si="2"/>
        <v>45</v>
      </c>
      <c r="AJ22">
        <f t="shared" si="4"/>
        <v>2019</v>
      </c>
      <c r="AK22">
        <f t="shared" ref="AK22:AL22" si="37">AJ22+40</f>
        <v>2059</v>
      </c>
      <c r="AL22">
        <f t="shared" si="37"/>
        <v>2099</v>
      </c>
      <c r="AM22">
        <f t="shared" si="33"/>
        <v>667.9</v>
      </c>
      <c r="AN22">
        <f t="shared" si="34"/>
        <v>667.9</v>
      </c>
      <c r="AO22">
        <f t="shared" si="34"/>
        <v>667.9</v>
      </c>
      <c r="AP22">
        <f t="shared" si="34"/>
        <v>667.9</v>
      </c>
      <c r="AQ22">
        <f t="shared" si="34"/>
        <v>667.9</v>
      </c>
      <c r="AR22">
        <f t="shared" si="34"/>
        <v>667.9</v>
      </c>
      <c r="AS22">
        <f t="shared" si="34"/>
        <v>667.9</v>
      </c>
      <c r="AT22">
        <f t="shared" si="34"/>
        <v>667.9</v>
      </c>
      <c r="AU22">
        <f t="shared" si="34"/>
        <v>667.9</v>
      </c>
      <c r="AV22">
        <f t="shared" si="34"/>
        <v>0</v>
      </c>
      <c r="AW22">
        <f t="shared" si="34"/>
        <v>0</v>
      </c>
      <c r="AX22">
        <f t="shared" si="34"/>
        <v>0</v>
      </c>
      <c r="AY22">
        <f t="shared" si="34"/>
        <v>0</v>
      </c>
      <c r="AZ22">
        <f t="shared" si="34"/>
        <v>0</v>
      </c>
      <c r="BA22">
        <f t="shared" si="34"/>
        <v>0</v>
      </c>
      <c r="BB22">
        <f t="shared" si="34"/>
        <v>0</v>
      </c>
      <c r="BC22">
        <f t="shared" si="34"/>
        <v>0</v>
      </c>
      <c r="BD22">
        <f t="shared" si="34"/>
        <v>0</v>
      </c>
      <c r="BE22">
        <f t="shared" si="34"/>
        <v>0</v>
      </c>
      <c r="BF22">
        <f t="shared" si="34"/>
        <v>0</v>
      </c>
      <c r="BG22">
        <f t="shared" si="34"/>
        <v>0</v>
      </c>
      <c r="BH22">
        <f t="shared" si="34"/>
        <v>0</v>
      </c>
      <c r="BI22">
        <f t="shared" si="34"/>
        <v>0</v>
      </c>
      <c r="BJ22">
        <f t="shared" si="34"/>
        <v>0</v>
      </c>
      <c r="BK22">
        <f t="shared" si="34"/>
        <v>0</v>
      </c>
      <c r="BL22">
        <f t="shared" si="34"/>
        <v>0</v>
      </c>
      <c r="BM22">
        <f t="shared" si="34"/>
        <v>0</v>
      </c>
      <c r="BN22">
        <f t="shared" si="34"/>
        <v>0</v>
      </c>
      <c r="BO22">
        <f t="shared" si="34"/>
        <v>0</v>
      </c>
      <c r="BP22">
        <f t="shared" si="34"/>
        <v>0</v>
      </c>
      <c r="BQ22">
        <f t="shared" si="34"/>
        <v>0</v>
      </c>
    </row>
    <row r="23" spans="1:69">
      <c r="A23" t="s">
        <v>31</v>
      </c>
      <c r="B23" t="s">
        <v>32</v>
      </c>
      <c r="C23" t="s">
        <v>33</v>
      </c>
      <c r="D23" t="s">
        <v>34</v>
      </c>
      <c r="E23" t="s">
        <v>170</v>
      </c>
      <c r="F23" t="s">
        <v>66</v>
      </c>
      <c r="I23">
        <v>667.9</v>
      </c>
      <c r="J23" t="s">
        <v>72</v>
      </c>
      <c r="K23">
        <v>1982</v>
      </c>
      <c r="L23">
        <v>2025</v>
      </c>
      <c r="M23" t="s">
        <v>73</v>
      </c>
      <c r="N23" t="s">
        <v>39</v>
      </c>
      <c r="S23" t="s">
        <v>179</v>
      </c>
      <c r="T23" t="s">
        <v>1171</v>
      </c>
      <c r="U23">
        <v>38.371381</v>
      </c>
      <c r="V23">
        <v>-87.768189000000007</v>
      </c>
      <c r="W23" t="s">
        <v>42</v>
      </c>
      <c r="X23" t="s">
        <v>171</v>
      </c>
      <c r="Y23" t="s">
        <v>172</v>
      </c>
      <c r="AA23" t="s">
        <v>101</v>
      </c>
      <c r="AB23" t="s">
        <v>173</v>
      </c>
      <c r="AC23" t="s">
        <v>174</v>
      </c>
      <c r="AD23" t="s">
        <v>180</v>
      </c>
      <c r="AE23" t="s">
        <v>49</v>
      </c>
      <c r="AF23" s="2">
        <v>0.5</v>
      </c>
      <c r="AG23">
        <f t="shared" si="0"/>
        <v>3339.5</v>
      </c>
      <c r="AH23">
        <f t="shared" si="1"/>
        <v>3339.5</v>
      </c>
      <c r="AI23">
        <f t="shared" si="2"/>
        <v>42</v>
      </c>
      <c r="AJ23">
        <f t="shared" si="4"/>
        <v>2022</v>
      </c>
      <c r="AK23">
        <f t="shared" ref="AK23:AL23" si="38">AJ23+40</f>
        <v>2062</v>
      </c>
      <c r="AL23">
        <f t="shared" si="38"/>
        <v>2102</v>
      </c>
      <c r="AM23">
        <f t="shared" si="33"/>
        <v>333.95</v>
      </c>
      <c r="AN23">
        <f t="shared" si="34"/>
        <v>333.95</v>
      </c>
      <c r="AO23">
        <f t="shared" si="34"/>
        <v>333.95</v>
      </c>
      <c r="AP23">
        <f t="shared" si="34"/>
        <v>333.95</v>
      </c>
      <c r="AQ23">
        <f t="shared" si="34"/>
        <v>333.95</v>
      </c>
      <c r="AR23">
        <f t="shared" si="34"/>
        <v>0</v>
      </c>
      <c r="AS23">
        <f t="shared" si="34"/>
        <v>0</v>
      </c>
      <c r="AT23">
        <f t="shared" si="34"/>
        <v>0</v>
      </c>
      <c r="AU23">
        <f t="shared" si="34"/>
        <v>0</v>
      </c>
      <c r="AV23">
        <f t="shared" si="34"/>
        <v>0</v>
      </c>
      <c r="AW23">
        <f t="shared" si="34"/>
        <v>0</v>
      </c>
      <c r="AX23">
        <f t="shared" si="34"/>
        <v>0</v>
      </c>
      <c r="AY23">
        <f t="shared" si="34"/>
        <v>0</v>
      </c>
      <c r="AZ23">
        <f t="shared" si="34"/>
        <v>0</v>
      </c>
      <c r="BA23">
        <f t="shared" si="34"/>
        <v>0</v>
      </c>
      <c r="BB23">
        <f t="shared" si="34"/>
        <v>0</v>
      </c>
      <c r="BC23">
        <f t="shared" si="34"/>
        <v>0</v>
      </c>
      <c r="BD23">
        <f t="shared" si="34"/>
        <v>0</v>
      </c>
      <c r="BE23">
        <f t="shared" si="34"/>
        <v>0</v>
      </c>
      <c r="BF23">
        <f t="shared" si="34"/>
        <v>0</v>
      </c>
      <c r="BG23">
        <f t="shared" si="34"/>
        <v>0</v>
      </c>
      <c r="BH23">
        <f t="shared" si="34"/>
        <v>0</v>
      </c>
      <c r="BI23">
        <f t="shared" si="34"/>
        <v>0</v>
      </c>
      <c r="BJ23">
        <f t="shared" si="34"/>
        <v>0</v>
      </c>
      <c r="BK23">
        <f t="shared" si="34"/>
        <v>0</v>
      </c>
      <c r="BL23">
        <f t="shared" si="34"/>
        <v>0</v>
      </c>
      <c r="BM23">
        <f t="shared" si="34"/>
        <v>0</v>
      </c>
      <c r="BN23">
        <f t="shared" si="34"/>
        <v>0</v>
      </c>
      <c r="BO23">
        <f t="shared" si="34"/>
        <v>0</v>
      </c>
      <c r="BP23">
        <f t="shared" si="34"/>
        <v>0</v>
      </c>
      <c r="BQ23">
        <f t="shared" si="34"/>
        <v>0</v>
      </c>
    </row>
    <row r="24" spans="1:69">
      <c r="A24" t="s">
        <v>31</v>
      </c>
      <c r="B24" t="s">
        <v>32</v>
      </c>
      <c r="C24" t="s">
        <v>33</v>
      </c>
      <c r="D24" t="s">
        <v>34</v>
      </c>
      <c r="E24" t="s">
        <v>189</v>
      </c>
      <c r="F24" t="s">
        <v>66</v>
      </c>
      <c r="H24" t="s">
        <v>190</v>
      </c>
      <c r="I24">
        <v>621</v>
      </c>
      <c r="J24" t="s">
        <v>72</v>
      </c>
      <c r="K24">
        <v>1972</v>
      </c>
      <c r="L24">
        <v>2025</v>
      </c>
      <c r="M24" t="s">
        <v>38</v>
      </c>
      <c r="N24" t="s">
        <v>39</v>
      </c>
      <c r="S24" t="s">
        <v>74</v>
      </c>
      <c r="T24" t="s">
        <v>41</v>
      </c>
      <c r="U24">
        <v>35.216366999999998</v>
      </c>
      <c r="V24">
        <v>-81.762405999999999</v>
      </c>
      <c r="W24" t="s">
        <v>42</v>
      </c>
      <c r="X24" t="s">
        <v>191</v>
      </c>
      <c r="Y24" t="s">
        <v>192</v>
      </c>
      <c r="AA24" t="s">
        <v>45</v>
      </c>
      <c r="AB24" t="s">
        <v>193</v>
      </c>
      <c r="AC24" t="s">
        <v>194</v>
      </c>
      <c r="AD24" t="s">
        <v>199</v>
      </c>
      <c r="AE24" t="s">
        <v>49</v>
      </c>
      <c r="AF24" s="1">
        <v>1</v>
      </c>
      <c r="AG24">
        <f t="shared" si="0"/>
        <v>1530.5</v>
      </c>
      <c r="AH24">
        <f t="shared" si="1"/>
        <v>1530.5</v>
      </c>
      <c r="AI24">
        <f t="shared" si="2"/>
        <v>52</v>
      </c>
      <c r="AJ24">
        <f t="shared" si="4"/>
        <v>2012</v>
      </c>
      <c r="AK24">
        <f t="shared" ref="AK24:AL24" si="39">AJ24+40</f>
        <v>2052</v>
      </c>
      <c r="AL24">
        <f t="shared" si="39"/>
        <v>2092</v>
      </c>
      <c r="AM24">
        <f t="shared" si="33"/>
        <v>621</v>
      </c>
      <c r="AN24">
        <f t="shared" si="34"/>
        <v>621</v>
      </c>
      <c r="AO24">
        <f t="shared" si="34"/>
        <v>621</v>
      </c>
      <c r="AP24">
        <f t="shared" si="34"/>
        <v>621</v>
      </c>
      <c r="AQ24">
        <f t="shared" si="34"/>
        <v>621</v>
      </c>
      <c r="AR24">
        <f t="shared" si="34"/>
        <v>0</v>
      </c>
      <c r="AS24">
        <f t="shared" si="34"/>
        <v>0</v>
      </c>
      <c r="AT24">
        <f t="shared" si="34"/>
        <v>0</v>
      </c>
      <c r="AU24">
        <f t="shared" si="34"/>
        <v>0</v>
      </c>
      <c r="AV24">
        <f t="shared" si="34"/>
        <v>0</v>
      </c>
      <c r="AW24">
        <f t="shared" si="34"/>
        <v>0</v>
      </c>
      <c r="AX24">
        <f t="shared" si="34"/>
        <v>0</v>
      </c>
      <c r="AY24">
        <f t="shared" si="34"/>
        <v>0</v>
      </c>
      <c r="AZ24">
        <f t="shared" si="34"/>
        <v>0</v>
      </c>
      <c r="BA24">
        <f t="shared" si="34"/>
        <v>0</v>
      </c>
      <c r="BB24">
        <f t="shared" si="34"/>
        <v>0</v>
      </c>
      <c r="BC24">
        <f t="shared" si="34"/>
        <v>0</v>
      </c>
      <c r="BD24">
        <f t="shared" si="34"/>
        <v>0</v>
      </c>
      <c r="BE24">
        <f t="shared" si="34"/>
        <v>0</v>
      </c>
      <c r="BF24">
        <f t="shared" si="34"/>
        <v>0</v>
      </c>
      <c r="BG24">
        <f t="shared" si="34"/>
        <v>0</v>
      </c>
      <c r="BH24">
        <f t="shared" si="34"/>
        <v>0</v>
      </c>
      <c r="BI24">
        <f t="shared" si="34"/>
        <v>0</v>
      </c>
      <c r="BJ24">
        <f t="shared" si="34"/>
        <v>0</v>
      </c>
      <c r="BK24">
        <f t="shared" si="34"/>
        <v>0</v>
      </c>
      <c r="BL24">
        <f t="shared" si="34"/>
        <v>0</v>
      </c>
      <c r="BM24">
        <f t="shared" si="34"/>
        <v>0</v>
      </c>
      <c r="BN24">
        <f t="shared" si="34"/>
        <v>0</v>
      </c>
      <c r="BO24">
        <f t="shared" si="34"/>
        <v>0</v>
      </c>
      <c r="BP24">
        <f t="shared" si="34"/>
        <v>0</v>
      </c>
      <c r="BQ24">
        <f t="shared" si="34"/>
        <v>0</v>
      </c>
    </row>
    <row r="25" spans="1:69">
      <c r="A25" t="s">
        <v>31</v>
      </c>
      <c r="B25" t="s">
        <v>32</v>
      </c>
      <c r="C25" t="s">
        <v>33</v>
      </c>
      <c r="D25" t="s">
        <v>34</v>
      </c>
      <c r="E25" t="s">
        <v>209</v>
      </c>
      <c r="F25" t="s">
        <v>36</v>
      </c>
      <c r="I25">
        <v>350</v>
      </c>
      <c r="J25" t="s">
        <v>72</v>
      </c>
      <c r="K25">
        <v>1965</v>
      </c>
      <c r="L25">
        <v>2028</v>
      </c>
      <c r="M25" t="s">
        <v>38</v>
      </c>
      <c r="N25" t="s">
        <v>39</v>
      </c>
      <c r="S25" t="s">
        <v>74</v>
      </c>
      <c r="T25" t="s">
        <v>41</v>
      </c>
      <c r="U25">
        <v>35.597872000000002</v>
      </c>
      <c r="V25">
        <v>-80.961243999999994</v>
      </c>
      <c r="W25" t="s">
        <v>42</v>
      </c>
      <c r="X25" t="s">
        <v>210</v>
      </c>
      <c r="Y25" t="s">
        <v>211</v>
      </c>
      <c r="AA25" t="s">
        <v>45</v>
      </c>
      <c r="AB25" t="s">
        <v>212</v>
      </c>
      <c r="AC25" t="s">
        <v>213</v>
      </c>
      <c r="AD25" t="s">
        <v>214</v>
      </c>
      <c r="AE25" t="s">
        <v>49</v>
      </c>
      <c r="AF25" s="1">
        <v>1</v>
      </c>
      <c r="AG25">
        <f t="shared" si="0"/>
        <v>1996</v>
      </c>
      <c r="AH25" t="str">
        <f t="shared" si="1"/>
        <v/>
      </c>
      <c r="AI25">
        <f t="shared" si="2"/>
        <v>59</v>
      </c>
      <c r="AJ25">
        <f t="shared" si="4"/>
        <v>2005</v>
      </c>
      <c r="AK25">
        <f t="shared" ref="AK25:AL25" si="40">AJ25+40</f>
        <v>2045</v>
      </c>
      <c r="AL25">
        <f t="shared" si="40"/>
        <v>2085</v>
      </c>
      <c r="AM25">
        <f t="shared" si="33"/>
        <v>350</v>
      </c>
      <c r="AN25">
        <f t="shared" si="34"/>
        <v>350</v>
      </c>
      <c r="AO25">
        <f t="shared" si="34"/>
        <v>350</v>
      </c>
      <c r="AP25">
        <f t="shared" si="34"/>
        <v>350</v>
      </c>
      <c r="AQ25">
        <f t="shared" si="34"/>
        <v>350</v>
      </c>
      <c r="AR25">
        <f t="shared" si="34"/>
        <v>350</v>
      </c>
      <c r="AS25">
        <f t="shared" si="34"/>
        <v>350</v>
      </c>
      <c r="AT25">
        <f t="shared" si="34"/>
        <v>350</v>
      </c>
      <c r="AU25">
        <f t="shared" si="34"/>
        <v>0</v>
      </c>
      <c r="AV25">
        <f t="shared" si="34"/>
        <v>0</v>
      </c>
      <c r="AW25">
        <f t="shared" si="34"/>
        <v>0</v>
      </c>
      <c r="AX25">
        <f t="shared" si="34"/>
        <v>0</v>
      </c>
      <c r="AY25">
        <f t="shared" si="34"/>
        <v>0</v>
      </c>
      <c r="AZ25">
        <f t="shared" si="34"/>
        <v>0</v>
      </c>
      <c r="BA25">
        <f t="shared" si="34"/>
        <v>0</v>
      </c>
      <c r="BB25">
        <f t="shared" si="34"/>
        <v>0</v>
      </c>
      <c r="BC25">
        <f t="shared" si="34"/>
        <v>0</v>
      </c>
      <c r="BD25">
        <f t="shared" si="34"/>
        <v>0</v>
      </c>
      <c r="BE25">
        <f t="shared" si="34"/>
        <v>0</v>
      </c>
      <c r="BF25">
        <f t="shared" si="34"/>
        <v>0</v>
      </c>
      <c r="BG25">
        <f t="shared" si="34"/>
        <v>0</v>
      </c>
      <c r="BH25">
        <f t="shared" si="34"/>
        <v>0</v>
      </c>
      <c r="BI25">
        <f t="shared" si="34"/>
        <v>0</v>
      </c>
      <c r="BJ25">
        <f t="shared" si="34"/>
        <v>0</v>
      </c>
      <c r="BK25">
        <f t="shared" si="34"/>
        <v>0</v>
      </c>
      <c r="BL25">
        <f t="shared" si="34"/>
        <v>0</v>
      </c>
      <c r="BM25">
        <f t="shared" si="34"/>
        <v>0</v>
      </c>
      <c r="BN25">
        <f t="shared" si="34"/>
        <v>0</v>
      </c>
      <c r="BO25">
        <f t="shared" si="34"/>
        <v>0</v>
      </c>
      <c r="BP25">
        <f t="shared" si="34"/>
        <v>0</v>
      </c>
      <c r="BQ25">
        <f t="shared" si="34"/>
        <v>0</v>
      </c>
    </row>
    <row r="26" spans="1:69">
      <c r="A26" t="s">
        <v>31</v>
      </c>
      <c r="B26" t="s">
        <v>32</v>
      </c>
      <c r="C26" t="s">
        <v>33</v>
      </c>
      <c r="D26" t="s">
        <v>34</v>
      </c>
      <c r="E26" t="s">
        <v>209</v>
      </c>
      <c r="F26" t="s">
        <v>50</v>
      </c>
      <c r="I26">
        <v>350</v>
      </c>
      <c r="J26" t="s">
        <v>72</v>
      </c>
      <c r="K26">
        <v>1966</v>
      </c>
      <c r="L26">
        <v>2028</v>
      </c>
      <c r="M26" t="s">
        <v>38</v>
      </c>
      <c r="N26" t="s">
        <v>39</v>
      </c>
      <c r="S26" t="s">
        <v>74</v>
      </c>
      <c r="T26" t="s">
        <v>41</v>
      </c>
      <c r="U26">
        <v>35.597872000000002</v>
      </c>
      <c r="V26">
        <v>-80.961243999999994</v>
      </c>
      <c r="W26" t="s">
        <v>42</v>
      </c>
      <c r="X26" t="s">
        <v>210</v>
      </c>
      <c r="Y26" t="s">
        <v>211</v>
      </c>
      <c r="AA26" t="s">
        <v>45</v>
      </c>
      <c r="AB26" t="s">
        <v>212</v>
      </c>
      <c r="AC26" t="s">
        <v>213</v>
      </c>
      <c r="AD26" t="s">
        <v>215</v>
      </c>
      <c r="AE26" t="s">
        <v>49</v>
      </c>
      <c r="AF26" s="1">
        <v>1</v>
      </c>
      <c r="AG26">
        <f t="shared" si="0"/>
        <v>1996</v>
      </c>
      <c r="AH26" t="str">
        <f t="shared" si="1"/>
        <v/>
      </c>
      <c r="AI26">
        <f t="shared" si="2"/>
        <v>58</v>
      </c>
      <c r="AJ26">
        <f t="shared" si="4"/>
        <v>2006</v>
      </c>
      <c r="AK26">
        <f t="shared" ref="AK26:AL26" si="41">AJ26+40</f>
        <v>2046</v>
      </c>
      <c r="AL26">
        <f t="shared" si="41"/>
        <v>2086</v>
      </c>
      <c r="AM26">
        <f t="shared" si="33"/>
        <v>350</v>
      </c>
      <c r="AN26">
        <f t="shared" si="34"/>
        <v>350</v>
      </c>
      <c r="AO26">
        <f t="shared" si="34"/>
        <v>350</v>
      </c>
      <c r="AP26">
        <f t="shared" si="34"/>
        <v>350</v>
      </c>
      <c r="AQ26">
        <f t="shared" si="34"/>
        <v>350</v>
      </c>
      <c r="AR26">
        <f t="shared" si="34"/>
        <v>350</v>
      </c>
      <c r="AS26">
        <f t="shared" si="34"/>
        <v>350</v>
      </c>
      <c r="AT26">
        <f t="shared" si="34"/>
        <v>350</v>
      </c>
      <c r="AU26">
        <f t="shared" si="34"/>
        <v>0</v>
      </c>
      <c r="AV26">
        <f t="shared" si="34"/>
        <v>0</v>
      </c>
      <c r="AW26">
        <f t="shared" si="34"/>
        <v>0</v>
      </c>
      <c r="AX26">
        <f t="shared" si="34"/>
        <v>0</v>
      </c>
      <c r="AY26">
        <f t="shared" si="34"/>
        <v>0</v>
      </c>
      <c r="AZ26">
        <f t="shared" si="34"/>
        <v>0</v>
      </c>
      <c r="BA26">
        <f t="shared" si="34"/>
        <v>0</v>
      </c>
      <c r="BB26">
        <f t="shared" si="34"/>
        <v>0</v>
      </c>
      <c r="BC26">
        <f t="shared" si="34"/>
        <v>0</v>
      </c>
      <c r="BD26">
        <f t="shared" si="34"/>
        <v>0</v>
      </c>
      <c r="BE26">
        <f t="shared" si="34"/>
        <v>0</v>
      </c>
      <c r="BF26">
        <f t="shared" si="34"/>
        <v>0</v>
      </c>
      <c r="BG26">
        <f t="shared" si="34"/>
        <v>0</v>
      </c>
      <c r="BH26">
        <f t="shared" si="34"/>
        <v>0</v>
      </c>
      <c r="BI26">
        <f t="shared" si="34"/>
        <v>0</v>
      </c>
      <c r="BJ26">
        <f t="shared" si="34"/>
        <v>0</v>
      </c>
      <c r="BK26">
        <f t="shared" si="34"/>
        <v>0</v>
      </c>
      <c r="BL26">
        <f t="shared" si="34"/>
        <v>0</v>
      </c>
      <c r="BM26">
        <f t="shared" si="34"/>
        <v>0</v>
      </c>
      <c r="BN26">
        <f t="shared" si="34"/>
        <v>0</v>
      </c>
      <c r="BO26">
        <f t="shared" si="34"/>
        <v>0</v>
      </c>
      <c r="BP26">
        <f t="shared" si="34"/>
        <v>0</v>
      </c>
      <c r="BQ26">
        <f t="shared" si="34"/>
        <v>0</v>
      </c>
    </row>
    <row r="27" spans="1:69">
      <c r="A27" t="s">
        <v>31</v>
      </c>
      <c r="B27" t="s">
        <v>32</v>
      </c>
      <c r="C27" t="s">
        <v>33</v>
      </c>
      <c r="D27" t="s">
        <v>34</v>
      </c>
      <c r="E27" t="s">
        <v>209</v>
      </c>
      <c r="F27" t="s">
        <v>62</v>
      </c>
      <c r="I27">
        <v>648</v>
      </c>
      <c r="J27" t="s">
        <v>72</v>
      </c>
      <c r="K27">
        <v>1969</v>
      </c>
      <c r="L27">
        <v>2033</v>
      </c>
      <c r="M27" t="s">
        <v>73</v>
      </c>
      <c r="N27" t="s">
        <v>39</v>
      </c>
      <c r="S27" t="s">
        <v>74</v>
      </c>
      <c r="T27" t="s">
        <v>41</v>
      </c>
      <c r="U27">
        <v>35.597872000000002</v>
      </c>
      <c r="V27">
        <v>-80.961243999999994</v>
      </c>
      <c r="W27" t="s">
        <v>42</v>
      </c>
      <c r="X27" t="s">
        <v>210</v>
      </c>
      <c r="Y27" t="s">
        <v>211</v>
      </c>
      <c r="AA27" t="s">
        <v>45</v>
      </c>
      <c r="AB27" t="s">
        <v>212</v>
      </c>
      <c r="AC27" t="s">
        <v>213</v>
      </c>
      <c r="AD27" t="s">
        <v>216</v>
      </c>
      <c r="AE27" t="s">
        <v>49</v>
      </c>
      <c r="AF27" s="1">
        <v>1</v>
      </c>
      <c r="AG27">
        <f t="shared" si="0"/>
        <v>1996</v>
      </c>
      <c r="AH27" t="str">
        <f t="shared" si="1"/>
        <v/>
      </c>
      <c r="AI27">
        <f t="shared" si="2"/>
        <v>55</v>
      </c>
      <c r="AJ27">
        <f t="shared" si="4"/>
        <v>2009</v>
      </c>
      <c r="AK27">
        <f t="shared" ref="AK27:AL27" si="42">AJ27+40</f>
        <v>2049</v>
      </c>
      <c r="AL27">
        <f t="shared" si="42"/>
        <v>2089</v>
      </c>
      <c r="AM27">
        <f t="shared" si="33"/>
        <v>648</v>
      </c>
      <c r="AN27">
        <f t="shared" si="34"/>
        <v>648</v>
      </c>
      <c r="AO27">
        <f t="shared" si="34"/>
        <v>648</v>
      </c>
      <c r="AP27">
        <f t="shared" si="34"/>
        <v>648</v>
      </c>
      <c r="AQ27">
        <f t="shared" si="34"/>
        <v>648</v>
      </c>
      <c r="AR27">
        <f t="shared" si="34"/>
        <v>648</v>
      </c>
      <c r="AS27">
        <f t="shared" si="34"/>
        <v>648</v>
      </c>
      <c r="AT27">
        <f t="shared" si="34"/>
        <v>648</v>
      </c>
      <c r="AU27">
        <f t="shared" si="34"/>
        <v>648</v>
      </c>
      <c r="AV27">
        <f t="shared" si="34"/>
        <v>648</v>
      </c>
      <c r="AW27">
        <f t="shared" si="34"/>
        <v>648</v>
      </c>
      <c r="AX27">
        <f t="shared" si="34"/>
        <v>648</v>
      </c>
      <c r="AY27">
        <f t="shared" si="34"/>
        <v>648</v>
      </c>
      <c r="AZ27">
        <f t="shared" si="34"/>
        <v>0</v>
      </c>
      <c r="BA27">
        <f t="shared" si="34"/>
        <v>0</v>
      </c>
      <c r="BB27">
        <f t="shared" si="34"/>
        <v>0</v>
      </c>
      <c r="BC27">
        <f t="shared" si="34"/>
        <v>0</v>
      </c>
      <c r="BD27">
        <f t="shared" si="34"/>
        <v>0</v>
      </c>
      <c r="BE27">
        <f t="shared" si="34"/>
        <v>0</v>
      </c>
      <c r="BF27">
        <f t="shared" si="34"/>
        <v>0</v>
      </c>
      <c r="BG27">
        <f t="shared" si="34"/>
        <v>0</v>
      </c>
      <c r="BH27">
        <f t="shared" si="34"/>
        <v>0</v>
      </c>
      <c r="BI27">
        <f t="shared" si="34"/>
        <v>0</v>
      </c>
      <c r="BJ27">
        <f t="shared" si="34"/>
        <v>0</v>
      </c>
      <c r="BK27">
        <f t="shared" si="34"/>
        <v>0</v>
      </c>
      <c r="BL27">
        <f t="shared" si="34"/>
        <v>0</v>
      </c>
      <c r="BM27">
        <f t="shared" si="34"/>
        <v>0</v>
      </c>
      <c r="BN27">
        <f t="shared" si="34"/>
        <v>0</v>
      </c>
      <c r="BO27">
        <f t="shared" si="34"/>
        <v>0</v>
      </c>
      <c r="BP27">
        <f t="shared" si="34"/>
        <v>0</v>
      </c>
      <c r="BQ27">
        <f t="shared" si="34"/>
        <v>0</v>
      </c>
    </row>
    <row r="28" spans="1:69">
      <c r="A28" t="s">
        <v>31</v>
      </c>
      <c r="B28" t="s">
        <v>32</v>
      </c>
      <c r="C28" t="s">
        <v>33</v>
      </c>
      <c r="D28" t="s">
        <v>34</v>
      </c>
      <c r="E28" t="s">
        <v>209</v>
      </c>
      <c r="F28" t="s">
        <v>64</v>
      </c>
      <c r="I28">
        <v>648</v>
      </c>
      <c r="J28" t="s">
        <v>72</v>
      </c>
      <c r="K28">
        <v>1970</v>
      </c>
      <c r="L28">
        <v>2033</v>
      </c>
      <c r="M28" t="s">
        <v>73</v>
      </c>
      <c r="N28" t="s">
        <v>39</v>
      </c>
      <c r="S28" t="s">
        <v>74</v>
      </c>
      <c r="T28" t="s">
        <v>41</v>
      </c>
      <c r="U28">
        <v>35.597872000000002</v>
      </c>
      <c r="V28">
        <v>-80.961243999999994</v>
      </c>
      <c r="W28" t="s">
        <v>42</v>
      </c>
      <c r="X28" t="s">
        <v>210</v>
      </c>
      <c r="Y28" t="s">
        <v>211</v>
      </c>
      <c r="AA28" t="s">
        <v>45</v>
      </c>
      <c r="AB28" t="s">
        <v>212</v>
      </c>
      <c r="AC28" t="s">
        <v>213</v>
      </c>
      <c r="AD28" t="s">
        <v>217</v>
      </c>
      <c r="AE28" t="s">
        <v>49</v>
      </c>
      <c r="AF28" s="1">
        <v>1</v>
      </c>
      <c r="AG28">
        <f t="shared" si="0"/>
        <v>1996</v>
      </c>
      <c r="AH28">
        <f t="shared" si="1"/>
        <v>1996</v>
      </c>
      <c r="AI28">
        <f t="shared" si="2"/>
        <v>54</v>
      </c>
      <c r="AJ28">
        <f t="shared" si="4"/>
        <v>2010</v>
      </c>
      <c r="AK28">
        <f t="shared" ref="AK28:AL28" si="43">AJ28+40</f>
        <v>2050</v>
      </c>
      <c r="AL28">
        <f t="shared" si="43"/>
        <v>2090</v>
      </c>
      <c r="AM28">
        <f t="shared" si="33"/>
        <v>648</v>
      </c>
      <c r="AN28">
        <f t="shared" ref="AN28:BQ35" si="44">IF(OR(AN$1&lt;$K28,AN$1&gt;=$L28),0,$I28)*$AF28</f>
        <v>648</v>
      </c>
      <c r="AO28">
        <f t="shared" si="44"/>
        <v>648</v>
      </c>
      <c r="AP28">
        <f t="shared" si="44"/>
        <v>648</v>
      </c>
      <c r="AQ28">
        <f t="shared" si="44"/>
        <v>648</v>
      </c>
      <c r="AR28">
        <f t="shared" si="44"/>
        <v>648</v>
      </c>
      <c r="AS28">
        <f t="shared" si="44"/>
        <v>648</v>
      </c>
      <c r="AT28">
        <f t="shared" si="44"/>
        <v>648</v>
      </c>
      <c r="AU28">
        <f t="shared" si="44"/>
        <v>648</v>
      </c>
      <c r="AV28">
        <f t="shared" si="44"/>
        <v>648</v>
      </c>
      <c r="AW28">
        <f t="shared" si="44"/>
        <v>648</v>
      </c>
      <c r="AX28">
        <f t="shared" si="44"/>
        <v>648</v>
      </c>
      <c r="AY28">
        <f t="shared" si="44"/>
        <v>648</v>
      </c>
      <c r="AZ28">
        <f t="shared" si="44"/>
        <v>0</v>
      </c>
      <c r="BA28">
        <f t="shared" si="44"/>
        <v>0</v>
      </c>
      <c r="BB28">
        <f t="shared" si="44"/>
        <v>0</v>
      </c>
      <c r="BC28">
        <f t="shared" si="44"/>
        <v>0</v>
      </c>
      <c r="BD28">
        <f t="shared" si="44"/>
        <v>0</v>
      </c>
      <c r="BE28">
        <f t="shared" si="44"/>
        <v>0</v>
      </c>
      <c r="BF28">
        <f t="shared" si="44"/>
        <v>0</v>
      </c>
      <c r="BG28">
        <f t="shared" si="44"/>
        <v>0</v>
      </c>
      <c r="BH28">
        <f t="shared" si="44"/>
        <v>0</v>
      </c>
      <c r="BI28">
        <f t="shared" si="44"/>
        <v>0</v>
      </c>
      <c r="BJ28">
        <f t="shared" si="44"/>
        <v>0</v>
      </c>
      <c r="BK28">
        <f t="shared" si="44"/>
        <v>0</v>
      </c>
      <c r="BL28">
        <f t="shared" si="44"/>
        <v>0</v>
      </c>
      <c r="BM28">
        <f t="shared" si="44"/>
        <v>0</v>
      </c>
      <c r="BN28">
        <f t="shared" si="44"/>
        <v>0</v>
      </c>
      <c r="BO28">
        <f t="shared" si="44"/>
        <v>0</v>
      </c>
      <c r="BP28">
        <f t="shared" si="44"/>
        <v>0</v>
      </c>
      <c r="BQ28">
        <f t="shared" si="44"/>
        <v>0</v>
      </c>
    </row>
    <row r="29" spans="1:69">
      <c r="A29" t="s">
        <v>31</v>
      </c>
      <c r="B29" t="s">
        <v>32</v>
      </c>
      <c r="C29" t="s">
        <v>33</v>
      </c>
      <c r="D29" t="s">
        <v>34</v>
      </c>
      <c r="E29" t="s">
        <v>218</v>
      </c>
      <c r="F29" t="s">
        <v>36</v>
      </c>
      <c r="I29">
        <v>735.8</v>
      </c>
      <c r="J29" t="s">
        <v>72</v>
      </c>
      <c r="K29">
        <v>1983</v>
      </c>
      <c r="L29">
        <v>2028</v>
      </c>
      <c r="M29" t="s">
        <v>38</v>
      </c>
      <c r="N29" t="s">
        <v>39</v>
      </c>
      <c r="S29" t="s">
        <v>40</v>
      </c>
      <c r="T29" t="s">
        <v>41</v>
      </c>
      <c r="U29">
        <v>36.527799999999999</v>
      </c>
      <c r="V29">
        <v>-78.891869</v>
      </c>
      <c r="W29" t="s">
        <v>42</v>
      </c>
      <c r="X29" t="s">
        <v>219</v>
      </c>
      <c r="Y29" t="s">
        <v>220</v>
      </c>
      <c r="AA29" t="s">
        <v>45</v>
      </c>
      <c r="AB29" t="s">
        <v>221</v>
      </c>
      <c r="AC29" t="s">
        <v>222</v>
      </c>
      <c r="AD29" t="s">
        <v>223</v>
      </c>
      <c r="AE29" t="s">
        <v>49</v>
      </c>
      <c r="AF29" s="1">
        <v>1</v>
      </c>
      <c r="AG29">
        <f t="shared" si="0"/>
        <v>735.8</v>
      </c>
      <c r="AH29">
        <f t="shared" si="1"/>
        <v>735.8</v>
      </c>
      <c r="AI29">
        <f t="shared" si="2"/>
        <v>41</v>
      </c>
      <c r="AJ29">
        <f t="shared" si="4"/>
        <v>2023</v>
      </c>
      <c r="AK29">
        <f t="shared" ref="AK29:AL29" si="45">AJ29+40</f>
        <v>2063</v>
      </c>
      <c r="AL29">
        <f t="shared" si="45"/>
        <v>2103</v>
      </c>
      <c r="AM29">
        <f t="shared" si="33"/>
        <v>735.8</v>
      </c>
      <c r="AN29">
        <f t="shared" si="44"/>
        <v>735.8</v>
      </c>
      <c r="AO29">
        <f t="shared" si="44"/>
        <v>735.8</v>
      </c>
      <c r="AP29">
        <f t="shared" si="44"/>
        <v>735.8</v>
      </c>
      <c r="AQ29">
        <f t="shared" si="44"/>
        <v>735.8</v>
      </c>
      <c r="AR29">
        <f t="shared" si="44"/>
        <v>735.8</v>
      </c>
      <c r="AS29">
        <f t="shared" si="44"/>
        <v>735.8</v>
      </c>
      <c r="AT29">
        <f t="shared" si="44"/>
        <v>735.8</v>
      </c>
      <c r="AU29">
        <f t="shared" si="44"/>
        <v>0</v>
      </c>
      <c r="AV29">
        <f t="shared" si="44"/>
        <v>0</v>
      </c>
      <c r="AW29">
        <f t="shared" si="44"/>
        <v>0</v>
      </c>
      <c r="AX29">
        <f t="shared" si="44"/>
        <v>0</v>
      </c>
      <c r="AY29">
        <f t="shared" si="44"/>
        <v>0</v>
      </c>
      <c r="AZ29">
        <f t="shared" si="44"/>
        <v>0</v>
      </c>
      <c r="BA29">
        <f t="shared" si="44"/>
        <v>0</v>
      </c>
      <c r="BB29">
        <f t="shared" si="44"/>
        <v>0</v>
      </c>
      <c r="BC29">
        <f t="shared" si="44"/>
        <v>0</v>
      </c>
      <c r="BD29">
        <f t="shared" si="44"/>
        <v>0</v>
      </c>
      <c r="BE29">
        <f t="shared" si="44"/>
        <v>0</v>
      </c>
      <c r="BF29">
        <f t="shared" si="44"/>
        <v>0</v>
      </c>
      <c r="BG29">
        <f t="shared" si="44"/>
        <v>0</v>
      </c>
      <c r="BH29">
        <f t="shared" si="44"/>
        <v>0</v>
      </c>
      <c r="BI29">
        <f t="shared" si="44"/>
        <v>0</v>
      </c>
      <c r="BJ29">
        <f t="shared" si="44"/>
        <v>0</v>
      </c>
      <c r="BK29">
        <f t="shared" si="44"/>
        <v>0</v>
      </c>
      <c r="BL29">
        <f t="shared" si="44"/>
        <v>0</v>
      </c>
      <c r="BM29">
        <f t="shared" si="44"/>
        <v>0</v>
      </c>
      <c r="BN29">
        <f t="shared" si="44"/>
        <v>0</v>
      </c>
      <c r="BO29">
        <f t="shared" si="44"/>
        <v>0</v>
      </c>
      <c r="BP29">
        <f t="shared" si="44"/>
        <v>0</v>
      </c>
      <c r="BQ29">
        <f t="shared" si="44"/>
        <v>0</v>
      </c>
    </row>
    <row r="30" spans="1:69">
      <c r="A30" t="s">
        <v>31</v>
      </c>
      <c r="B30" t="s">
        <v>32</v>
      </c>
      <c r="C30" t="s">
        <v>33</v>
      </c>
      <c r="D30" t="s">
        <v>34</v>
      </c>
      <c r="E30" t="s">
        <v>224</v>
      </c>
      <c r="F30" t="s">
        <v>134</v>
      </c>
      <c r="I30">
        <v>557.1</v>
      </c>
      <c r="J30" t="s">
        <v>72</v>
      </c>
      <c r="K30">
        <v>1975</v>
      </c>
      <c r="L30">
        <v>2027</v>
      </c>
      <c r="M30" t="s">
        <v>38</v>
      </c>
      <c r="N30" t="s">
        <v>39</v>
      </c>
      <c r="S30" t="s">
        <v>1160</v>
      </c>
      <c r="T30" t="s">
        <v>1161</v>
      </c>
      <c r="U30">
        <v>39.113093999999997</v>
      </c>
      <c r="V30">
        <v>-84.802919000000003</v>
      </c>
      <c r="W30" t="s">
        <v>42</v>
      </c>
      <c r="X30" t="s">
        <v>225</v>
      </c>
      <c r="Y30" t="s">
        <v>226</v>
      </c>
      <c r="AA30" t="s">
        <v>57</v>
      </c>
      <c r="AB30" t="s">
        <v>227</v>
      </c>
      <c r="AC30" t="s">
        <v>228</v>
      </c>
      <c r="AD30" t="s">
        <v>1163</v>
      </c>
      <c r="AE30" t="s">
        <v>49</v>
      </c>
      <c r="AF30" s="1">
        <v>1</v>
      </c>
      <c r="AG30">
        <f t="shared" si="0"/>
        <v>1114.2</v>
      </c>
      <c r="AH30" t="str">
        <f t="shared" si="1"/>
        <v/>
      </c>
      <c r="AI30">
        <f t="shared" si="2"/>
        <v>49</v>
      </c>
      <c r="AJ30">
        <f t="shared" si="4"/>
        <v>2015</v>
      </c>
      <c r="AK30">
        <f t="shared" ref="AK30:AL30" si="46">AJ30+40</f>
        <v>2055</v>
      </c>
      <c r="AL30">
        <f t="shared" si="46"/>
        <v>2095</v>
      </c>
      <c r="AM30">
        <f t="shared" si="33"/>
        <v>557.1</v>
      </c>
      <c r="AN30">
        <f t="shared" si="44"/>
        <v>557.1</v>
      </c>
      <c r="AO30">
        <f t="shared" si="44"/>
        <v>557.1</v>
      </c>
      <c r="AP30">
        <f t="shared" si="44"/>
        <v>557.1</v>
      </c>
      <c r="AQ30">
        <f t="shared" si="44"/>
        <v>557.1</v>
      </c>
      <c r="AR30">
        <f t="shared" si="44"/>
        <v>557.1</v>
      </c>
      <c r="AS30">
        <f t="shared" si="44"/>
        <v>557.1</v>
      </c>
      <c r="AT30">
        <f t="shared" si="44"/>
        <v>0</v>
      </c>
      <c r="AU30">
        <f t="shared" si="44"/>
        <v>0</v>
      </c>
      <c r="AV30">
        <f t="shared" si="44"/>
        <v>0</v>
      </c>
      <c r="AW30">
        <f t="shared" si="44"/>
        <v>0</v>
      </c>
      <c r="AX30">
        <f t="shared" si="44"/>
        <v>0</v>
      </c>
      <c r="AY30">
        <f t="shared" si="44"/>
        <v>0</v>
      </c>
      <c r="AZ30">
        <f t="shared" si="44"/>
        <v>0</v>
      </c>
      <c r="BA30">
        <f t="shared" si="44"/>
        <v>0</v>
      </c>
      <c r="BB30">
        <f t="shared" si="44"/>
        <v>0</v>
      </c>
      <c r="BC30">
        <f t="shared" si="44"/>
        <v>0</v>
      </c>
      <c r="BD30">
        <f t="shared" si="44"/>
        <v>0</v>
      </c>
      <c r="BE30">
        <f t="shared" si="44"/>
        <v>0</v>
      </c>
      <c r="BF30">
        <f t="shared" si="44"/>
        <v>0</v>
      </c>
      <c r="BG30">
        <f t="shared" si="44"/>
        <v>0</v>
      </c>
      <c r="BH30">
        <f t="shared" si="44"/>
        <v>0</v>
      </c>
      <c r="BI30">
        <f t="shared" si="44"/>
        <v>0</v>
      </c>
      <c r="BJ30">
        <f t="shared" si="44"/>
        <v>0</v>
      </c>
      <c r="BK30">
        <f t="shared" si="44"/>
        <v>0</v>
      </c>
      <c r="BL30">
        <f t="shared" si="44"/>
        <v>0</v>
      </c>
      <c r="BM30">
        <f t="shared" si="44"/>
        <v>0</v>
      </c>
      <c r="BN30">
        <f t="shared" si="44"/>
        <v>0</v>
      </c>
      <c r="BO30">
        <f t="shared" si="44"/>
        <v>0</v>
      </c>
      <c r="BP30">
        <f t="shared" si="44"/>
        <v>0</v>
      </c>
      <c r="BQ30">
        <f t="shared" si="44"/>
        <v>0</v>
      </c>
    </row>
    <row r="31" spans="1:69">
      <c r="A31" t="s">
        <v>31</v>
      </c>
      <c r="B31" t="s">
        <v>32</v>
      </c>
      <c r="C31" t="s">
        <v>33</v>
      </c>
      <c r="D31" t="s">
        <v>34</v>
      </c>
      <c r="E31" t="s">
        <v>224</v>
      </c>
      <c r="F31" t="s">
        <v>140</v>
      </c>
      <c r="I31">
        <v>557.1</v>
      </c>
      <c r="J31" t="s">
        <v>72</v>
      </c>
      <c r="K31">
        <v>1978</v>
      </c>
      <c r="L31">
        <v>2027</v>
      </c>
      <c r="M31" t="s">
        <v>38</v>
      </c>
      <c r="N31" t="s">
        <v>39</v>
      </c>
      <c r="S31" t="s">
        <v>1160</v>
      </c>
      <c r="T31" t="s">
        <v>1161</v>
      </c>
      <c r="U31">
        <v>39.113093999999997</v>
      </c>
      <c r="V31">
        <v>-84.802919000000003</v>
      </c>
      <c r="W31" t="s">
        <v>42</v>
      </c>
      <c r="X31" t="s">
        <v>225</v>
      </c>
      <c r="Y31" t="s">
        <v>226</v>
      </c>
      <c r="AA31" t="s">
        <v>57</v>
      </c>
      <c r="AB31" t="s">
        <v>227</v>
      </c>
      <c r="AC31" t="s">
        <v>228</v>
      </c>
      <c r="AD31" t="s">
        <v>1164</v>
      </c>
      <c r="AE31" t="s">
        <v>49</v>
      </c>
      <c r="AF31" s="1">
        <v>1</v>
      </c>
      <c r="AG31">
        <f t="shared" si="0"/>
        <v>1114.2</v>
      </c>
      <c r="AH31">
        <f t="shared" si="1"/>
        <v>1114.2</v>
      </c>
      <c r="AI31">
        <f t="shared" si="2"/>
        <v>46</v>
      </c>
      <c r="AJ31">
        <f t="shared" si="4"/>
        <v>2018</v>
      </c>
      <c r="AK31">
        <f t="shared" ref="AK31:AL31" si="47">AJ31+40</f>
        <v>2058</v>
      </c>
      <c r="AL31">
        <f t="shared" si="47"/>
        <v>2098</v>
      </c>
      <c r="AM31">
        <f t="shared" si="33"/>
        <v>557.1</v>
      </c>
      <c r="AN31">
        <f t="shared" si="44"/>
        <v>557.1</v>
      </c>
      <c r="AO31">
        <f t="shared" si="44"/>
        <v>557.1</v>
      </c>
      <c r="AP31">
        <f t="shared" si="44"/>
        <v>557.1</v>
      </c>
      <c r="AQ31">
        <f t="shared" si="44"/>
        <v>557.1</v>
      </c>
      <c r="AR31">
        <f t="shared" si="44"/>
        <v>557.1</v>
      </c>
      <c r="AS31">
        <f t="shared" si="44"/>
        <v>557.1</v>
      </c>
      <c r="AT31">
        <f t="shared" si="44"/>
        <v>0</v>
      </c>
      <c r="AU31">
        <f t="shared" si="44"/>
        <v>0</v>
      </c>
      <c r="AV31">
        <f t="shared" si="44"/>
        <v>0</v>
      </c>
      <c r="AW31">
        <f t="shared" si="44"/>
        <v>0</v>
      </c>
      <c r="AX31">
        <f t="shared" si="44"/>
        <v>0</v>
      </c>
      <c r="AY31">
        <f t="shared" si="44"/>
        <v>0</v>
      </c>
      <c r="AZ31">
        <f t="shared" si="44"/>
        <v>0</v>
      </c>
      <c r="BA31">
        <f t="shared" si="44"/>
        <v>0</v>
      </c>
      <c r="BB31">
        <f t="shared" si="44"/>
        <v>0</v>
      </c>
      <c r="BC31">
        <f t="shared" si="44"/>
        <v>0</v>
      </c>
      <c r="BD31">
        <f t="shared" si="44"/>
        <v>0</v>
      </c>
      <c r="BE31">
        <f t="shared" si="44"/>
        <v>0</v>
      </c>
      <c r="BF31">
        <f t="shared" si="44"/>
        <v>0</v>
      </c>
      <c r="BG31">
        <f t="shared" si="44"/>
        <v>0</v>
      </c>
      <c r="BH31">
        <f t="shared" si="44"/>
        <v>0</v>
      </c>
      <c r="BI31">
        <f t="shared" si="44"/>
        <v>0</v>
      </c>
      <c r="BJ31">
        <f t="shared" si="44"/>
        <v>0</v>
      </c>
      <c r="BK31">
        <f t="shared" si="44"/>
        <v>0</v>
      </c>
      <c r="BL31">
        <f t="shared" si="44"/>
        <v>0</v>
      </c>
      <c r="BM31">
        <f t="shared" si="44"/>
        <v>0</v>
      </c>
      <c r="BN31">
        <f t="shared" si="44"/>
        <v>0</v>
      </c>
      <c r="BO31">
        <f t="shared" si="44"/>
        <v>0</v>
      </c>
      <c r="BP31">
        <f t="shared" si="44"/>
        <v>0</v>
      </c>
      <c r="BQ31">
        <f t="shared" si="44"/>
        <v>0</v>
      </c>
    </row>
    <row r="32" spans="1:69">
      <c r="A32" t="s">
        <v>31</v>
      </c>
      <c r="B32" t="s">
        <v>32</v>
      </c>
      <c r="C32" t="s">
        <v>33</v>
      </c>
      <c r="D32" t="s">
        <v>34</v>
      </c>
      <c r="E32" t="s">
        <v>239</v>
      </c>
      <c r="F32" t="s">
        <v>36</v>
      </c>
      <c r="I32">
        <v>410.8</v>
      </c>
      <c r="J32" t="s">
        <v>72</v>
      </c>
      <c r="K32">
        <v>1966</v>
      </c>
      <c r="L32">
        <v>2028</v>
      </c>
      <c r="M32" t="s">
        <v>38</v>
      </c>
      <c r="N32" t="s">
        <v>39</v>
      </c>
      <c r="S32" t="s">
        <v>40</v>
      </c>
      <c r="T32" t="s">
        <v>41</v>
      </c>
      <c r="U32">
        <v>36.484085999999998</v>
      </c>
      <c r="V32">
        <v>-79.072225000000003</v>
      </c>
      <c r="W32" t="s">
        <v>42</v>
      </c>
      <c r="X32" t="s">
        <v>240</v>
      </c>
      <c r="Y32" t="s">
        <v>220</v>
      </c>
      <c r="AA32" t="s">
        <v>45</v>
      </c>
      <c r="AB32" t="s">
        <v>241</v>
      </c>
      <c r="AC32" t="s">
        <v>242</v>
      </c>
      <c r="AD32" t="s">
        <v>243</v>
      </c>
      <c r="AE32" t="s">
        <v>49</v>
      </c>
      <c r="AF32" s="1">
        <v>1</v>
      </c>
      <c r="AG32">
        <f t="shared" si="0"/>
        <v>2558.1999999999998</v>
      </c>
      <c r="AH32" t="str">
        <f t="shared" si="1"/>
        <v/>
      </c>
      <c r="AI32">
        <f t="shared" si="2"/>
        <v>58</v>
      </c>
      <c r="AJ32">
        <f t="shared" si="4"/>
        <v>2006</v>
      </c>
      <c r="AK32">
        <f t="shared" ref="AK32:AL32" si="48">AJ32+40</f>
        <v>2046</v>
      </c>
      <c r="AL32">
        <f t="shared" si="48"/>
        <v>2086</v>
      </c>
      <c r="AM32">
        <f t="shared" si="33"/>
        <v>410.8</v>
      </c>
      <c r="AN32">
        <f t="shared" si="44"/>
        <v>410.8</v>
      </c>
      <c r="AO32">
        <f t="shared" si="44"/>
        <v>410.8</v>
      </c>
      <c r="AP32">
        <f t="shared" si="44"/>
        <v>410.8</v>
      </c>
      <c r="AQ32">
        <f t="shared" si="44"/>
        <v>410.8</v>
      </c>
      <c r="AR32">
        <f t="shared" si="44"/>
        <v>410.8</v>
      </c>
      <c r="AS32">
        <f t="shared" si="44"/>
        <v>410.8</v>
      </c>
      <c r="AT32">
        <f t="shared" si="44"/>
        <v>410.8</v>
      </c>
      <c r="AU32">
        <f t="shared" si="44"/>
        <v>0</v>
      </c>
      <c r="AV32">
        <f t="shared" si="44"/>
        <v>0</v>
      </c>
      <c r="AW32">
        <f t="shared" si="44"/>
        <v>0</v>
      </c>
      <c r="AX32">
        <f t="shared" si="44"/>
        <v>0</v>
      </c>
      <c r="AY32">
        <f t="shared" si="44"/>
        <v>0</v>
      </c>
      <c r="AZ32">
        <f t="shared" si="44"/>
        <v>0</v>
      </c>
      <c r="BA32">
        <f t="shared" si="44"/>
        <v>0</v>
      </c>
      <c r="BB32">
        <f t="shared" si="44"/>
        <v>0</v>
      </c>
      <c r="BC32">
        <f t="shared" si="44"/>
        <v>0</v>
      </c>
      <c r="BD32">
        <f t="shared" si="44"/>
        <v>0</v>
      </c>
      <c r="BE32">
        <f t="shared" si="44"/>
        <v>0</v>
      </c>
      <c r="BF32">
        <f t="shared" si="44"/>
        <v>0</v>
      </c>
      <c r="BG32">
        <f t="shared" si="44"/>
        <v>0</v>
      </c>
      <c r="BH32">
        <f t="shared" si="44"/>
        <v>0</v>
      </c>
      <c r="BI32">
        <f t="shared" si="44"/>
        <v>0</v>
      </c>
      <c r="BJ32">
        <f t="shared" si="44"/>
        <v>0</v>
      </c>
      <c r="BK32">
        <f t="shared" si="44"/>
        <v>0</v>
      </c>
      <c r="BL32">
        <f t="shared" si="44"/>
        <v>0</v>
      </c>
      <c r="BM32">
        <f t="shared" si="44"/>
        <v>0</v>
      </c>
      <c r="BN32">
        <f t="shared" si="44"/>
        <v>0</v>
      </c>
      <c r="BO32">
        <f t="shared" si="44"/>
        <v>0</v>
      </c>
      <c r="BP32">
        <f t="shared" si="44"/>
        <v>0</v>
      </c>
      <c r="BQ32">
        <f t="shared" si="44"/>
        <v>0</v>
      </c>
    </row>
    <row r="33" spans="1:69">
      <c r="A33" t="s">
        <v>31</v>
      </c>
      <c r="B33" t="s">
        <v>32</v>
      </c>
      <c r="C33" t="s">
        <v>33</v>
      </c>
      <c r="D33" t="s">
        <v>34</v>
      </c>
      <c r="E33" t="s">
        <v>239</v>
      </c>
      <c r="F33" t="s">
        <v>50</v>
      </c>
      <c r="I33">
        <v>657</v>
      </c>
      <c r="J33" t="s">
        <v>72</v>
      </c>
      <c r="K33">
        <v>1968</v>
      </c>
      <c r="L33">
        <v>2028</v>
      </c>
      <c r="M33" t="s">
        <v>38</v>
      </c>
      <c r="N33" t="s">
        <v>39</v>
      </c>
      <c r="S33" t="s">
        <v>40</v>
      </c>
      <c r="T33" t="s">
        <v>41</v>
      </c>
      <c r="U33">
        <v>36.484085999999998</v>
      </c>
      <c r="V33">
        <v>-79.072225000000003</v>
      </c>
      <c r="W33" t="s">
        <v>42</v>
      </c>
      <c r="X33" t="s">
        <v>240</v>
      </c>
      <c r="Y33" t="s">
        <v>220</v>
      </c>
      <c r="AA33" t="s">
        <v>45</v>
      </c>
      <c r="AB33" t="s">
        <v>241</v>
      </c>
      <c r="AC33" t="s">
        <v>242</v>
      </c>
      <c r="AD33" t="s">
        <v>244</v>
      </c>
      <c r="AE33" t="s">
        <v>49</v>
      </c>
      <c r="AF33" s="1">
        <v>1</v>
      </c>
      <c r="AG33">
        <f t="shared" si="0"/>
        <v>2558.1999999999998</v>
      </c>
      <c r="AH33" t="str">
        <f t="shared" si="1"/>
        <v/>
      </c>
      <c r="AI33">
        <f t="shared" si="2"/>
        <v>56</v>
      </c>
      <c r="AJ33">
        <f t="shared" si="4"/>
        <v>2008</v>
      </c>
      <c r="AK33">
        <f t="shared" ref="AK33:AL33" si="49">AJ33+40</f>
        <v>2048</v>
      </c>
      <c r="AL33">
        <f t="shared" si="49"/>
        <v>2088</v>
      </c>
      <c r="AM33">
        <f t="shared" si="33"/>
        <v>657</v>
      </c>
      <c r="AN33">
        <f t="shared" si="44"/>
        <v>657</v>
      </c>
      <c r="AO33">
        <f t="shared" si="44"/>
        <v>657</v>
      </c>
      <c r="AP33">
        <f t="shared" si="44"/>
        <v>657</v>
      </c>
      <c r="AQ33">
        <f t="shared" si="44"/>
        <v>657</v>
      </c>
      <c r="AR33">
        <f t="shared" si="44"/>
        <v>657</v>
      </c>
      <c r="AS33">
        <f t="shared" si="44"/>
        <v>657</v>
      </c>
      <c r="AT33">
        <f t="shared" si="44"/>
        <v>657</v>
      </c>
      <c r="AU33">
        <f t="shared" si="44"/>
        <v>0</v>
      </c>
      <c r="AV33">
        <f t="shared" si="44"/>
        <v>0</v>
      </c>
      <c r="AW33">
        <f t="shared" si="44"/>
        <v>0</v>
      </c>
      <c r="AX33">
        <f t="shared" si="44"/>
        <v>0</v>
      </c>
      <c r="AY33">
        <f t="shared" si="44"/>
        <v>0</v>
      </c>
      <c r="AZ33">
        <f t="shared" si="44"/>
        <v>0</v>
      </c>
      <c r="BA33">
        <f t="shared" si="44"/>
        <v>0</v>
      </c>
      <c r="BB33">
        <f t="shared" si="44"/>
        <v>0</v>
      </c>
      <c r="BC33">
        <f t="shared" si="44"/>
        <v>0</v>
      </c>
      <c r="BD33">
        <f t="shared" si="44"/>
        <v>0</v>
      </c>
      <c r="BE33">
        <f t="shared" si="44"/>
        <v>0</v>
      </c>
      <c r="BF33">
        <f t="shared" si="44"/>
        <v>0</v>
      </c>
      <c r="BG33">
        <f t="shared" si="44"/>
        <v>0</v>
      </c>
      <c r="BH33">
        <f t="shared" si="44"/>
        <v>0</v>
      </c>
      <c r="BI33">
        <f t="shared" si="44"/>
        <v>0</v>
      </c>
      <c r="BJ33">
        <f t="shared" si="44"/>
        <v>0</v>
      </c>
      <c r="BK33">
        <f t="shared" si="44"/>
        <v>0</v>
      </c>
      <c r="BL33">
        <f t="shared" si="44"/>
        <v>0</v>
      </c>
      <c r="BM33">
        <f t="shared" si="44"/>
        <v>0</v>
      </c>
      <c r="BN33">
        <f t="shared" si="44"/>
        <v>0</v>
      </c>
      <c r="BO33">
        <f t="shared" si="44"/>
        <v>0</v>
      </c>
      <c r="BP33">
        <f t="shared" si="44"/>
        <v>0</v>
      </c>
      <c r="BQ33">
        <f t="shared" si="44"/>
        <v>0</v>
      </c>
    </row>
    <row r="34" spans="1:69">
      <c r="A34" t="s">
        <v>31</v>
      </c>
      <c r="B34" t="s">
        <v>32</v>
      </c>
      <c r="C34" t="s">
        <v>33</v>
      </c>
      <c r="D34" t="s">
        <v>34</v>
      </c>
      <c r="E34" t="s">
        <v>239</v>
      </c>
      <c r="F34" t="s">
        <v>62</v>
      </c>
      <c r="I34">
        <v>745.2</v>
      </c>
      <c r="J34" t="s">
        <v>72</v>
      </c>
      <c r="K34">
        <v>1973</v>
      </c>
      <c r="L34">
        <v>2029</v>
      </c>
      <c r="M34" t="s">
        <v>38</v>
      </c>
      <c r="N34" t="s">
        <v>39</v>
      </c>
      <c r="S34" t="s">
        <v>40</v>
      </c>
      <c r="T34" t="s">
        <v>41</v>
      </c>
      <c r="U34">
        <v>36.484085999999998</v>
      </c>
      <c r="V34">
        <v>-79.072225000000003</v>
      </c>
      <c r="W34" t="s">
        <v>42</v>
      </c>
      <c r="X34" t="s">
        <v>240</v>
      </c>
      <c r="Y34" t="s">
        <v>220</v>
      </c>
      <c r="AA34" t="s">
        <v>45</v>
      </c>
      <c r="AB34" t="s">
        <v>241</v>
      </c>
      <c r="AC34" t="s">
        <v>242</v>
      </c>
      <c r="AD34" t="s">
        <v>245</v>
      </c>
      <c r="AE34" t="s">
        <v>49</v>
      </c>
      <c r="AF34" s="1">
        <v>1</v>
      </c>
      <c r="AG34">
        <f t="shared" si="0"/>
        <v>2558.1999999999998</v>
      </c>
      <c r="AH34" t="str">
        <f t="shared" si="1"/>
        <v/>
      </c>
      <c r="AI34">
        <f t="shared" si="2"/>
        <v>51</v>
      </c>
      <c r="AJ34">
        <f t="shared" si="4"/>
        <v>2013</v>
      </c>
      <c r="AK34">
        <f t="shared" ref="AK34:AL34" si="50">AJ34+40</f>
        <v>2053</v>
      </c>
      <c r="AL34">
        <f t="shared" si="50"/>
        <v>2093</v>
      </c>
      <c r="AM34">
        <f t="shared" si="33"/>
        <v>745.2</v>
      </c>
      <c r="AN34">
        <f t="shared" si="44"/>
        <v>745.2</v>
      </c>
      <c r="AO34">
        <f t="shared" si="44"/>
        <v>745.2</v>
      </c>
      <c r="AP34">
        <f t="shared" si="44"/>
        <v>745.2</v>
      </c>
      <c r="AQ34">
        <f t="shared" si="44"/>
        <v>745.2</v>
      </c>
      <c r="AR34">
        <f t="shared" si="44"/>
        <v>745.2</v>
      </c>
      <c r="AS34">
        <f t="shared" si="44"/>
        <v>745.2</v>
      </c>
      <c r="AT34">
        <f t="shared" si="44"/>
        <v>745.2</v>
      </c>
      <c r="AU34">
        <f t="shared" si="44"/>
        <v>745.2</v>
      </c>
      <c r="AV34">
        <f t="shared" si="44"/>
        <v>0</v>
      </c>
      <c r="AW34">
        <f t="shared" si="44"/>
        <v>0</v>
      </c>
      <c r="AX34">
        <f t="shared" si="44"/>
        <v>0</v>
      </c>
      <c r="AY34">
        <f t="shared" si="44"/>
        <v>0</v>
      </c>
      <c r="AZ34">
        <f t="shared" si="44"/>
        <v>0</v>
      </c>
      <c r="BA34">
        <f t="shared" si="44"/>
        <v>0</v>
      </c>
      <c r="BB34">
        <f t="shared" si="44"/>
        <v>0</v>
      </c>
      <c r="BC34">
        <f t="shared" si="44"/>
        <v>0</v>
      </c>
      <c r="BD34">
        <f t="shared" si="44"/>
        <v>0</v>
      </c>
      <c r="BE34">
        <f t="shared" si="44"/>
        <v>0</v>
      </c>
      <c r="BF34">
        <f t="shared" si="44"/>
        <v>0</v>
      </c>
      <c r="BG34">
        <f t="shared" si="44"/>
        <v>0</v>
      </c>
      <c r="BH34">
        <f t="shared" si="44"/>
        <v>0</v>
      </c>
      <c r="BI34">
        <f t="shared" si="44"/>
        <v>0</v>
      </c>
      <c r="BJ34">
        <f t="shared" si="44"/>
        <v>0</v>
      </c>
      <c r="BK34">
        <f t="shared" si="44"/>
        <v>0</v>
      </c>
      <c r="BL34">
        <f t="shared" si="44"/>
        <v>0</v>
      </c>
      <c r="BM34">
        <f t="shared" si="44"/>
        <v>0</v>
      </c>
      <c r="BN34">
        <f t="shared" si="44"/>
        <v>0</v>
      </c>
      <c r="BO34">
        <f t="shared" si="44"/>
        <v>0</v>
      </c>
      <c r="BP34">
        <f t="shared" si="44"/>
        <v>0</v>
      </c>
      <c r="BQ34">
        <f t="shared" si="44"/>
        <v>0</v>
      </c>
    </row>
    <row r="35" spans="1:69">
      <c r="A35" t="s">
        <v>31</v>
      </c>
      <c r="B35" t="s">
        <v>32</v>
      </c>
      <c r="C35" t="s">
        <v>33</v>
      </c>
      <c r="D35" t="s">
        <v>34</v>
      </c>
      <c r="E35" t="s">
        <v>239</v>
      </c>
      <c r="F35" t="s">
        <v>64</v>
      </c>
      <c r="I35">
        <v>745.2</v>
      </c>
      <c r="J35" t="s">
        <v>72</v>
      </c>
      <c r="K35">
        <v>1980</v>
      </c>
      <c r="L35">
        <v>2029</v>
      </c>
      <c r="M35" t="s">
        <v>38</v>
      </c>
      <c r="N35" t="s">
        <v>39</v>
      </c>
      <c r="S35" t="s">
        <v>40</v>
      </c>
      <c r="T35" t="s">
        <v>41</v>
      </c>
      <c r="U35">
        <v>36.484085999999998</v>
      </c>
      <c r="V35">
        <v>-79.072225000000003</v>
      </c>
      <c r="W35" t="s">
        <v>42</v>
      </c>
      <c r="X35" t="s">
        <v>240</v>
      </c>
      <c r="Y35" t="s">
        <v>220</v>
      </c>
      <c r="AA35" t="s">
        <v>45</v>
      </c>
      <c r="AB35" t="s">
        <v>241</v>
      </c>
      <c r="AC35" t="s">
        <v>242</v>
      </c>
      <c r="AD35" t="s">
        <v>246</v>
      </c>
      <c r="AE35" t="s">
        <v>49</v>
      </c>
      <c r="AF35" s="1">
        <v>1</v>
      </c>
      <c r="AG35">
        <f t="shared" si="0"/>
        <v>2558.1999999999998</v>
      </c>
      <c r="AH35">
        <f>IF(AG35=AG172,"",AG35)</f>
        <v>2558.1999999999998</v>
      </c>
      <c r="AI35">
        <f t="shared" si="2"/>
        <v>44</v>
      </c>
      <c r="AJ35">
        <f t="shared" si="4"/>
        <v>2020</v>
      </c>
      <c r="AK35">
        <f t="shared" ref="AK35:AL35" si="51">AJ35+40</f>
        <v>2060</v>
      </c>
      <c r="AL35">
        <f t="shared" si="51"/>
        <v>2100</v>
      </c>
      <c r="AM35">
        <f t="shared" si="33"/>
        <v>745.2</v>
      </c>
      <c r="AN35">
        <f t="shared" si="44"/>
        <v>745.2</v>
      </c>
      <c r="AO35">
        <f t="shared" si="44"/>
        <v>745.2</v>
      </c>
      <c r="AP35">
        <f t="shared" si="44"/>
        <v>745.2</v>
      </c>
      <c r="AQ35">
        <f t="shared" si="44"/>
        <v>745.2</v>
      </c>
      <c r="AR35">
        <f t="shared" si="44"/>
        <v>745.2</v>
      </c>
      <c r="AS35">
        <f t="shared" si="44"/>
        <v>745.2</v>
      </c>
      <c r="AT35">
        <f t="shared" si="44"/>
        <v>745.2</v>
      </c>
      <c r="AU35">
        <f t="shared" si="44"/>
        <v>745.2</v>
      </c>
      <c r="AV35">
        <f t="shared" si="44"/>
        <v>0</v>
      </c>
      <c r="AW35">
        <f t="shared" si="44"/>
        <v>0</v>
      </c>
      <c r="AX35">
        <f t="shared" si="44"/>
        <v>0</v>
      </c>
      <c r="AY35">
        <f t="shared" si="44"/>
        <v>0</v>
      </c>
      <c r="AZ35">
        <f t="shared" si="44"/>
        <v>0</v>
      </c>
      <c r="BA35">
        <f t="shared" si="44"/>
        <v>0</v>
      </c>
      <c r="BB35">
        <f t="shared" si="44"/>
        <v>0</v>
      </c>
      <c r="BC35">
        <f t="shared" si="44"/>
        <v>0</v>
      </c>
      <c r="BD35">
        <f t="shared" si="44"/>
        <v>0</v>
      </c>
      <c r="BE35">
        <f t="shared" si="44"/>
        <v>0</v>
      </c>
      <c r="BF35">
        <f t="shared" si="44"/>
        <v>0</v>
      </c>
      <c r="BG35">
        <f t="shared" si="44"/>
        <v>0</v>
      </c>
      <c r="BH35">
        <f t="shared" si="44"/>
        <v>0</v>
      </c>
      <c r="BI35">
        <f t="shared" si="44"/>
        <v>0</v>
      </c>
      <c r="BJ35">
        <f t="shared" si="44"/>
        <v>0</v>
      </c>
      <c r="BK35">
        <f t="shared" si="44"/>
        <v>0</v>
      </c>
      <c r="BL35">
        <f t="shared" si="44"/>
        <v>0</v>
      </c>
      <c r="BM35">
        <f t="shared" si="44"/>
        <v>0</v>
      </c>
      <c r="BN35">
        <f t="shared" si="44"/>
        <v>0</v>
      </c>
      <c r="BO35">
        <f t="shared" si="44"/>
        <v>0</v>
      </c>
      <c r="BP35">
        <f t="shared" si="44"/>
        <v>0</v>
      </c>
      <c r="BQ35">
        <f t="shared" si="44"/>
        <v>0</v>
      </c>
    </row>
    <row r="36" spans="1:69">
      <c r="A36" t="s">
        <v>285</v>
      </c>
      <c r="B36" t="s">
        <v>32</v>
      </c>
      <c r="C36" t="s">
        <v>33</v>
      </c>
      <c r="D36" t="s">
        <v>34</v>
      </c>
      <c r="E36" t="s">
        <v>286</v>
      </c>
      <c r="F36" t="s">
        <v>287</v>
      </c>
      <c r="I36">
        <v>556</v>
      </c>
      <c r="J36" t="s">
        <v>72</v>
      </c>
      <c r="K36">
        <v>1974</v>
      </c>
      <c r="M36" t="s">
        <v>288</v>
      </c>
      <c r="N36" t="s">
        <v>289</v>
      </c>
      <c r="S36" t="s">
        <v>290</v>
      </c>
      <c r="T36" t="s">
        <v>41</v>
      </c>
      <c r="U36">
        <v>28.184443999999999</v>
      </c>
      <c r="V36">
        <v>-82.788610000000006</v>
      </c>
      <c r="W36" t="s">
        <v>42</v>
      </c>
      <c r="X36" t="s">
        <v>291</v>
      </c>
      <c r="Y36" t="s">
        <v>292</v>
      </c>
      <c r="AA36" t="s">
        <v>110</v>
      </c>
      <c r="AB36" t="s">
        <v>293</v>
      </c>
      <c r="AC36" t="s">
        <v>294</v>
      </c>
      <c r="AD36" t="s">
        <v>295</v>
      </c>
      <c r="AE36" t="s">
        <v>49</v>
      </c>
      <c r="AF36" s="1">
        <v>1</v>
      </c>
      <c r="AG36">
        <f t="shared" si="0"/>
        <v>1112</v>
      </c>
      <c r="AH36" t="str">
        <f t="shared" ref="AH36:AH52" si="52">IF(AG36=AG37,"",AG36)</f>
        <v/>
      </c>
      <c r="AI36">
        <f t="shared" ref="AI36:AI52" si="53">IF(K36="",-99,2024-K36)</f>
        <v>50</v>
      </c>
      <c r="AJ36">
        <f t="shared" si="4"/>
        <v>2014</v>
      </c>
      <c r="AK36">
        <f t="shared" ref="AK36:AL36" si="54">AJ36+40</f>
        <v>2054</v>
      </c>
      <c r="AL36">
        <f t="shared" si="54"/>
        <v>2094</v>
      </c>
      <c r="AM36">
        <f>IF(OR(AM$1&lt;$K36,AM$1&gt;=$AK36),0,$I36)*$AF36</f>
        <v>556</v>
      </c>
      <c r="AN36">
        <f t="shared" ref="AN36:BP36" si="55">IF(OR(AN$1&lt;$K36,AN$1&gt;=$AK36),0,$I36)*$AF36</f>
        <v>556</v>
      </c>
      <c r="AO36">
        <f t="shared" si="55"/>
        <v>556</v>
      </c>
      <c r="AP36">
        <f t="shared" si="55"/>
        <v>556</v>
      </c>
      <c r="AQ36">
        <f t="shared" si="55"/>
        <v>556</v>
      </c>
      <c r="AR36">
        <f t="shared" si="55"/>
        <v>556</v>
      </c>
      <c r="AS36">
        <f t="shared" si="55"/>
        <v>556</v>
      </c>
      <c r="AT36">
        <f t="shared" si="55"/>
        <v>556</v>
      </c>
      <c r="AU36">
        <f t="shared" si="55"/>
        <v>556</v>
      </c>
      <c r="AV36">
        <f t="shared" si="55"/>
        <v>556</v>
      </c>
      <c r="AW36">
        <f t="shared" si="55"/>
        <v>556</v>
      </c>
      <c r="AX36">
        <f t="shared" si="55"/>
        <v>556</v>
      </c>
      <c r="AY36">
        <f t="shared" si="55"/>
        <v>556</v>
      </c>
      <c r="AZ36">
        <f t="shared" si="55"/>
        <v>556</v>
      </c>
      <c r="BA36">
        <f t="shared" si="55"/>
        <v>556</v>
      </c>
      <c r="BB36">
        <f t="shared" si="55"/>
        <v>556</v>
      </c>
      <c r="BC36">
        <f t="shared" si="55"/>
        <v>556</v>
      </c>
      <c r="BD36">
        <f t="shared" si="55"/>
        <v>556</v>
      </c>
      <c r="BE36">
        <f t="shared" si="55"/>
        <v>556</v>
      </c>
      <c r="BF36">
        <f t="shared" si="55"/>
        <v>556</v>
      </c>
      <c r="BG36">
        <f t="shared" si="55"/>
        <v>556</v>
      </c>
      <c r="BH36">
        <f t="shared" si="55"/>
        <v>556</v>
      </c>
      <c r="BI36">
        <f t="shared" si="55"/>
        <v>556</v>
      </c>
      <c r="BJ36">
        <f t="shared" si="55"/>
        <v>556</v>
      </c>
      <c r="BK36">
        <f t="shared" si="55"/>
        <v>556</v>
      </c>
      <c r="BL36">
        <f t="shared" si="55"/>
        <v>556</v>
      </c>
      <c r="BM36">
        <f t="shared" si="55"/>
        <v>556</v>
      </c>
      <c r="BN36">
        <f t="shared" si="55"/>
        <v>556</v>
      </c>
      <c r="BO36">
        <f t="shared" si="55"/>
        <v>556</v>
      </c>
      <c r="BP36">
        <f t="shared" si="55"/>
        <v>556</v>
      </c>
      <c r="BQ36">
        <v>0</v>
      </c>
    </row>
    <row r="37" spans="1:69">
      <c r="A37" t="s">
        <v>285</v>
      </c>
      <c r="B37" t="s">
        <v>32</v>
      </c>
      <c r="C37" t="s">
        <v>33</v>
      </c>
      <c r="D37" t="s">
        <v>34</v>
      </c>
      <c r="E37" t="s">
        <v>286</v>
      </c>
      <c r="F37" t="s">
        <v>296</v>
      </c>
      <c r="I37">
        <v>556</v>
      </c>
      <c r="J37" t="s">
        <v>72</v>
      </c>
      <c r="K37">
        <v>1978</v>
      </c>
      <c r="M37" t="s">
        <v>288</v>
      </c>
      <c r="N37" t="s">
        <v>289</v>
      </c>
      <c r="S37" t="s">
        <v>290</v>
      </c>
      <c r="T37" t="s">
        <v>41</v>
      </c>
      <c r="U37">
        <v>28.184443999999999</v>
      </c>
      <c r="V37">
        <v>-82.788610000000006</v>
      </c>
      <c r="W37" t="s">
        <v>42</v>
      </c>
      <c r="X37" t="s">
        <v>291</v>
      </c>
      <c r="Y37" t="s">
        <v>292</v>
      </c>
      <c r="AA37" t="s">
        <v>110</v>
      </c>
      <c r="AB37" t="s">
        <v>293</v>
      </c>
      <c r="AC37" t="s">
        <v>294</v>
      </c>
      <c r="AD37" t="s">
        <v>297</v>
      </c>
      <c r="AE37" t="s">
        <v>49</v>
      </c>
      <c r="AF37" s="1">
        <v>1</v>
      </c>
      <c r="AG37">
        <f t="shared" si="0"/>
        <v>1112</v>
      </c>
      <c r="AH37">
        <f t="shared" si="52"/>
        <v>1112</v>
      </c>
      <c r="AI37">
        <f t="shared" si="53"/>
        <v>46</v>
      </c>
      <c r="AJ37">
        <f t="shared" si="4"/>
        <v>2018</v>
      </c>
      <c r="AK37">
        <f t="shared" ref="AK37:AL37" si="56">AJ37+40</f>
        <v>2058</v>
      </c>
      <c r="AL37">
        <f t="shared" si="56"/>
        <v>2098</v>
      </c>
      <c r="AM37">
        <f>IF(OR(AM$1&lt;$K37,AM$1&gt;=$AK37),0,$I37)*$AF37</f>
        <v>556</v>
      </c>
      <c r="AN37">
        <f t="shared" ref="AN37:AV37" si="57">IF(OR(AN$1&lt;$K37,AN$1&gt;=$AK37),0,$I37)*$AF37</f>
        <v>556</v>
      </c>
      <c r="AO37">
        <f t="shared" si="57"/>
        <v>556</v>
      </c>
      <c r="AP37">
        <f t="shared" si="57"/>
        <v>556</v>
      </c>
      <c r="AQ37">
        <f t="shared" si="57"/>
        <v>556</v>
      </c>
      <c r="AR37">
        <f t="shared" si="57"/>
        <v>556</v>
      </c>
      <c r="AS37">
        <f t="shared" si="57"/>
        <v>556</v>
      </c>
      <c r="AT37">
        <f t="shared" si="57"/>
        <v>556</v>
      </c>
      <c r="AU37">
        <f t="shared" si="57"/>
        <v>556</v>
      </c>
      <c r="AV37">
        <f t="shared" si="57"/>
        <v>556</v>
      </c>
      <c r="AW37">
        <f t="shared" ref="AW37:BF37" si="58">IF(OR(AW$1&lt;$K37,AW$1&gt;=$AK37),0,$I37)*$AF37</f>
        <v>556</v>
      </c>
      <c r="AX37">
        <f t="shared" si="58"/>
        <v>556</v>
      </c>
      <c r="AY37">
        <f t="shared" si="58"/>
        <v>556</v>
      </c>
      <c r="AZ37">
        <f t="shared" si="58"/>
        <v>556</v>
      </c>
      <c r="BA37">
        <f t="shared" si="58"/>
        <v>556</v>
      </c>
      <c r="BB37">
        <f t="shared" si="58"/>
        <v>556</v>
      </c>
      <c r="BC37">
        <f t="shared" si="58"/>
        <v>556</v>
      </c>
      <c r="BD37">
        <f t="shared" si="58"/>
        <v>556</v>
      </c>
      <c r="BE37">
        <f t="shared" si="58"/>
        <v>556</v>
      </c>
      <c r="BF37">
        <f t="shared" si="58"/>
        <v>556</v>
      </c>
      <c r="BG37">
        <f t="shared" ref="BG37:BP37" si="59">IF(OR(BG$1&lt;$K37,BG$1&gt;=$AK37),0,$I37)*$AF37</f>
        <v>556</v>
      </c>
      <c r="BH37">
        <f t="shared" si="59"/>
        <v>556</v>
      </c>
      <c r="BI37">
        <f t="shared" si="59"/>
        <v>556</v>
      </c>
      <c r="BJ37">
        <f t="shared" si="59"/>
        <v>556</v>
      </c>
      <c r="BK37">
        <f t="shared" si="59"/>
        <v>556</v>
      </c>
      <c r="BL37">
        <f t="shared" si="59"/>
        <v>556</v>
      </c>
      <c r="BM37">
        <f t="shared" si="59"/>
        <v>556</v>
      </c>
      <c r="BN37">
        <f t="shared" si="59"/>
        <v>556</v>
      </c>
      <c r="BO37">
        <f t="shared" si="59"/>
        <v>556</v>
      </c>
      <c r="BP37">
        <f t="shared" si="59"/>
        <v>556</v>
      </c>
      <c r="BQ37">
        <v>0</v>
      </c>
    </row>
    <row r="38" spans="1:69">
      <c r="A38" t="s">
        <v>285</v>
      </c>
      <c r="B38" t="s">
        <v>32</v>
      </c>
      <c r="C38" t="s">
        <v>33</v>
      </c>
      <c r="D38" t="s">
        <v>34</v>
      </c>
      <c r="E38" t="s">
        <v>35</v>
      </c>
      <c r="F38" t="s">
        <v>305</v>
      </c>
      <c r="I38">
        <v>212</v>
      </c>
      <c r="J38" t="s">
        <v>72</v>
      </c>
      <c r="K38">
        <v>1999</v>
      </c>
      <c r="M38" t="s">
        <v>306</v>
      </c>
      <c r="N38" t="s">
        <v>289</v>
      </c>
      <c r="S38" t="s">
        <v>300</v>
      </c>
      <c r="T38" t="s">
        <v>41</v>
      </c>
      <c r="U38">
        <v>35.473100000000002</v>
      </c>
      <c r="V38">
        <v>-82.541700000000006</v>
      </c>
      <c r="W38" t="s">
        <v>42</v>
      </c>
      <c r="X38" t="s">
        <v>301</v>
      </c>
      <c r="Y38" t="s">
        <v>44</v>
      </c>
      <c r="AA38" t="s">
        <v>45</v>
      </c>
      <c r="AB38" t="s">
        <v>46</v>
      </c>
      <c r="AC38" t="s">
        <v>47</v>
      </c>
      <c r="AD38" t="s">
        <v>307</v>
      </c>
      <c r="AE38" t="s">
        <v>49</v>
      </c>
      <c r="AF38" s="1">
        <v>1</v>
      </c>
      <c r="AG38">
        <f t="shared" si="0"/>
        <v>1012</v>
      </c>
      <c r="AH38" t="str">
        <f t="shared" si="52"/>
        <v/>
      </c>
      <c r="AI38">
        <f t="shared" si="53"/>
        <v>25</v>
      </c>
      <c r="AJ38">
        <f t="shared" si="4"/>
        <v>2039</v>
      </c>
      <c r="AK38">
        <f t="shared" ref="AK38:AL38" si="60">AJ38+40</f>
        <v>2079</v>
      </c>
      <c r="AL38">
        <f t="shared" si="60"/>
        <v>2119</v>
      </c>
      <c r="AM38">
        <f>IF(OR(AM$1&lt;$K38,AM$1&gt;=$AJ38),0,$I38)*$AF38</f>
        <v>212</v>
      </c>
      <c r="AN38">
        <f t="shared" ref="AN38:BQ39" si="61">IF(OR(AN$1&lt;$K38,AN$1&gt;=$AJ38),0,$I38)*$AF38</f>
        <v>212</v>
      </c>
      <c r="AO38">
        <f t="shared" si="61"/>
        <v>212</v>
      </c>
      <c r="AP38">
        <f t="shared" si="61"/>
        <v>212</v>
      </c>
      <c r="AQ38">
        <f t="shared" si="61"/>
        <v>212</v>
      </c>
      <c r="AR38">
        <f t="shared" si="61"/>
        <v>212</v>
      </c>
      <c r="AS38">
        <f t="shared" si="61"/>
        <v>212</v>
      </c>
      <c r="AT38">
        <f t="shared" si="61"/>
        <v>212</v>
      </c>
      <c r="AU38">
        <f t="shared" si="61"/>
        <v>212</v>
      </c>
      <c r="AV38">
        <f t="shared" si="61"/>
        <v>212</v>
      </c>
      <c r="AW38">
        <f t="shared" si="61"/>
        <v>212</v>
      </c>
      <c r="AX38">
        <f t="shared" si="61"/>
        <v>212</v>
      </c>
      <c r="AY38">
        <f t="shared" si="61"/>
        <v>212</v>
      </c>
      <c r="AZ38">
        <f t="shared" si="61"/>
        <v>212</v>
      </c>
      <c r="BA38">
        <f t="shared" si="61"/>
        <v>212</v>
      </c>
      <c r="BB38">
        <f t="shared" si="61"/>
        <v>212</v>
      </c>
      <c r="BC38">
        <f t="shared" si="61"/>
        <v>212</v>
      </c>
      <c r="BD38">
        <f t="shared" si="61"/>
        <v>212</v>
      </c>
      <c r="BE38">
        <f t="shared" si="61"/>
        <v>212</v>
      </c>
      <c r="BF38">
        <f t="shared" si="61"/>
        <v>0</v>
      </c>
      <c r="BG38">
        <f t="shared" si="61"/>
        <v>0</v>
      </c>
      <c r="BH38">
        <f t="shared" si="61"/>
        <v>0</v>
      </c>
      <c r="BI38">
        <f t="shared" si="61"/>
        <v>0</v>
      </c>
      <c r="BJ38">
        <f t="shared" si="61"/>
        <v>0</v>
      </c>
      <c r="BK38">
        <f t="shared" si="61"/>
        <v>0</v>
      </c>
      <c r="BL38">
        <f t="shared" si="61"/>
        <v>0</v>
      </c>
      <c r="BM38">
        <f t="shared" si="61"/>
        <v>0</v>
      </c>
      <c r="BN38">
        <f t="shared" si="61"/>
        <v>0</v>
      </c>
      <c r="BO38">
        <f t="shared" si="61"/>
        <v>0</v>
      </c>
      <c r="BP38">
        <f t="shared" si="61"/>
        <v>0</v>
      </c>
      <c r="BQ38">
        <f t="shared" si="61"/>
        <v>0</v>
      </c>
    </row>
    <row r="39" spans="1:69">
      <c r="A39" t="s">
        <v>285</v>
      </c>
      <c r="B39" t="s">
        <v>32</v>
      </c>
      <c r="C39" t="s">
        <v>33</v>
      </c>
      <c r="D39" t="s">
        <v>34</v>
      </c>
      <c r="E39" t="s">
        <v>35</v>
      </c>
      <c r="F39" t="s">
        <v>308</v>
      </c>
      <c r="I39">
        <v>212</v>
      </c>
      <c r="J39" t="s">
        <v>72</v>
      </c>
      <c r="K39">
        <v>2000</v>
      </c>
      <c r="M39" t="s">
        <v>306</v>
      </c>
      <c r="N39" t="s">
        <v>289</v>
      </c>
      <c r="S39" t="s">
        <v>300</v>
      </c>
      <c r="T39" t="s">
        <v>41</v>
      </c>
      <c r="U39">
        <v>35.473100000000002</v>
      </c>
      <c r="V39">
        <v>-82.541700000000006</v>
      </c>
      <c r="W39" t="s">
        <v>42</v>
      </c>
      <c r="X39" t="s">
        <v>301</v>
      </c>
      <c r="Y39" t="s">
        <v>44</v>
      </c>
      <c r="AA39" t="s">
        <v>45</v>
      </c>
      <c r="AB39" t="s">
        <v>46</v>
      </c>
      <c r="AC39" t="s">
        <v>47</v>
      </c>
      <c r="AD39" t="s">
        <v>309</v>
      </c>
      <c r="AE39" t="s">
        <v>49</v>
      </c>
      <c r="AF39" s="1">
        <v>1</v>
      </c>
      <c r="AG39">
        <f t="shared" si="0"/>
        <v>1012</v>
      </c>
      <c r="AH39" t="str">
        <f t="shared" si="52"/>
        <v/>
      </c>
      <c r="AI39">
        <f t="shared" si="53"/>
        <v>24</v>
      </c>
      <c r="AJ39">
        <f t="shared" si="4"/>
        <v>2040</v>
      </c>
      <c r="AK39">
        <f t="shared" ref="AK39:AL39" si="62">AJ39+40</f>
        <v>2080</v>
      </c>
      <c r="AL39">
        <f t="shared" si="62"/>
        <v>2120</v>
      </c>
      <c r="AM39">
        <f>IF(OR(AM$1&lt;$K39,AM$1&gt;=$AJ39),0,$I39)*$AF39</f>
        <v>212</v>
      </c>
      <c r="AN39">
        <f t="shared" si="61"/>
        <v>212</v>
      </c>
      <c r="AO39">
        <f t="shared" si="61"/>
        <v>212</v>
      </c>
      <c r="AP39">
        <f t="shared" si="61"/>
        <v>212</v>
      </c>
      <c r="AQ39">
        <f t="shared" si="61"/>
        <v>212</v>
      </c>
      <c r="AR39">
        <f t="shared" si="61"/>
        <v>212</v>
      </c>
      <c r="AS39">
        <f t="shared" si="61"/>
        <v>212</v>
      </c>
      <c r="AT39">
        <f t="shared" si="61"/>
        <v>212</v>
      </c>
      <c r="AU39">
        <f t="shared" si="61"/>
        <v>212</v>
      </c>
      <c r="AV39">
        <f t="shared" si="61"/>
        <v>212</v>
      </c>
      <c r="AW39">
        <f t="shared" si="61"/>
        <v>212</v>
      </c>
      <c r="AX39">
        <f t="shared" si="61"/>
        <v>212</v>
      </c>
      <c r="AY39">
        <f t="shared" si="61"/>
        <v>212</v>
      </c>
      <c r="AZ39">
        <f t="shared" si="61"/>
        <v>212</v>
      </c>
      <c r="BA39">
        <f t="shared" si="61"/>
        <v>212</v>
      </c>
      <c r="BB39">
        <f t="shared" si="61"/>
        <v>212</v>
      </c>
      <c r="BC39">
        <f t="shared" si="61"/>
        <v>212</v>
      </c>
      <c r="BD39">
        <f t="shared" si="61"/>
        <v>212</v>
      </c>
      <c r="BE39">
        <f t="shared" si="61"/>
        <v>212</v>
      </c>
      <c r="BF39">
        <f t="shared" si="61"/>
        <v>212</v>
      </c>
      <c r="BG39">
        <f t="shared" si="61"/>
        <v>0</v>
      </c>
      <c r="BH39">
        <f t="shared" si="61"/>
        <v>0</v>
      </c>
      <c r="BI39">
        <f t="shared" si="61"/>
        <v>0</v>
      </c>
      <c r="BJ39">
        <f t="shared" si="61"/>
        <v>0</v>
      </c>
      <c r="BK39">
        <f t="shared" si="61"/>
        <v>0</v>
      </c>
      <c r="BL39">
        <f t="shared" si="61"/>
        <v>0</v>
      </c>
      <c r="BM39">
        <f t="shared" si="61"/>
        <v>0</v>
      </c>
      <c r="BN39">
        <f t="shared" si="61"/>
        <v>0</v>
      </c>
      <c r="BO39">
        <f t="shared" si="61"/>
        <v>0</v>
      </c>
      <c r="BP39">
        <f t="shared" si="61"/>
        <v>0</v>
      </c>
      <c r="BQ39">
        <f t="shared" si="61"/>
        <v>0</v>
      </c>
    </row>
    <row r="40" spans="1:69">
      <c r="A40" t="s">
        <v>285</v>
      </c>
      <c r="B40" t="s">
        <v>32</v>
      </c>
      <c r="C40" t="s">
        <v>33</v>
      </c>
      <c r="D40" t="s">
        <v>34</v>
      </c>
      <c r="E40" t="s">
        <v>35</v>
      </c>
      <c r="F40" t="s">
        <v>298</v>
      </c>
      <c r="I40">
        <v>294</v>
      </c>
      <c r="J40" t="s">
        <v>72</v>
      </c>
      <c r="K40">
        <v>2019</v>
      </c>
      <c r="M40" t="s">
        <v>299</v>
      </c>
      <c r="N40" t="s">
        <v>289</v>
      </c>
      <c r="S40" t="s">
        <v>300</v>
      </c>
      <c r="T40" t="s">
        <v>41</v>
      </c>
      <c r="U40">
        <v>35.473100000000002</v>
      </c>
      <c r="V40">
        <v>-82.541700000000006</v>
      </c>
      <c r="W40" t="s">
        <v>42</v>
      </c>
      <c r="X40" t="s">
        <v>301</v>
      </c>
      <c r="Y40" t="s">
        <v>44</v>
      </c>
      <c r="AA40" t="s">
        <v>45</v>
      </c>
      <c r="AB40" t="s">
        <v>46</v>
      </c>
      <c r="AC40" t="s">
        <v>47</v>
      </c>
      <c r="AD40" t="s">
        <v>302</v>
      </c>
      <c r="AE40" t="s">
        <v>49</v>
      </c>
      <c r="AF40" s="1">
        <v>1</v>
      </c>
      <c r="AG40">
        <f t="shared" si="0"/>
        <v>1012</v>
      </c>
      <c r="AH40" t="str">
        <f t="shared" si="52"/>
        <v/>
      </c>
      <c r="AI40">
        <f t="shared" si="53"/>
        <v>5</v>
      </c>
      <c r="AJ40">
        <f t="shared" si="4"/>
        <v>2059</v>
      </c>
      <c r="AK40">
        <f t="shared" ref="AK40:AL40" si="63">AJ40+40</f>
        <v>2099</v>
      </c>
      <c r="AL40">
        <f t="shared" si="63"/>
        <v>2139</v>
      </c>
      <c r="AM40">
        <f>IF(OR(AM$1&lt;$K40,AM$1&gt;=$AJ40),0,$I40)*$AF40</f>
        <v>294</v>
      </c>
      <c r="AN40">
        <f t="shared" ref="AM40:AV41" si="64">IF(OR(AN$1&lt;$K40,AN$1&gt;=$AJ40),0,$I40)*$AF40</f>
        <v>294</v>
      </c>
      <c r="AO40">
        <f t="shared" si="64"/>
        <v>294</v>
      </c>
      <c r="AP40">
        <f t="shared" si="64"/>
        <v>294</v>
      </c>
      <c r="AQ40">
        <f t="shared" si="64"/>
        <v>294</v>
      </c>
      <c r="AR40">
        <f t="shared" si="64"/>
        <v>294</v>
      </c>
      <c r="AS40">
        <f t="shared" si="64"/>
        <v>294</v>
      </c>
      <c r="AT40">
        <f t="shared" si="64"/>
        <v>294</v>
      </c>
      <c r="AU40">
        <f t="shared" si="64"/>
        <v>294</v>
      </c>
      <c r="AV40">
        <f t="shared" si="64"/>
        <v>294</v>
      </c>
      <c r="AW40">
        <f t="shared" ref="AW40:BF41" si="65">IF(OR(AW$1&lt;$K40,AW$1&gt;=$AJ40),0,$I40)*$AF40</f>
        <v>294</v>
      </c>
      <c r="AX40">
        <f t="shared" si="65"/>
        <v>294</v>
      </c>
      <c r="AY40">
        <f t="shared" si="65"/>
        <v>294</v>
      </c>
      <c r="AZ40">
        <f t="shared" si="65"/>
        <v>294</v>
      </c>
      <c r="BA40">
        <f t="shared" si="65"/>
        <v>294</v>
      </c>
      <c r="BB40">
        <f t="shared" si="65"/>
        <v>294</v>
      </c>
      <c r="BC40">
        <f t="shared" si="65"/>
        <v>294</v>
      </c>
      <c r="BD40">
        <f t="shared" si="65"/>
        <v>294</v>
      </c>
      <c r="BE40">
        <f t="shared" si="65"/>
        <v>294</v>
      </c>
      <c r="BF40">
        <f t="shared" si="65"/>
        <v>294</v>
      </c>
      <c r="BG40">
        <f t="shared" ref="BG40:BP41" si="66">IF(OR(BG$1&lt;$K40,BG$1&gt;=$AJ40),0,$I40)*$AF40</f>
        <v>294</v>
      </c>
      <c r="BH40">
        <f t="shared" si="66"/>
        <v>294</v>
      </c>
      <c r="BI40">
        <f t="shared" si="66"/>
        <v>294</v>
      </c>
      <c r="BJ40">
        <f t="shared" si="66"/>
        <v>294</v>
      </c>
      <c r="BK40">
        <f t="shared" si="66"/>
        <v>294</v>
      </c>
      <c r="BL40">
        <f t="shared" si="66"/>
        <v>294</v>
      </c>
      <c r="BM40">
        <f t="shared" si="66"/>
        <v>294</v>
      </c>
      <c r="BN40">
        <f t="shared" si="66"/>
        <v>294</v>
      </c>
      <c r="BO40">
        <f t="shared" si="66"/>
        <v>294</v>
      </c>
      <c r="BP40">
        <f t="shared" si="66"/>
        <v>294</v>
      </c>
      <c r="BQ40">
        <v>0</v>
      </c>
    </row>
    <row r="41" spans="1:69">
      <c r="A41" t="s">
        <v>285</v>
      </c>
      <c r="B41" t="s">
        <v>32</v>
      </c>
      <c r="C41" t="s">
        <v>33</v>
      </c>
      <c r="D41" t="s">
        <v>34</v>
      </c>
      <c r="E41" t="s">
        <v>35</v>
      </c>
      <c r="F41" t="s">
        <v>303</v>
      </c>
      <c r="I41">
        <v>294</v>
      </c>
      <c r="J41" t="s">
        <v>72</v>
      </c>
      <c r="K41">
        <v>2020</v>
      </c>
      <c r="M41" t="s">
        <v>299</v>
      </c>
      <c r="N41" t="s">
        <v>289</v>
      </c>
      <c r="S41" t="s">
        <v>300</v>
      </c>
      <c r="T41" t="s">
        <v>41</v>
      </c>
      <c r="U41">
        <v>35.473100000000002</v>
      </c>
      <c r="V41">
        <v>-82.541700000000006</v>
      </c>
      <c r="W41" t="s">
        <v>42</v>
      </c>
      <c r="X41" t="s">
        <v>301</v>
      </c>
      <c r="Y41" t="s">
        <v>44</v>
      </c>
      <c r="AA41" t="s">
        <v>45</v>
      </c>
      <c r="AB41" t="s">
        <v>46</v>
      </c>
      <c r="AC41" t="s">
        <v>47</v>
      </c>
      <c r="AD41" t="s">
        <v>304</v>
      </c>
      <c r="AE41" t="s">
        <v>49</v>
      </c>
      <c r="AF41" s="1">
        <v>1</v>
      </c>
      <c r="AG41">
        <f t="shared" si="0"/>
        <v>1012</v>
      </c>
      <c r="AH41">
        <f t="shared" si="52"/>
        <v>1012</v>
      </c>
      <c r="AI41">
        <f t="shared" si="53"/>
        <v>4</v>
      </c>
      <c r="AJ41">
        <f t="shared" si="4"/>
        <v>2060</v>
      </c>
      <c r="AK41">
        <f t="shared" ref="AK41:AL41" si="67">AJ41+40</f>
        <v>2100</v>
      </c>
      <c r="AL41">
        <f t="shared" si="67"/>
        <v>2140</v>
      </c>
      <c r="AM41">
        <f t="shared" si="64"/>
        <v>294</v>
      </c>
      <c r="AN41">
        <f t="shared" si="64"/>
        <v>294</v>
      </c>
      <c r="AO41">
        <f t="shared" si="64"/>
        <v>294</v>
      </c>
      <c r="AP41">
        <f t="shared" si="64"/>
        <v>294</v>
      </c>
      <c r="AQ41">
        <f t="shared" si="64"/>
        <v>294</v>
      </c>
      <c r="AR41">
        <f t="shared" si="64"/>
        <v>294</v>
      </c>
      <c r="AS41">
        <f t="shared" si="64"/>
        <v>294</v>
      </c>
      <c r="AT41">
        <f t="shared" si="64"/>
        <v>294</v>
      </c>
      <c r="AU41">
        <f t="shared" si="64"/>
        <v>294</v>
      </c>
      <c r="AV41">
        <f t="shared" si="64"/>
        <v>294</v>
      </c>
      <c r="AW41">
        <f t="shared" si="65"/>
        <v>294</v>
      </c>
      <c r="AX41">
        <f t="shared" si="65"/>
        <v>294</v>
      </c>
      <c r="AY41">
        <f t="shared" si="65"/>
        <v>294</v>
      </c>
      <c r="AZ41">
        <f t="shared" si="65"/>
        <v>294</v>
      </c>
      <c r="BA41">
        <f t="shared" si="65"/>
        <v>294</v>
      </c>
      <c r="BB41">
        <f t="shared" si="65"/>
        <v>294</v>
      </c>
      <c r="BC41">
        <f t="shared" si="65"/>
        <v>294</v>
      </c>
      <c r="BD41">
        <f t="shared" si="65"/>
        <v>294</v>
      </c>
      <c r="BE41">
        <f t="shared" si="65"/>
        <v>294</v>
      </c>
      <c r="BF41">
        <f t="shared" si="65"/>
        <v>294</v>
      </c>
      <c r="BG41">
        <f t="shared" si="66"/>
        <v>294</v>
      </c>
      <c r="BH41">
        <f t="shared" si="66"/>
        <v>294</v>
      </c>
      <c r="BI41">
        <f t="shared" si="66"/>
        <v>294</v>
      </c>
      <c r="BJ41">
        <f t="shared" si="66"/>
        <v>294</v>
      </c>
      <c r="BK41">
        <f t="shared" si="66"/>
        <v>294</v>
      </c>
      <c r="BL41">
        <f t="shared" si="66"/>
        <v>294</v>
      </c>
      <c r="BM41">
        <f t="shared" si="66"/>
        <v>294</v>
      </c>
      <c r="BN41">
        <f t="shared" si="66"/>
        <v>294</v>
      </c>
      <c r="BO41">
        <f t="shared" si="66"/>
        <v>294</v>
      </c>
      <c r="BP41">
        <f t="shared" si="66"/>
        <v>294</v>
      </c>
      <c r="BQ41">
        <v>0</v>
      </c>
    </row>
    <row r="42" spans="1:69">
      <c r="A42" t="s">
        <v>285</v>
      </c>
      <c r="B42" t="s">
        <v>32</v>
      </c>
      <c r="C42" t="s">
        <v>33</v>
      </c>
      <c r="D42" t="s">
        <v>34</v>
      </c>
      <c r="E42" t="s">
        <v>310</v>
      </c>
      <c r="F42" t="s">
        <v>311</v>
      </c>
      <c r="I42">
        <v>56.7</v>
      </c>
      <c r="J42" t="s">
        <v>72</v>
      </c>
      <c r="K42">
        <v>1973</v>
      </c>
      <c r="M42" t="s">
        <v>306</v>
      </c>
      <c r="N42" t="s">
        <v>312</v>
      </c>
      <c r="S42" t="s">
        <v>290</v>
      </c>
      <c r="T42" t="s">
        <v>41</v>
      </c>
      <c r="U42">
        <v>27.758056</v>
      </c>
      <c r="V42">
        <v>-82.635278</v>
      </c>
      <c r="W42" t="s">
        <v>42</v>
      </c>
      <c r="X42" t="s">
        <v>313</v>
      </c>
      <c r="Y42" t="s">
        <v>314</v>
      </c>
      <c r="AA42" t="s">
        <v>110</v>
      </c>
      <c r="AB42" t="s">
        <v>315</v>
      </c>
      <c r="AC42" t="s">
        <v>316</v>
      </c>
      <c r="AD42" t="s">
        <v>317</v>
      </c>
      <c r="AE42" t="s">
        <v>49</v>
      </c>
      <c r="AF42" s="1">
        <v>1</v>
      </c>
      <c r="AG42">
        <f t="shared" si="0"/>
        <v>226.8</v>
      </c>
      <c r="AH42" t="str">
        <f t="shared" si="52"/>
        <v/>
      </c>
      <c r="AI42">
        <f t="shared" si="53"/>
        <v>51</v>
      </c>
      <c r="AJ42">
        <f t="shared" si="4"/>
        <v>2013</v>
      </c>
      <c r="AK42">
        <f t="shared" ref="AK42:AL42" si="68">AJ42+40</f>
        <v>2053</v>
      </c>
      <c r="AL42">
        <f t="shared" si="68"/>
        <v>2093</v>
      </c>
      <c r="AM42">
        <f>IF(OR(AM$1&lt;$K42,AM$1&gt;=$AK42),0,$I42)*$AF42</f>
        <v>56.7</v>
      </c>
      <c r="AN42">
        <f t="shared" ref="AN42:BP45" si="69">IF(OR(AN$1&lt;$K42,AN$1&gt;=$AK42),0,$I42)*$AF42</f>
        <v>56.7</v>
      </c>
      <c r="AO42">
        <f t="shared" si="69"/>
        <v>56.7</v>
      </c>
      <c r="AP42">
        <f t="shared" si="69"/>
        <v>56.7</v>
      </c>
      <c r="AQ42">
        <f t="shared" si="69"/>
        <v>56.7</v>
      </c>
      <c r="AR42">
        <f t="shared" si="69"/>
        <v>56.7</v>
      </c>
      <c r="AS42">
        <f t="shared" si="69"/>
        <v>56.7</v>
      </c>
      <c r="AT42">
        <f t="shared" si="69"/>
        <v>56.7</v>
      </c>
      <c r="AU42">
        <f t="shared" si="69"/>
        <v>56.7</v>
      </c>
      <c r="AV42">
        <f t="shared" si="69"/>
        <v>56.7</v>
      </c>
      <c r="AW42">
        <f t="shared" si="69"/>
        <v>56.7</v>
      </c>
      <c r="AX42">
        <f t="shared" si="69"/>
        <v>56.7</v>
      </c>
      <c r="AY42">
        <f t="shared" si="69"/>
        <v>56.7</v>
      </c>
      <c r="AZ42">
        <f t="shared" si="69"/>
        <v>56.7</v>
      </c>
      <c r="BA42">
        <f t="shared" si="69"/>
        <v>56.7</v>
      </c>
      <c r="BB42">
        <f t="shared" si="69"/>
        <v>56.7</v>
      </c>
      <c r="BC42">
        <f t="shared" si="69"/>
        <v>56.7</v>
      </c>
      <c r="BD42">
        <f t="shared" si="69"/>
        <v>56.7</v>
      </c>
      <c r="BE42">
        <f t="shared" si="69"/>
        <v>56.7</v>
      </c>
      <c r="BF42">
        <f t="shared" si="69"/>
        <v>56.7</v>
      </c>
      <c r="BG42">
        <f t="shared" si="69"/>
        <v>56.7</v>
      </c>
      <c r="BH42">
        <f t="shared" si="69"/>
        <v>56.7</v>
      </c>
      <c r="BI42">
        <f t="shared" si="69"/>
        <v>56.7</v>
      </c>
      <c r="BJ42">
        <f t="shared" si="69"/>
        <v>56.7</v>
      </c>
      <c r="BK42">
        <f t="shared" si="69"/>
        <v>56.7</v>
      </c>
      <c r="BL42">
        <f t="shared" si="69"/>
        <v>56.7</v>
      </c>
      <c r="BM42">
        <f t="shared" si="69"/>
        <v>56.7</v>
      </c>
      <c r="BN42">
        <f t="shared" si="69"/>
        <v>56.7</v>
      </c>
      <c r="BO42">
        <f t="shared" si="69"/>
        <v>56.7</v>
      </c>
      <c r="BP42">
        <f t="shared" si="69"/>
        <v>56.7</v>
      </c>
      <c r="BQ42">
        <v>0</v>
      </c>
    </row>
    <row r="43" spans="1:69">
      <c r="A43" t="s">
        <v>285</v>
      </c>
      <c r="B43" t="s">
        <v>32</v>
      </c>
      <c r="C43" t="s">
        <v>33</v>
      </c>
      <c r="D43" t="s">
        <v>34</v>
      </c>
      <c r="E43" t="s">
        <v>310</v>
      </c>
      <c r="F43" t="s">
        <v>318</v>
      </c>
      <c r="I43">
        <v>56.7</v>
      </c>
      <c r="J43" t="s">
        <v>72</v>
      </c>
      <c r="K43">
        <v>1973</v>
      </c>
      <c r="M43" t="s">
        <v>306</v>
      </c>
      <c r="N43" t="s">
        <v>312</v>
      </c>
      <c r="S43" t="s">
        <v>290</v>
      </c>
      <c r="T43" t="s">
        <v>41</v>
      </c>
      <c r="U43">
        <v>27.758056</v>
      </c>
      <c r="V43">
        <v>-82.635278</v>
      </c>
      <c r="W43" t="s">
        <v>42</v>
      </c>
      <c r="X43" t="s">
        <v>313</v>
      </c>
      <c r="Y43" t="s">
        <v>314</v>
      </c>
      <c r="AA43" t="s">
        <v>110</v>
      </c>
      <c r="AB43" t="s">
        <v>315</v>
      </c>
      <c r="AC43" t="s">
        <v>316</v>
      </c>
      <c r="AD43" t="s">
        <v>319</v>
      </c>
      <c r="AE43" t="s">
        <v>49</v>
      </c>
      <c r="AF43" s="1">
        <v>1</v>
      </c>
      <c r="AG43">
        <f t="shared" si="0"/>
        <v>226.8</v>
      </c>
      <c r="AH43" t="str">
        <f t="shared" si="52"/>
        <v/>
      </c>
      <c r="AI43">
        <f t="shared" si="53"/>
        <v>51</v>
      </c>
      <c r="AJ43">
        <f t="shared" si="4"/>
        <v>2013</v>
      </c>
      <c r="AK43">
        <f t="shared" ref="AK43:AL43" si="70">AJ43+40</f>
        <v>2053</v>
      </c>
      <c r="AL43">
        <f t="shared" si="70"/>
        <v>2093</v>
      </c>
      <c r="AM43">
        <f t="shared" ref="AM43:BB45" si="71">IF(OR(AM$1&lt;$K43,AM$1&gt;=$AK43),0,$I43)*$AF43</f>
        <v>56.7</v>
      </c>
      <c r="AN43">
        <f t="shared" si="71"/>
        <v>56.7</v>
      </c>
      <c r="AO43">
        <f t="shared" si="71"/>
        <v>56.7</v>
      </c>
      <c r="AP43">
        <f t="shared" si="71"/>
        <v>56.7</v>
      </c>
      <c r="AQ43">
        <f t="shared" si="71"/>
        <v>56.7</v>
      </c>
      <c r="AR43">
        <f t="shared" si="71"/>
        <v>56.7</v>
      </c>
      <c r="AS43">
        <f t="shared" si="71"/>
        <v>56.7</v>
      </c>
      <c r="AT43">
        <f t="shared" si="71"/>
        <v>56.7</v>
      </c>
      <c r="AU43">
        <f t="shared" si="71"/>
        <v>56.7</v>
      </c>
      <c r="AV43">
        <f t="shared" si="71"/>
        <v>56.7</v>
      </c>
      <c r="AW43">
        <f t="shared" si="71"/>
        <v>56.7</v>
      </c>
      <c r="AX43">
        <f t="shared" si="71"/>
        <v>56.7</v>
      </c>
      <c r="AY43">
        <f t="shared" si="71"/>
        <v>56.7</v>
      </c>
      <c r="AZ43">
        <f t="shared" si="71"/>
        <v>56.7</v>
      </c>
      <c r="BA43">
        <f t="shared" si="71"/>
        <v>56.7</v>
      </c>
      <c r="BB43">
        <f t="shared" si="71"/>
        <v>56.7</v>
      </c>
      <c r="BC43">
        <f t="shared" si="69"/>
        <v>56.7</v>
      </c>
      <c r="BD43">
        <f t="shared" si="69"/>
        <v>56.7</v>
      </c>
      <c r="BE43">
        <f t="shared" si="69"/>
        <v>56.7</v>
      </c>
      <c r="BF43">
        <f t="shared" si="69"/>
        <v>56.7</v>
      </c>
      <c r="BG43">
        <f t="shared" si="69"/>
        <v>56.7</v>
      </c>
      <c r="BH43">
        <f t="shared" si="69"/>
        <v>56.7</v>
      </c>
      <c r="BI43">
        <f t="shared" si="69"/>
        <v>56.7</v>
      </c>
      <c r="BJ43">
        <f t="shared" si="69"/>
        <v>56.7</v>
      </c>
      <c r="BK43">
        <f t="shared" si="69"/>
        <v>56.7</v>
      </c>
      <c r="BL43">
        <f t="shared" si="69"/>
        <v>56.7</v>
      </c>
      <c r="BM43">
        <f t="shared" si="69"/>
        <v>56.7</v>
      </c>
      <c r="BN43">
        <f t="shared" si="69"/>
        <v>56.7</v>
      </c>
      <c r="BO43">
        <f t="shared" si="69"/>
        <v>56.7</v>
      </c>
      <c r="BP43">
        <f t="shared" si="69"/>
        <v>56.7</v>
      </c>
      <c r="BQ43">
        <v>0</v>
      </c>
    </row>
    <row r="44" spans="1:69">
      <c r="A44" t="s">
        <v>285</v>
      </c>
      <c r="B44" t="s">
        <v>32</v>
      </c>
      <c r="C44" t="s">
        <v>33</v>
      </c>
      <c r="D44" t="s">
        <v>34</v>
      </c>
      <c r="E44" t="s">
        <v>310</v>
      </c>
      <c r="F44" t="s">
        <v>320</v>
      </c>
      <c r="I44">
        <v>56.7</v>
      </c>
      <c r="J44" t="s">
        <v>72</v>
      </c>
      <c r="K44">
        <v>1973</v>
      </c>
      <c r="M44" t="s">
        <v>306</v>
      </c>
      <c r="N44" t="s">
        <v>312</v>
      </c>
      <c r="S44" t="s">
        <v>290</v>
      </c>
      <c r="T44" t="s">
        <v>41</v>
      </c>
      <c r="U44">
        <v>27.758056</v>
      </c>
      <c r="V44">
        <v>-82.635278</v>
      </c>
      <c r="W44" t="s">
        <v>42</v>
      </c>
      <c r="X44" t="s">
        <v>313</v>
      </c>
      <c r="Y44" t="s">
        <v>314</v>
      </c>
      <c r="AA44" t="s">
        <v>110</v>
      </c>
      <c r="AB44" t="s">
        <v>315</v>
      </c>
      <c r="AC44" t="s">
        <v>316</v>
      </c>
      <c r="AD44" t="s">
        <v>321</v>
      </c>
      <c r="AE44" t="s">
        <v>49</v>
      </c>
      <c r="AF44" s="1">
        <v>1</v>
      </c>
      <c r="AG44">
        <f t="shared" si="0"/>
        <v>226.8</v>
      </c>
      <c r="AH44" t="str">
        <f t="shared" si="52"/>
        <v/>
      </c>
      <c r="AI44">
        <f t="shared" si="53"/>
        <v>51</v>
      </c>
      <c r="AJ44">
        <f t="shared" si="4"/>
        <v>2013</v>
      </c>
      <c r="AK44">
        <f t="shared" ref="AK44:AL44" si="72">AJ44+40</f>
        <v>2053</v>
      </c>
      <c r="AL44">
        <f t="shared" si="72"/>
        <v>2093</v>
      </c>
      <c r="AM44">
        <f t="shared" si="71"/>
        <v>56.7</v>
      </c>
      <c r="AN44">
        <f t="shared" si="69"/>
        <v>56.7</v>
      </c>
      <c r="AO44">
        <f t="shared" si="69"/>
        <v>56.7</v>
      </c>
      <c r="AP44">
        <f t="shared" si="69"/>
        <v>56.7</v>
      </c>
      <c r="AQ44">
        <f t="shared" si="69"/>
        <v>56.7</v>
      </c>
      <c r="AR44">
        <f t="shared" si="69"/>
        <v>56.7</v>
      </c>
      <c r="AS44">
        <f t="shared" si="69"/>
        <v>56.7</v>
      </c>
      <c r="AT44">
        <f t="shared" si="69"/>
        <v>56.7</v>
      </c>
      <c r="AU44">
        <f t="shared" si="69"/>
        <v>56.7</v>
      </c>
      <c r="AV44">
        <f t="shared" si="69"/>
        <v>56.7</v>
      </c>
      <c r="AW44">
        <f t="shared" si="69"/>
        <v>56.7</v>
      </c>
      <c r="AX44">
        <f t="shared" si="69"/>
        <v>56.7</v>
      </c>
      <c r="AY44">
        <f t="shared" si="69"/>
        <v>56.7</v>
      </c>
      <c r="AZ44">
        <f t="shared" si="69"/>
        <v>56.7</v>
      </c>
      <c r="BA44">
        <f t="shared" si="69"/>
        <v>56.7</v>
      </c>
      <c r="BB44">
        <f t="shared" si="69"/>
        <v>56.7</v>
      </c>
      <c r="BC44">
        <f t="shared" si="69"/>
        <v>56.7</v>
      </c>
      <c r="BD44">
        <f t="shared" si="69"/>
        <v>56.7</v>
      </c>
      <c r="BE44">
        <f t="shared" si="69"/>
        <v>56.7</v>
      </c>
      <c r="BF44">
        <f t="shared" si="69"/>
        <v>56.7</v>
      </c>
      <c r="BG44">
        <f t="shared" si="69"/>
        <v>56.7</v>
      </c>
      <c r="BH44">
        <f t="shared" si="69"/>
        <v>56.7</v>
      </c>
      <c r="BI44">
        <f t="shared" si="69"/>
        <v>56.7</v>
      </c>
      <c r="BJ44">
        <f t="shared" si="69"/>
        <v>56.7</v>
      </c>
      <c r="BK44">
        <f t="shared" si="69"/>
        <v>56.7</v>
      </c>
      <c r="BL44">
        <f t="shared" si="69"/>
        <v>56.7</v>
      </c>
      <c r="BM44">
        <f t="shared" si="69"/>
        <v>56.7</v>
      </c>
      <c r="BN44">
        <f t="shared" si="69"/>
        <v>56.7</v>
      </c>
      <c r="BO44">
        <f t="shared" si="69"/>
        <v>56.7</v>
      </c>
      <c r="BP44">
        <f t="shared" si="69"/>
        <v>56.7</v>
      </c>
      <c r="BQ44">
        <v>0</v>
      </c>
    </row>
    <row r="45" spans="1:69">
      <c r="A45" t="s">
        <v>285</v>
      </c>
      <c r="B45" t="s">
        <v>32</v>
      </c>
      <c r="C45" t="s">
        <v>33</v>
      </c>
      <c r="D45" t="s">
        <v>34</v>
      </c>
      <c r="E45" t="s">
        <v>310</v>
      </c>
      <c r="F45" t="s">
        <v>322</v>
      </c>
      <c r="I45">
        <v>56.7</v>
      </c>
      <c r="J45" t="s">
        <v>72</v>
      </c>
      <c r="K45">
        <v>1973</v>
      </c>
      <c r="M45" t="s">
        <v>306</v>
      </c>
      <c r="N45" t="s">
        <v>312</v>
      </c>
      <c r="S45" t="s">
        <v>290</v>
      </c>
      <c r="T45" t="s">
        <v>41</v>
      </c>
      <c r="U45">
        <v>27.758056</v>
      </c>
      <c r="V45">
        <v>-82.635278</v>
      </c>
      <c r="W45" t="s">
        <v>42</v>
      </c>
      <c r="X45" t="s">
        <v>313</v>
      </c>
      <c r="Y45" t="s">
        <v>314</v>
      </c>
      <c r="AA45" t="s">
        <v>110</v>
      </c>
      <c r="AB45" t="s">
        <v>315</v>
      </c>
      <c r="AC45" t="s">
        <v>316</v>
      </c>
      <c r="AD45" t="s">
        <v>323</v>
      </c>
      <c r="AE45" t="s">
        <v>49</v>
      </c>
      <c r="AF45" s="1">
        <v>1</v>
      </c>
      <c r="AG45">
        <f t="shared" si="0"/>
        <v>226.8</v>
      </c>
      <c r="AH45">
        <f t="shared" si="52"/>
        <v>226.8</v>
      </c>
      <c r="AI45">
        <f t="shared" si="53"/>
        <v>51</v>
      </c>
      <c r="AJ45">
        <f t="shared" si="4"/>
        <v>2013</v>
      </c>
      <c r="AK45">
        <f t="shared" ref="AK45:AL45" si="73">AJ45+40</f>
        <v>2053</v>
      </c>
      <c r="AL45">
        <f t="shared" si="73"/>
        <v>2093</v>
      </c>
      <c r="AM45">
        <f t="shared" si="71"/>
        <v>56.7</v>
      </c>
      <c r="AN45">
        <f t="shared" si="69"/>
        <v>56.7</v>
      </c>
      <c r="AO45">
        <f t="shared" si="69"/>
        <v>56.7</v>
      </c>
      <c r="AP45">
        <f t="shared" si="69"/>
        <v>56.7</v>
      </c>
      <c r="AQ45">
        <f t="shared" si="69"/>
        <v>56.7</v>
      </c>
      <c r="AR45">
        <f t="shared" si="69"/>
        <v>56.7</v>
      </c>
      <c r="AS45">
        <f t="shared" si="69"/>
        <v>56.7</v>
      </c>
      <c r="AT45">
        <f t="shared" si="69"/>
        <v>56.7</v>
      </c>
      <c r="AU45">
        <f t="shared" si="69"/>
        <v>56.7</v>
      </c>
      <c r="AV45">
        <f t="shared" si="69"/>
        <v>56.7</v>
      </c>
      <c r="AW45">
        <f t="shared" si="69"/>
        <v>56.7</v>
      </c>
      <c r="AX45">
        <f t="shared" si="69"/>
        <v>56.7</v>
      </c>
      <c r="AY45">
        <f t="shared" si="69"/>
        <v>56.7</v>
      </c>
      <c r="AZ45">
        <f t="shared" si="69"/>
        <v>56.7</v>
      </c>
      <c r="BA45">
        <f t="shared" si="69"/>
        <v>56.7</v>
      </c>
      <c r="BB45">
        <f t="shared" si="69"/>
        <v>56.7</v>
      </c>
      <c r="BC45">
        <f t="shared" si="69"/>
        <v>56.7</v>
      </c>
      <c r="BD45">
        <f t="shared" si="69"/>
        <v>56.7</v>
      </c>
      <c r="BE45">
        <f t="shared" si="69"/>
        <v>56.7</v>
      </c>
      <c r="BF45">
        <f t="shared" si="69"/>
        <v>56.7</v>
      </c>
      <c r="BG45">
        <f t="shared" si="69"/>
        <v>56.7</v>
      </c>
      <c r="BH45">
        <f t="shared" si="69"/>
        <v>56.7</v>
      </c>
      <c r="BI45">
        <f t="shared" si="69"/>
        <v>56.7</v>
      </c>
      <c r="BJ45">
        <f t="shared" si="69"/>
        <v>56.7</v>
      </c>
      <c r="BK45">
        <f t="shared" si="69"/>
        <v>56.7</v>
      </c>
      <c r="BL45">
        <f t="shared" si="69"/>
        <v>56.7</v>
      </c>
      <c r="BM45">
        <f t="shared" si="69"/>
        <v>56.7</v>
      </c>
      <c r="BN45">
        <f t="shared" si="69"/>
        <v>56.7</v>
      </c>
      <c r="BO45">
        <f t="shared" si="69"/>
        <v>56.7</v>
      </c>
      <c r="BP45">
        <f t="shared" si="69"/>
        <v>56.7</v>
      </c>
      <c r="BQ45">
        <v>0</v>
      </c>
    </row>
    <row r="46" spans="1:69">
      <c r="A46" t="s">
        <v>285</v>
      </c>
      <c r="B46" t="s">
        <v>32</v>
      </c>
      <c r="C46" t="s">
        <v>33</v>
      </c>
      <c r="D46" t="s">
        <v>34</v>
      </c>
      <c r="E46" t="s">
        <v>81</v>
      </c>
      <c r="F46" t="s">
        <v>298</v>
      </c>
      <c r="I46">
        <v>698</v>
      </c>
      <c r="J46" t="s">
        <v>72</v>
      </c>
      <c r="K46">
        <v>2011</v>
      </c>
      <c r="M46" t="s">
        <v>299</v>
      </c>
      <c r="N46" t="s">
        <v>289</v>
      </c>
      <c r="S46" t="s">
        <v>324</v>
      </c>
      <c r="T46" t="s">
        <v>41</v>
      </c>
      <c r="U46">
        <v>35.713299999999997</v>
      </c>
      <c r="V46">
        <v>-80.3767</v>
      </c>
      <c r="W46" t="s">
        <v>42</v>
      </c>
      <c r="X46" t="s">
        <v>325</v>
      </c>
      <c r="Y46" t="s">
        <v>83</v>
      </c>
      <c r="AA46" t="s">
        <v>45</v>
      </c>
      <c r="AB46" t="s">
        <v>84</v>
      </c>
      <c r="AC46" t="s">
        <v>85</v>
      </c>
      <c r="AD46" t="s">
        <v>326</v>
      </c>
      <c r="AE46" t="s">
        <v>49</v>
      </c>
      <c r="AF46" s="1">
        <v>1</v>
      </c>
      <c r="AG46">
        <f t="shared" si="0"/>
        <v>698</v>
      </c>
      <c r="AH46">
        <f t="shared" si="52"/>
        <v>698</v>
      </c>
      <c r="AI46">
        <f t="shared" si="53"/>
        <v>13</v>
      </c>
      <c r="AJ46">
        <f t="shared" si="4"/>
        <v>2051</v>
      </c>
      <c r="AK46">
        <f t="shared" ref="AK46:AL46" si="74">AJ46+40</f>
        <v>2091</v>
      </c>
      <c r="AL46">
        <f t="shared" si="74"/>
        <v>2131</v>
      </c>
      <c r="AM46">
        <f t="shared" ref="AM46:BQ47" si="75">IF(OR(AM$1&lt;$K46,AM$1&gt;=$AJ46),0,$I46)*$AF46</f>
        <v>698</v>
      </c>
      <c r="AN46">
        <f t="shared" si="75"/>
        <v>698</v>
      </c>
      <c r="AO46">
        <f t="shared" si="75"/>
        <v>698</v>
      </c>
      <c r="AP46">
        <f t="shared" si="75"/>
        <v>698</v>
      </c>
      <c r="AQ46">
        <f t="shared" si="75"/>
        <v>698</v>
      </c>
      <c r="AR46">
        <f t="shared" si="75"/>
        <v>698</v>
      </c>
      <c r="AS46">
        <f t="shared" si="75"/>
        <v>698</v>
      </c>
      <c r="AT46">
        <f t="shared" si="75"/>
        <v>698</v>
      </c>
      <c r="AU46">
        <f t="shared" si="75"/>
        <v>698</v>
      </c>
      <c r="AV46">
        <f t="shared" si="75"/>
        <v>698</v>
      </c>
      <c r="AW46">
        <f t="shared" si="75"/>
        <v>698</v>
      </c>
      <c r="AX46">
        <f t="shared" si="75"/>
        <v>698</v>
      </c>
      <c r="AY46">
        <f t="shared" si="75"/>
        <v>698</v>
      </c>
      <c r="AZ46">
        <f t="shared" si="75"/>
        <v>698</v>
      </c>
      <c r="BA46">
        <f t="shared" si="75"/>
        <v>698</v>
      </c>
      <c r="BB46">
        <f t="shared" si="75"/>
        <v>698</v>
      </c>
      <c r="BC46">
        <f t="shared" si="75"/>
        <v>698</v>
      </c>
      <c r="BD46">
        <f t="shared" si="75"/>
        <v>698</v>
      </c>
      <c r="BE46">
        <f t="shared" si="75"/>
        <v>698</v>
      </c>
      <c r="BF46">
        <f t="shared" si="75"/>
        <v>698</v>
      </c>
      <c r="BG46">
        <f t="shared" si="75"/>
        <v>698</v>
      </c>
      <c r="BH46">
        <f t="shared" si="75"/>
        <v>698</v>
      </c>
      <c r="BI46">
        <f t="shared" si="75"/>
        <v>698</v>
      </c>
      <c r="BJ46">
        <f t="shared" si="75"/>
        <v>698</v>
      </c>
      <c r="BK46">
        <f t="shared" si="75"/>
        <v>698</v>
      </c>
      <c r="BL46">
        <f t="shared" si="75"/>
        <v>698</v>
      </c>
      <c r="BM46">
        <f t="shared" si="75"/>
        <v>698</v>
      </c>
      <c r="BN46">
        <f t="shared" si="75"/>
        <v>698</v>
      </c>
      <c r="BO46">
        <f t="shared" si="75"/>
        <v>698</v>
      </c>
      <c r="BP46">
        <f t="shared" si="75"/>
        <v>698</v>
      </c>
      <c r="BQ46">
        <v>0</v>
      </c>
    </row>
    <row r="47" spans="1:69">
      <c r="A47" t="s">
        <v>285</v>
      </c>
      <c r="B47" t="s">
        <v>32</v>
      </c>
      <c r="C47" t="s">
        <v>33</v>
      </c>
      <c r="D47" t="s">
        <v>34</v>
      </c>
      <c r="E47" t="s">
        <v>97</v>
      </c>
      <c r="F47" t="s">
        <v>327</v>
      </c>
      <c r="I47">
        <v>113</v>
      </c>
      <c r="J47" t="s">
        <v>72</v>
      </c>
      <c r="K47">
        <v>1993</v>
      </c>
      <c r="M47" t="s">
        <v>306</v>
      </c>
      <c r="N47" t="s">
        <v>328</v>
      </c>
      <c r="S47" t="s">
        <v>329</v>
      </c>
      <c r="T47" t="s">
        <v>41</v>
      </c>
      <c r="U47">
        <v>39.924199999999999</v>
      </c>
      <c r="V47">
        <v>-87.424400000000006</v>
      </c>
      <c r="W47" t="s">
        <v>42</v>
      </c>
      <c r="X47" t="s">
        <v>99</v>
      </c>
      <c r="Y47" t="s">
        <v>100</v>
      </c>
      <c r="AA47" t="s">
        <v>101</v>
      </c>
      <c r="AB47" t="s">
        <v>102</v>
      </c>
      <c r="AC47" t="s">
        <v>103</v>
      </c>
      <c r="AD47" t="s">
        <v>330</v>
      </c>
      <c r="AE47" t="s">
        <v>49</v>
      </c>
      <c r="AF47" s="1">
        <v>1</v>
      </c>
      <c r="AG47">
        <f t="shared" si="0"/>
        <v>1175</v>
      </c>
      <c r="AH47">
        <f t="shared" si="52"/>
        <v>1175</v>
      </c>
      <c r="AI47">
        <f t="shared" si="53"/>
        <v>31</v>
      </c>
      <c r="AJ47">
        <f t="shared" si="4"/>
        <v>2033</v>
      </c>
      <c r="AK47">
        <f t="shared" ref="AK47:AL47" si="76">AJ47+40</f>
        <v>2073</v>
      </c>
      <c r="AL47">
        <f t="shared" si="76"/>
        <v>2113</v>
      </c>
      <c r="AM47">
        <f>IF(OR(AM$1&lt;$K47,AM$1&gt;=$AJ47),0,$I47)*$AF47</f>
        <v>113</v>
      </c>
      <c r="AN47">
        <f t="shared" si="75"/>
        <v>113</v>
      </c>
      <c r="AO47">
        <f t="shared" si="75"/>
        <v>113</v>
      </c>
      <c r="AP47">
        <f t="shared" si="75"/>
        <v>113</v>
      </c>
      <c r="AQ47">
        <f t="shared" si="75"/>
        <v>113</v>
      </c>
      <c r="AR47">
        <f t="shared" si="75"/>
        <v>113</v>
      </c>
      <c r="AS47">
        <f t="shared" si="75"/>
        <v>113</v>
      </c>
      <c r="AT47">
        <f t="shared" si="75"/>
        <v>113</v>
      </c>
      <c r="AU47">
        <f t="shared" si="75"/>
        <v>113</v>
      </c>
      <c r="AV47">
        <f t="shared" si="75"/>
        <v>113</v>
      </c>
      <c r="AW47">
        <f t="shared" si="75"/>
        <v>113</v>
      </c>
      <c r="AX47">
        <f t="shared" si="75"/>
        <v>113</v>
      </c>
      <c r="AY47">
        <f t="shared" si="75"/>
        <v>113</v>
      </c>
      <c r="AZ47">
        <f t="shared" si="75"/>
        <v>0</v>
      </c>
      <c r="BA47">
        <f t="shared" si="75"/>
        <v>0</v>
      </c>
      <c r="BB47">
        <f t="shared" si="75"/>
        <v>0</v>
      </c>
      <c r="BC47">
        <f t="shared" si="75"/>
        <v>0</v>
      </c>
      <c r="BD47">
        <f t="shared" si="75"/>
        <v>0</v>
      </c>
      <c r="BE47">
        <f t="shared" si="75"/>
        <v>0</v>
      </c>
      <c r="BF47">
        <f t="shared" si="75"/>
        <v>0</v>
      </c>
      <c r="BG47">
        <f t="shared" si="75"/>
        <v>0</v>
      </c>
      <c r="BH47">
        <f t="shared" si="75"/>
        <v>0</v>
      </c>
      <c r="BI47">
        <f t="shared" si="75"/>
        <v>0</v>
      </c>
      <c r="BJ47">
        <f t="shared" si="75"/>
        <v>0</v>
      </c>
      <c r="BK47">
        <f t="shared" si="75"/>
        <v>0</v>
      </c>
      <c r="BL47">
        <f t="shared" si="75"/>
        <v>0</v>
      </c>
      <c r="BM47">
        <f t="shared" si="75"/>
        <v>0</v>
      </c>
      <c r="BN47">
        <f t="shared" si="75"/>
        <v>0</v>
      </c>
      <c r="BO47">
        <f t="shared" si="75"/>
        <v>0</v>
      </c>
      <c r="BP47">
        <f t="shared" si="75"/>
        <v>0</v>
      </c>
      <c r="BQ47">
        <f t="shared" si="75"/>
        <v>0</v>
      </c>
    </row>
    <row r="48" spans="1:69">
      <c r="A48" t="s">
        <v>285</v>
      </c>
      <c r="B48" t="s">
        <v>32</v>
      </c>
      <c r="C48" t="s">
        <v>33</v>
      </c>
      <c r="D48" t="s">
        <v>34</v>
      </c>
      <c r="E48" t="s">
        <v>106</v>
      </c>
      <c r="F48" t="s">
        <v>298</v>
      </c>
      <c r="H48" t="s">
        <v>331</v>
      </c>
      <c r="I48">
        <v>985</v>
      </c>
      <c r="J48" t="s">
        <v>72</v>
      </c>
      <c r="K48">
        <v>2018</v>
      </c>
      <c r="M48" t="s">
        <v>299</v>
      </c>
      <c r="N48" t="s">
        <v>332</v>
      </c>
      <c r="S48" t="s">
        <v>290</v>
      </c>
      <c r="T48" t="s">
        <v>41</v>
      </c>
      <c r="U48">
        <v>28.965599999999998</v>
      </c>
      <c r="V48">
        <v>-82.697699999999998</v>
      </c>
      <c r="W48" t="s">
        <v>42</v>
      </c>
      <c r="X48" t="s">
        <v>108</v>
      </c>
      <c r="Y48" t="s">
        <v>109</v>
      </c>
      <c r="AA48" t="s">
        <v>110</v>
      </c>
      <c r="AB48" t="s">
        <v>111</v>
      </c>
      <c r="AC48" t="s">
        <v>112</v>
      </c>
      <c r="AD48" t="s">
        <v>333</v>
      </c>
      <c r="AE48" t="s">
        <v>49</v>
      </c>
      <c r="AF48" s="1">
        <v>1</v>
      </c>
      <c r="AG48">
        <f t="shared" si="0"/>
        <v>3448.4</v>
      </c>
      <c r="AH48" t="str">
        <f t="shared" si="52"/>
        <v/>
      </c>
      <c r="AI48">
        <f t="shared" si="53"/>
        <v>6</v>
      </c>
      <c r="AJ48">
        <f t="shared" si="4"/>
        <v>2058</v>
      </c>
      <c r="AK48">
        <f t="shared" ref="AK48:AL48" si="77">AJ48+40</f>
        <v>2098</v>
      </c>
      <c r="AL48">
        <f t="shared" si="77"/>
        <v>2138</v>
      </c>
      <c r="AM48">
        <f t="shared" ref="AM48:AV52" si="78">IF(OR(AM$1&lt;$K48,AM$1&gt;=$AJ48),0,$I48)*$AF48</f>
        <v>985</v>
      </c>
      <c r="AN48">
        <f t="shared" si="78"/>
        <v>985</v>
      </c>
      <c r="AO48">
        <f t="shared" si="78"/>
        <v>985</v>
      </c>
      <c r="AP48">
        <f t="shared" si="78"/>
        <v>985</v>
      </c>
      <c r="AQ48">
        <f t="shared" si="78"/>
        <v>985</v>
      </c>
      <c r="AR48">
        <f t="shared" si="78"/>
        <v>985</v>
      </c>
      <c r="AS48">
        <f t="shared" si="78"/>
        <v>985</v>
      </c>
      <c r="AT48">
        <f t="shared" si="78"/>
        <v>985</v>
      </c>
      <c r="AU48">
        <f t="shared" si="78"/>
        <v>985</v>
      </c>
      <c r="AV48">
        <f t="shared" si="78"/>
        <v>985</v>
      </c>
      <c r="AW48">
        <f t="shared" ref="AW48:BF52" si="79">IF(OR(AW$1&lt;$K48,AW$1&gt;=$AJ48),0,$I48)*$AF48</f>
        <v>985</v>
      </c>
      <c r="AX48">
        <f t="shared" si="79"/>
        <v>985</v>
      </c>
      <c r="AY48">
        <f t="shared" si="79"/>
        <v>985</v>
      </c>
      <c r="AZ48">
        <f t="shared" si="79"/>
        <v>985</v>
      </c>
      <c r="BA48">
        <f t="shared" si="79"/>
        <v>985</v>
      </c>
      <c r="BB48">
        <f t="shared" si="79"/>
        <v>985</v>
      </c>
      <c r="BC48">
        <f t="shared" si="79"/>
        <v>985</v>
      </c>
      <c r="BD48">
        <f t="shared" si="79"/>
        <v>985</v>
      </c>
      <c r="BE48">
        <f t="shared" si="79"/>
        <v>985</v>
      </c>
      <c r="BF48">
        <f t="shared" si="79"/>
        <v>985</v>
      </c>
      <c r="BG48">
        <f t="shared" ref="BG48:BQ52" si="80">IF(OR(BG$1&lt;$K48,BG$1&gt;=$AJ48),0,$I48)*$AF48</f>
        <v>985</v>
      </c>
      <c r="BH48">
        <f t="shared" si="80"/>
        <v>985</v>
      </c>
      <c r="BI48">
        <f t="shared" si="80"/>
        <v>985</v>
      </c>
      <c r="BJ48">
        <f t="shared" si="80"/>
        <v>985</v>
      </c>
      <c r="BK48">
        <f t="shared" si="80"/>
        <v>985</v>
      </c>
      <c r="BL48">
        <f t="shared" si="80"/>
        <v>985</v>
      </c>
      <c r="BM48">
        <f t="shared" si="80"/>
        <v>985</v>
      </c>
      <c r="BN48">
        <f t="shared" si="80"/>
        <v>985</v>
      </c>
      <c r="BO48">
        <f t="shared" si="80"/>
        <v>985</v>
      </c>
      <c r="BP48">
        <f t="shared" si="80"/>
        <v>985</v>
      </c>
      <c r="BQ48">
        <v>0</v>
      </c>
    </row>
    <row r="49" spans="1:69">
      <c r="A49" t="s">
        <v>285</v>
      </c>
      <c r="B49" t="s">
        <v>32</v>
      </c>
      <c r="C49" t="s">
        <v>33</v>
      </c>
      <c r="D49" t="s">
        <v>34</v>
      </c>
      <c r="E49" t="s">
        <v>106</v>
      </c>
      <c r="F49" t="s">
        <v>303</v>
      </c>
      <c r="H49" t="s">
        <v>331</v>
      </c>
      <c r="I49">
        <v>985</v>
      </c>
      <c r="J49" t="s">
        <v>72</v>
      </c>
      <c r="K49">
        <v>2018</v>
      </c>
      <c r="M49" t="s">
        <v>299</v>
      </c>
      <c r="N49" t="s">
        <v>332</v>
      </c>
      <c r="S49" t="s">
        <v>290</v>
      </c>
      <c r="T49" t="s">
        <v>41</v>
      </c>
      <c r="U49">
        <v>28.965599999999998</v>
      </c>
      <c r="V49">
        <v>-82.697699999999998</v>
      </c>
      <c r="W49" t="s">
        <v>42</v>
      </c>
      <c r="X49" t="s">
        <v>108</v>
      </c>
      <c r="Y49" t="s">
        <v>109</v>
      </c>
      <c r="AA49" t="s">
        <v>110</v>
      </c>
      <c r="AB49" t="s">
        <v>111</v>
      </c>
      <c r="AC49" t="s">
        <v>112</v>
      </c>
      <c r="AD49" t="s">
        <v>334</v>
      </c>
      <c r="AE49" t="s">
        <v>49</v>
      </c>
      <c r="AF49" s="1">
        <v>1</v>
      </c>
      <c r="AG49">
        <f t="shared" si="0"/>
        <v>3448.4</v>
      </c>
      <c r="AH49">
        <f t="shared" si="52"/>
        <v>3448.4</v>
      </c>
      <c r="AI49">
        <f t="shared" si="53"/>
        <v>6</v>
      </c>
      <c r="AJ49">
        <f t="shared" si="4"/>
        <v>2058</v>
      </c>
      <c r="AK49">
        <f t="shared" ref="AK49:AL49" si="81">AJ49+40</f>
        <v>2098</v>
      </c>
      <c r="AL49">
        <f t="shared" si="81"/>
        <v>2138</v>
      </c>
      <c r="AM49">
        <f t="shared" si="78"/>
        <v>985</v>
      </c>
      <c r="AN49">
        <f t="shared" si="78"/>
        <v>985</v>
      </c>
      <c r="AO49">
        <f t="shared" si="78"/>
        <v>985</v>
      </c>
      <c r="AP49">
        <f t="shared" si="78"/>
        <v>985</v>
      </c>
      <c r="AQ49">
        <f t="shared" si="78"/>
        <v>985</v>
      </c>
      <c r="AR49">
        <f t="shared" si="78"/>
        <v>985</v>
      </c>
      <c r="AS49">
        <f t="shared" si="78"/>
        <v>985</v>
      </c>
      <c r="AT49">
        <f t="shared" si="78"/>
        <v>985</v>
      </c>
      <c r="AU49">
        <f t="shared" si="78"/>
        <v>985</v>
      </c>
      <c r="AV49">
        <f t="shared" si="78"/>
        <v>985</v>
      </c>
      <c r="AW49">
        <f t="shared" si="79"/>
        <v>985</v>
      </c>
      <c r="AX49">
        <f t="shared" si="79"/>
        <v>985</v>
      </c>
      <c r="AY49">
        <f t="shared" si="79"/>
        <v>985</v>
      </c>
      <c r="AZ49">
        <f t="shared" si="79"/>
        <v>985</v>
      </c>
      <c r="BA49">
        <f t="shared" si="79"/>
        <v>985</v>
      </c>
      <c r="BB49">
        <f t="shared" si="79"/>
        <v>985</v>
      </c>
      <c r="BC49">
        <f t="shared" si="79"/>
        <v>985</v>
      </c>
      <c r="BD49">
        <f t="shared" si="79"/>
        <v>985</v>
      </c>
      <c r="BE49">
        <f t="shared" si="79"/>
        <v>985</v>
      </c>
      <c r="BF49">
        <f t="shared" si="79"/>
        <v>985</v>
      </c>
      <c r="BG49">
        <f t="shared" si="80"/>
        <v>985</v>
      </c>
      <c r="BH49">
        <f t="shared" si="80"/>
        <v>985</v>
      </c>
      <c r="BI49">
        <f t="shared" si="80"/>
        <v>985</v>
      </c>
      <c r="BJ49">
        <f t="shared" si="80"/>
        <v>985</v>
      </c>
      <c r="BK49">
        <f t="shared" si="80"/>
        <v>985</v>
      </c>
      <c r="BL49">
        <f t="shared" si="80"/>
        <v>985</v>
      </c>
      <c r="BM49">
        <f t="shared" si="80"/>
        <v>985</v>
      </c>
      <c r="BN49">
        <f t="shared" si="80"/>
        <v>985</v>
      </c>
      <c r="BO49">
        <f t="shared" si="80"/>
        <v>985</v>
      </c>
      <c r="BP49">
        <f t="shared" si="80"/>
        <v>985</v>
      </c>
      <c r="BQ49">
        <v>0</v>
      </c>
    </row>
    <row r="50" spans="1:69">
      <c r="A50" t="s">
        <v>285</v>
      </c>
      <c r="B50" t="s">
        <v>32</v>
      </c>
      <c r="C50" t="s">
        <v>33</v>
      </c>
      <c r="D50" t="s">
        <v>34</v>
      </c>
      <c r="E50" t="s">
        <v>117</v>
      </c>
      <c r="F50" t="s">
        <v>298</v>
      </c>
      <c r="I50">
        <v>698</v>
      </c>
      <c r="J50" t="s">
        <v>72</v>
      </c>
      <c r="K50">
        <v>2012</v>
      </c>
      <c r="M50" t="s">
        <v>299</v>
      </c>
      <c r="N50" t="s">
        <v>332</v>
      </c>
      <c r="S50" t="s">
        <v>324</v>
      </c>
      <c r="T50" t="s">
        <v>41</v>
      </c>
      <c r="U50">
        <v>36.486199999999997</v>
      </c>
      <c r="V50">
        <v>-79.720799999999997</v>
      </c>
      <c r="W50" t="s">
        <v>42</v>
      </c>
      <c r="X50" t="s">
        <v>118</v>
      </c>
      <c r="Y50" t="s">
        <v>119</v>
      </c>
      <c r="AA50" t="s">
        <v>45</v>
      </c>
      <c r="AB50" t="s">
        <v>120</v>
      </c>
      <c r="AC50" t="s">
        <v>121</v>
      </c>
      <c r="AD50" t="s">
        <v>335</v>
      </c>
      <c r="AE50" t="s">
        <v>49</v>
      </c>
      <c r="AF50" s="1">
        <v>1</v>
      </c>
      <c r="AG50">
        <f t="shared" si="0"/>
        <v>698</v>
      </c>
      <c r="AH50">
        <f t="shared" si="52"/>
        <v>698</v>
      </c>
      <c r="AI50">
        <f t="shared" si="53"/>
        <v>12</v>
      </c>
      <c r="AJ50">
        <f t="shared" si="4"/>
        <v>2052</v>
      </c>
      <c r="AK50">
        <f t="shared" ref="AK50:AL50" si="82">AJ50+40</f>
        <v>2092</v>
      </c>
      <c r="AL50">
        <f t="shared" si="82"/>
        <v>2132</v>
      </c>
      <c r="AM50">
        <f>IF(OR(AM$1&lt;$K50,AM$1&gt;=$AJ50),0,$I50)*$AF50</f>
        <v>698</v>
      </c>
      <c r="AN50">
        <f t="shared" si="78"/>
        <v>698</v>
      </c>
      <c r="AO50">
        <f t="shared" si="78"/>
        <v>698</v>
      </c>
      <c r="AP50">
        <f t="shared" si="78"/>
        <v>698</v>
      </c>
      <c r="AQ50">
        <f t="shared" si="78"/>
        <v>698</v>
      </c>
      <c r="AR50">
        <f t="shared" si="78"/>
        <v>698</v>
      </c>
      <c r="AS50">
        <f t="shared" si="78"/>
        <v>698</v>
      </c>
      <c r="AT50">
        <f t="shared" si="78"/>
        <v>698</v>
      </c>
      <c r="AU50">
        <f t="shared" si="78"/>
        <v>698</v>
      </c>
      <c r="AV50">
        <f t="shared" si="78"/>
        <v>698</v>
      </c>
      <c r="AW50">
        <f t="shared" si="79"/>
        <v>698</v>
      </c>
      <c r="AX50">
        <f t="shared" si="79"/>
        <v>698</v>
      </c>
      <c r="AY50">
        <f t="shared" si="79"/>
        <v>698</v>
      </c>
      <c r="AZ50">
        <f t="shared" si="79"/>
        <v>698</v>
      </c>
      <c r="BA50">
        <f t="shared" si="79"/>
        <v>698</v>
      </c>
      <c r="BB50">
        <f t="shared" si="79"/>
        <v>698</v>
      </c>
      <c r="BC50">
        <f t="shared" si="79"/>
        <v>698</v>
      </c>
      <c r="BD50">
        <f t="shared" si="79"/>
        <v>698</v>
      </c>
      <c r="BE50">
        <f t="shared" si="79"/>
        <v>698</v>
      </c>
      <c r="BF50">
        <f t="shared" si="79"/>
        <v>698</v>
      </c>
      <c r="BG50">
        <f t="shared" si="80"/>
        <v>698</v>
      </c>
      <c r="BH50">
        <f t="shared" si="80"/>
        <v>698</v>
      </c>
      <c r="BI50">
        <f t="shared" si="80"/>
        <v>698</v>
      </c>
      <c r="BJ50">
        <f t="shared" si="80"/>
        <v>698</v>
      </c>
      <c r="BK50">
        <f t="shared" si="80"/>
        <v>698</v>
      </c>
      <c r="BL50">
        <f t="shared" si="80"/>
        <v>698</v>
      </c>
      <c r="BM50">
        <f t="shared" si="80"/>
        <v>698</v>
      </c>
      <c r="BN50">
        <f t="shared" si="80"/>
        <v>698</v>
      </c>
      <c r="BO50">
        <f t="shared" si="80"/>
        <v>698</v>
      </c>
      <c r="BP50">
        <f t="shared" si="80"/>
        <v>698</v>
      </c>
      <c r="BQ50">
        <v>0</v>
      </c>
    </row>
    <row r="51" spans="1:69">
      <c r="A51" t="s">
        <v>285</v>
      </c>
      <c r="B51" t="s">
        <v>32</v>
      </c>
      <c r="C51" t="s">
        <v>33</v>
      </c>
      <c r="D51" t="s">
        <v>34</v>
      </c>
      <c r="E51" t="s">
        <v>336</v>
      </c>
      <c r="F51" t="s">
        <v>354</v>
      </c>
      <c r="I51">
        <v>158</v>
      </c>
      <c r="J51" t="s">
        <v>72</v>
      </c>
      <c r="K51">
        <v>1997</v>
      </c>
      <c r="M51" t="s">
        <v>306</v>
      </c>
      <c r="N51" t="s">
        <v>289</v>
      </c>
      <c r="S51" t="s">
        <v>300</v>
      </c>
      <c r="T51" t="s">
        <v>41</v>
      </c>
      <c r="U51">
        <v>34.418500000000002</v>
      </c>
      <c r="V51">
        <v>-80.165700000000001</v>
      </c>
      <c r="W51" t="s">
        <v>42</v>
      </c>
      <c r="X51" t="s">
        <v>183</v>
      </c>
      <c r="Y51" t="s">
        <v>184</v>
      </c>
      <c r="AA51" t="s">
        <v>185</v>
      </c>
      <c r="AB51" t="s">
        <v>337</v>
      </c>
      <c r="AC51" t="s">
        <v>338</v>
      </c>
      <c r="AD51" t="s">
        <v>355</v>
      </c>
      <c r="AE51" t="s">
        <v>49</v>
      </c>
      <c r="AF51" s="1">
        <v>1</v>
      </c>
      <c r="AG51">
        <f t="shared" si="0"/>
        <v>316</v>
      </c>
      <c r="AH51" t="str">
        <f t="shared" si="52"/>
        <v/>
      </c>
      <c r="AI51">
        <f t="shared" si="53"/>
        <v>27</v>
      </c>
      <c r="AJ51">
        <f t="shared" si="4"/>
        <v>2037</v>
      </c>
      <c r="AK51">
        <f t="shared" ref="AK51:AL51" si="83">AJ51+40</f>
        <v>2077</v>
      </c>
      <c r="AL51">
        <f t="shared" si="83"/>
        <v>2117</v>
      </c>
      <c r="AM51">
        <f>IF(OR(AM$1&lt;$K51,AM$1&gt;=$AJ51),0,$I51)*$AF51</f>
        <v>158</v>
      </c>
      <c r="AN51">
        <f t="shared" si="78"/>
        <v>158</v>
      </c>
      <c r="AO51">
        <f t="shared" si="78"/>
        <v>158</v>
      </c>
      <c r="AP51">
        <f t="shared" si="78"/>
        <v>158</v>
      </c>
      <c r="AQ51">
        <f t="shared" si="78"/>
        <v>158</v>
      </c>
      <c r="AR51">
        <f t="shared" si="78"/>
        <v>158</v>
      </c>
      <c r="AS51">
        <f t="shared" si="78"/>
        <v>158</v>
      </c>
      <c r="AT51">
        <f t="shared" si="78"/>
        <v>158</v>
      </c>
      <c r="AU51">
        <f t="shared" si="78"/>
        <v>158</v>
      </c>
      <c r="AV51">
        <f t="shared" si="78"/>
        <v>158</v>
      </c>
      <c r="AW51">
        <f t="shared" si="79"/>
        <v>158</v>
      </c>
      <c r="AX51">
        <f t="shared" si="79"/>
        <v>158</v>
      </c>
      <c r="AY51">
        <f t="shared" si="79"/>
        <v>158</v>
      </c>
      <c r="AZ51">
        <f t="shared" si="79"/>
        <v>158</v>
      </c>
      <c r="BA51">
        <f t="shared" si="79"/>
        <v>158</v>
      </c>
      <c r="BB51">
        <f t="shared" si="79"/>
        <v>158</v>
      </c>
      <c r="BC51">
        <f t="shared" si="79"/>
        <v>158</v>
      </c>
      <c r="BD51">
        <f t="shared" si="79"/>
        <v>0</v>
      </c>
      <c r="BE51">
        <f t="shared" si="79"/>
        <v>0</v>
      </c>
      <c r="BF51">
        <f t="shared" si="79"/>
        <v>0</v>
      </c>
      <c r="BG51">
        <f t="shared" si="80"/>
        <v>0</v>
      </c>
      <c r="BH51">
        <f t="shared" si="80"/>
        <v>0</v>
      </c>
      <c r="BI51">
        <f t="shared" si="80"/>
        <v>0</v>
      </c>
      <c r="BJ51">
        <f t="shared" si="80"/>
        <v>0</v>
      </c>
      <c r="BK51">
        <f t="shared" si="80"/>
        <v>0</v>
      </c>
      <c r="BL51">
        <f t="shared" si="80"/>
        <v>0</v>
      </c>
      <c r="BM51">
        <f t="shared" si="80"/>
        <v>0</v>
      </c>
      <c r="BN51">
        <f t="shared" si="80"/>
        <v>0</v>
      </c>
      <c r="BO51">
        <f t="shared" si="80"/>
        <v>0</v>
      </c>
      <c r="BP51">
        <f t="shared" si="80"/>
        <v>0</v>
      </c>
      <c r="BQ51">
        <f t="shared" si="80"/>
        <v>0</v>
      </c>
    </row>
    <row r="52" spans="1:69">
      <c r="A52" t="s">
        <v>285</v>
      </c>
      <c r="B52" t="s">
        <v>32</v>
      </c>
      <c r="C52" t="s">
        <v>33</v>
      </c>
      <c r="D52" t="s">
        <v>34</v>
      </c>
      <c r="E52" t="s">
        <v>336</v>
      </c>
      <c r="F52" t="s">
        <v>356</v>
      </c>
      <c r="I52">
        <v>158</v>
      </c>
      <c r="J52" t="s">
        <v>72</v>
      </c>
      <c r="K52">
        <v>1997</v>
      </c>
      <c r="M52" t="s">
        <v>306</v>
      </c>
      <c r="N52" t="s">
        <v>289</v>
      </c>
      <c r="S52" t="s">
        <v>300</v>
      </c>
      <c r="T52" t="s">
        <v>41</v>
      </c>
      <c r="U52">
        <v>34.418500000000002</v>
      </c>
      <c r="V52">
        <v>-80.165700000000001</v>
      </c>
      <c r="W52" t="s">
        <v>42</v>
      </c>
      <c r="X52" t="s">
        <v>183</v>
      </c>
      <c r="Y52" t="s">
        <v>184</v>
      </c>
      <c r="AA52" t="s">
        <v>185</v>
      </c>
      <c r="AB52" t="s">
        <v>337</v>
      </c>
      <c r="AC52" t="s">
        <v>338</v>
      </c>
      <c r="AD52" t="s">
        <v>357</v>
      </c>
      <c r="AE52" t="s">
        <v>49</v>
      </c>
      <c r="AF52" s="1">
        <v>1</v>
      </c>
      <c r="AG52">
        <f t="shared" si="0"/>
        <v>316</v>
      </c>
      <c r="AH52">
        <f t="shared" si="52"/>
        <v>316</v>
      </c>
      <c r="AI52">
        <f t="shared" si="53"/>
        <v>27</v>
      </c>
      <c r="AJ52">
        <f t="shared" si="4"/>
        <v>2037</v>
      </c>
      <c r="AK52">
        <f t="shared" ref="AK52:AL52" si="84">AJ52+40</f>
        <v>2077</v>
      </c>
      <c r="AL52">
        <f t="shared" si="84"/>
        <v>2117</v>
      </c>
      <c r="AM52">
        <f>IF(OR(AM$1&lt;$K52,AM$1&gt;=$AJ52),0,$I52)*$AF52</f>
        <v>158</v>
      </c>
      <c r="AN52">
        <f t="shared" si="78"/>
        <v>158</v>
      </c>
      <c r="AO52">
        <f t="shared" si="78"/>
        <v>158</v>
      </c>
      <c r="AP52">
        <f t="shared" si="78"/>
        <v>158</v>
      </c>
      <c r="AQ52">
        <f t="shared" si="78"/>
        <v>158</v>
      </c>
      <c r="AR52">
        <f t="shared" si="78"/>
        <v>158</v>
      </c>
      <c r="AS52">
        <f t="shared" si="78"/>
        <v>158</v>
      </c>
      <c r="AT52">
        <f t="shared" si="78"/>
        <v>158</v>
      </c>
      <c r="AU52">
        <f t="shared" si="78"/>
        <v>158</v>
      </c>
      <c r="AV52">
        <f t="shared" si="78"/>
        <v>158</v>
      </c>
      <c r="AW52">
        <f t="shared" si="79"/>
        <v>158</v>
      </c>
      <c r="AX52">
        <f t="shared" si="79"/>
        <v>158</v>
      </c>
      <c r="AY52">
        <f t="shared" si="79"/>
        <v>158</v>
      </c>
      <c r="AZ52">
        <f t="shared" si="79"/>
        <v>158</v>
      </c>
      <c r="BA52">
        <f t="shared" si="79"/>
        <v>158</v>
      </c>
      <c r="BB52">
        <f t="shared" si="79"/>
        <v>158</v>
      </c>
      <c r="BC52">
        <f t="shared" si="79"/>
        <v>158</v>
      </c>
      <c r="BD52">
        <f t="shared" si="79"/>
        <v>0</v>
      </c>
      <c r="BE52">
        <f t="shared" si="79"/>
        <v>0</v>
      </c>
      <c r="BF52">
        <f t="shared" si="79"/>
        <v>0</v>
      </c>
      <c r="BG52">
        <f t="shared" si="80"/>
        <v>0</v>
      </c>
      <c r="BH52">
        <f t="shared" si="80"/>
        <v>0</v>
      </c>
      <c r="BI52">
        <f t="shared" si="80"/>
        <v>0</v>
      </c>
      <c r="BJ52">
        <f t="shared" si="80"/>
        <v>0</v>
      </c>
      <c r="BK52">
        <f t="shared" si="80"/>
        <v>0</v>
      </c>
      <c r="BL52">
        <f t="shared" si="80"/>
        <v>0</v>
      </c>
      <c r="BM52">
        <f t="shared" si="80"/>
        <v>0</v>
      </c>
      <c r="BN52">
        <f t="shared" si="80"/>
        <v>0</v>
      </c>
      <c r="BO52">
        <f t="shared" si="80"/>
        <v>0</v>
      </c>
      <c r="BP52">
        <f t="shared" si="80"/>
        <v>0</v>
      </c>
      <c r="BQ52">
        <f t="shared" si="80"/>
        <v>0</v>
      </c>
    </row>
    <row r="53" spans="1:69">
      <c r="A53" t="s">
        <v>285</v>
      </c>
      <c r="B53" t="s">
        <v>32</v>
      </c>
      <c r="C53" t="s">
        <v>33</v>
      </c>
      <c r="D53" t="s">
        <v>34</v>
      </c>
      <c r="E53" t="s">
        <v>358</v>
      </c>
      <c r="F53" t="s">
        <v>343</v>
      </c>
      <c r="I53">
        <v>66.8</v>
      </c>
      <c r="J53" t="s">
        <v>72</v>
      </c>
      <c r="K53">
        <v>1975</v>
      </c>
      <c r="M53" t="s">
        <v>306</v>
      </c>
      <c r="N53" t="s">
        <v>312</v>
      </c>
      <c r="S53" t="s">
        <v>290</v>
      </c>
      <c r="T53" t="s">
        <v>41</v>
      </c>
      <c r="U53">
        <v>28.903863000000001</v>
      </c>
      <c r="V53">
        <v>-81.332329000000001</v>
      </c>
      <c r="W53" t="s">
        <v>42</v>
      </c>
      <c r="X53" t="s">
        <v>359</v>
      </c>
      <c r="Y53" t="s">
        <v>360</v>
      </c>
      <c r="AA53" t="s">
        <v>110</v>
      </c>
      <c r="AB53" t="s">
        <v>361</v>
      </c>
      <c r="AC53" t="s">
        <v>362</v>
      </c>
      <c r="AD53" t="s">
        <v>364</v>
      </c>
      <c r="AE53" t="s">
        <v>49</v>
      </c>
      <c r="AF53" s="1">
        <v>1</v>
      </c>
      <c r="AG53">
        <f t="shared" si="0"/>
        <v>749.5</v>
      </c>
      <c r="AH53" t="str">
        <f t="shared" ref="AH53:AH116" si="85">IF(AG53=AG54,"",AG53)</f>
        <v/>
      </c>
      <c r="AI53">
        <f t="shared" ref="AI53:AI116" si="86">IF(K53="",-99,2024-K53)</f>
        <v>49</v>
      </c>
      <c r="AJ53">
        <f t="shared" si="4"/>
        <v>2015</v>
      </c>
      <c r="AK53">
        <f t="shared" ref="AK53:AL53" si="87">AJ53+40</f>
        <v>2055</v>
      </c>
      <c r="AL53">
        <f t="shared" si="87"/>
        <v>2095</v>
      </c>
      <c r="AM53">
        <f t="shared" ref="AM53:AV57" si="88">IF(OR(AM$1&lt;$K53,AM$1&gt;=$AK53),0,$I53)*$AF53</f>
        <v>66.8</v>
      </c>
      <c r="AN53">
        <f t="shared" si="88"/>
        <v>66.8</v>
      </c>
      <c r="AO53">
        <f t="shared" si="88"/>
        <v>66.8</v>
      </c>
      <c r="AP53">
        <f t="shared" si="88"/>
        <v>66.8</v>
      </c>
      <c r="AQ53">
        <f t="shared" si="88"/>
        <v>66.8</v>
      </c>
      <c r="AR53">
        <f t="shared" si="88"/>
        <v>66.8</v>
      </c>
      <c r="AS53">
        <f t="shared" si="88"/>
        <v>66.8</v>
      </c>
      <c r="AT53">
        <f t="shared" si="88"/>
        <v>66.8</v>
      </c>
      <c r="AU53">
        <f t="shared" si="88"/>
        <v>66.8</v>
      </c>
      <c r="AV53">
        <f t="shared" si="88"/>
        <v>66.8</v>
      </c>
      <c r="AW53">
        <f t="shared" ref="AW53:BF57" si="89">IF(OR(AW$1&lt;$K53,AW$1&gt;=$AK53),0,$I53)*$AF53</f>
        <v>66.8</v>
      </c>
      <c r="AX53">
        <f t="shared" si="89"/>
        <v>66.8</v>
      </c>
      <c r="AY53">
        <f t="shared" si="89"/>
        <v>66.8</v>
      </c>
      <c r="AZ53">
        <f t="shared" si="89"/>
        <v>66.8</v>
      </c>
      <c r="BA53">
        <f t="shared" si="89"/>
        <v>66.8</v>
      </c>
      <c r="BB53">
        <f t="shared" si="89"/>
        <v>66.8</v>
      </c>
      <c r="BC53">
        <f t="shared" si="89"/>
        <v>66.8</v>
      </c>
      <c r="BD53">
        <f t="shared" si="89"/>
        <v>66.8</v>
      </c>
      <c r="BE53">
        <f t="shared" si="89"/>
        <v>66.8</v>
      </c>
      <c r="BF53">
        <f t="shared" si="89"/>
        <v>66.8</v>
      </c>
      <c r="BG53">
        <f t="shared" ref="BG53:BP57" si="90">IF(OR(BG$1&lt;$K53,BG$1&gt;=$AK53),0,$I53)*$AF53</f>
        <v>66.8</v>
      </c>
      <c r="BH53">
        <f t="shared" si="90"/>
        <v>66.8</v>
      </c>
      <c r="BI53">
        <f t="shared" si="90"/>
        <v>66.8</v>
      </c>
      <c r="BJ53">
        <f t="shared" si="90"/>
        <v>66.8</v>
      </c>
      <c r="BK53">
        <f t="shared" si="90"/>
        <v>66.8</v>
      </c>
      <c r="BL53">
        <f t="shared" si="90"/>
        <v>66.8</v>
      </c>
      <c r="BM53">
        <f t="shared" si="90"/>
        <v>66.8</v>
      </c>
      <c r="BN53">
        <f t="shared" si="90"/>
        <v>66.8</v>
      </c>
      <c r="BO53">
        <f t="shared" si="90"/>
        <v>66.8</v>
      </c>
      <c r="BP53">
        <f t="shared" si="90"/>
        <v>66.8</v>
      </c>
      <c r="BQ53">
        <v>0</v>
      </c>
    </row>
    <row r="54" spans="1:69">
      <c r="A54" t="s">
        <v>285</v>
      </c>
      <c r="B54" t="s">
        <v>32</v>
      </c>
      <c r="C54" t="s">
        <v>33</v>
      </c>
      <c r="D54" t="s">
        <v>34</v>
      </c>
      <c r="E54" t="s">
        <v>358</v>
      </c>
      <c r="F54" t="s">
        <v>366</v>
      </c>
      <c r="I54">
        <v>66.8</v>
      </c>
      <c r="J54" t="s">
        <v>72</v>
      </c>
      <c r="K54">
        <v>1975</v>
      </c>
      <c r="M54" t="s">
        <v>306</v>
      </c>
      <c r="N54" t="s">
        <v>312</v>
      </c>
      <c r="S54" t="s">
        <v>290</v>
      </c>
      <c r="T54" t="s">
        <v>41</v>
      </c>
      <c r="U54">
        <v>28.903863000000001</v>
      </c>
      <c r="V54">
        <v>-81.332329000000001</v>
      </c>
      <c r="W54" t="s">
        <v>42</v>
      </c>
      <c r="X54" t="s">
        <v>359</v>
      </c>
      <c r="Y54" t="s">
        <v>360</v>
      </c>
      <c r="AA54" t="s">
        <v>110</v>
      </c>
      <c r="AB54" t="s">
        <v>361</v>
      </c>
      <c r="AC54" t="s">
        <v>362</v>
      </c>
      <c r="AD54" t="s">
        <v>367</v>
      </c>
      <c r="AE54" t="s">
        <v>49</v>
      </c>
      <c r="AF54" s="1">
        <v>1</v>
      </c>
      <c r="AG54">
        <f t="shared" si="0"/>
        <v>749.5</v>
      </c>
      <c r="AH54" t="str">
        <f t="shared" si="85"/>
        <v/>
      </c>
      <c r="AI54">
        <f t="shared" si="86"/>
        <v>49</v>
      </c>
      <c r="AJ54">
        <f t="shared" si="4"/>
        <v>2015</v>
      </c>
      <c r="AK54">
        <f t="shared" ref="AK54:AL54" si="91">AJ54+40</f>
        <v>2055</v>
      </c>
      <c r="AL54">
        <f t="shared" si="91"/>
        <v>2095</v>
      </c>
      <c r="AM54">
        <f t="shared" si="88"/>
        <v>66.8</v>
      </c>
      <c r="AN54">
        <f t="shared" si="88"/>
        <v>66.8</v>
      </c>
      <c r="AO54">
        <f t="shared" si="88"/>
        <v>66.8</v>
      </c>
      <c r="AP54">
        <f t="shared" si="88"/>
        <v>66.8</v>
      </c>
      <c r="AQ54">
        <f t="shared" si="88"/>
        <v>66.8</v>
      </c>
      <c r="AR54">
        <f t="shared" si="88"/>
        <v>66.8</v>
      </c>
      <c r="AS54">
        <f t="shared" si="88"/>
        <v>66.8</v>
      </c>
      <c r="AT54">
        <f t="shared" si="88"/>
        <v>66.8</v>
      </c>
      <c r="AU54">
        <f t="shared" si="88"/>
        <v>66.8</v>
      </c>
      <c r="AV54">
        <f t="shared" si="88"/>
        <v>66.8</v>
      </c>
      <c r="AW54">
        <f t="shared" si="89"/>
        <v>66.8</v>
      </c>
      <c r="AX54">
        <f t="shared" si="89"/>
        <v>66.8</v>
      </c>
      <c r="AY54">
        <f t="shared" si="89"/>
        <v>66.8</v>
      </c>
      <c r="AZ54">
        <f t="shared" si="89"/>
        <v>66.8</v>
      </c>
      <c r="BA54">
        <f t="shared" si="89"/>
        <v>66.8</v>
      </c>
      <c r="BB54">
        <f t="shared" si="89"/>
        <v>66.8</v>
      </c>
      <c r="BC54">
        <f t="shared" si="89"/>
        <v>66.8</v>
      </c>
      <c r="BD54">
        <f t="shared" si="89"/>
        <v>66.8</v>
      </c>
      <c r="BE54">
        <f t="shared" si="89"/>
        <v>66.8</v>
      </c>
      <c r="BF54">
        <f t="shared" si="89"/>
        <v>66.8</v>
      </c>
      <c r="BG54">
        <f t="shared" si="90"/>
        <v>66.8</v>
      </c>
      <c r="BH54">
        <f t="shared" si="90"/>
        <v>66.8</v>
      </c>
      <c r="BI54">
        <f t="shared" si="90"/>
        <v>66.8</v>
      </c>
      <c r="BJ54">
        <f t="shared" si="90"/>
        <v>66.8</v>
      </c>
      <c r="BK54">
        <f t="shared" si="90"/>
        <v>66.8</v>
      </c>
      <c r="BL54">
        <f t="shared" si="90"/>
        <v>66.8</v>
      </c>
      <c r="BM54">
        <f t="shared" si="90"/>
        <v>66.8</v>
      </c>
      <c r="BN54">
        <f t="shared" si="90"/>
        <v>66.8</v>
      </c>
      <c r="BO54">
        <f t="shared" si="90"/>
        <v>66.8</v>
      </c>
      <c r="BP54">
        <f t="shared" si="90"/>
        <v>66.8</v>
      </c>
      <c r="BQ54">
        <v>0</v>
      </c>
    </row>
    <row r="55" spans="1:69">
      <c r="A55" t="s">
        <v>285</v>
      </c>
      <c r="B55" t="s">
        <v>32</v>
      </c>
      <c r="C55" t="s">
        <v>33</v>
      </c>
      <c r="D55" t="s">
        <v>34</v>
      </c>
      <c r="E55" t="s">
        <v>358</v>
      </c>
      <c r="F55" t="s">
        <v>296</v>
      </c>
      <c r="I55">
        <v>66.8</v>
      </c>
      <c r="J55" t="s">
        <v>72</v>
      </c>
      <c r="K55">
        <v>1976</v>
      </c>
      <c r="M55" t="s">
        <v>306</v>
      </c>
      <c r="N55" t="s">
        <v>312</v>
      </c>
      <c r="S55" t="s">
        <v>290</v>
      </c>
      <c r="T55" t="s">
        <v>41</v>
      </c>
      <c r="U55">
        <v>28.903863000000001</v>
      </c>
      <c r="V55">
        <v>-81.332329000000001</v>
      </c>
      <c r="W55" t="s">
        <v>42</v>
      </c>
      <c r="X55" t="s">
        <v>359</v>
      </c>
      <c r="Y55" t="s">
        <v>360</v>
      </c>
      <c r="AA55" t="s">
        <v>110</v>
      </c>
      <c r="AB55" t="s">
        <v>361</v>
      </c>
      <c r="AC55" t="s">
        <v>362</v>
      </c>
      <c r="AD55" t="s">
        <v>363</v>
      </c>
      <c r="AE55" t="s">
        <v>49</v>
      </c>
      <c r="AF55" s="1">
        <v>1</v>
      </c>
      <c r="AG55">
        <f t="shared" si="0"/>
        <v>749.5</v>
      </c>
      <c r="AH55" t="str">
        <f t="shared" si="85"/>
        <v/>
      </c>
      <c r="AI55">
        <f t="shared" si="86"/>
        <v>48</v>
      </c>
      <c r="AJ55">
        <f t="shared" si="4"/>
        <v>2016</v>
      </c>
      <c r="AK55">
        <f t="shared" ref="AK55:AL55" si="92">AJ55+40</f>
        <v>2056</v>
      </c>
      <c r="AL55">
        <f t="shared" si="92"/>
        <v>2096</v>
      </c>
      <c r="AM55">
        <f t="shared" si="88"/>
        <v>66.8</v>
      </c>
      <c r="AN55">
        <f t="shared" si="88"/>
        <v>66.8</v>
      </c>
      <c r="AO55">
        <f t="shared" si="88"/>
        <v>66.8</v>
      </c>
      <c r="AP55">
        <f t="shared" si="88"/>
        <v>66.8</v>
      </c>
      <c r="AQ55">
        <f t="shared" si="88"/>
        <v>66.8</v>
      </c>
      <c r="AR55">
        <f t="shared" si="88"/>
        <v>66.8</v>
      </c>
      <c r="AS55">
        <f t="shared" si="88"/>
        <v>66.8</v>
      </c>
      <c r="AT55">
        <f t="shared" si="88"/>
        <v>66.8</v>
      </c>
      <c r="AU55">
        <f t="shared" si="88"/>
        <v>66.8</v>
      </c>
      <c r="AV55">
        <f t="shared" si="88"/>
        <v>66.8</v>
      </c>
      <c r="AW55">
        <f t="shared" si="89"/>
        <v>66.8</v>
      </c>
      <c r="AX55">
        <f t="shared" si="89"/>
        <v>66.8</v>
      </c>
      <c r="AY55">
        <f t="shared" si="89"/>
        <v>66.8</v>
      </c>
      <c r="AZ55">
        <f t="shared" si="89"/>
        <v>66.8</v>
      </c>
      <c r="BA55">
        <f t="shared" si="89"/>
        <v>66.8</v>
      </c>
      <c r="BB55">
        <f t="shared" si="89"/>
        <v>66.8</v>
      </c>
      <c r="BC55">
        <f t="shared" si="89"/>
        <v>66.8</v>
      </c>
      <c r="BD55">
        <f t="shared" si="89"/>
        <v>66.8</v>
      </c>
      <c r="BE55">
        <f t="shared" si="89"/>
        <v>66.8</v>
      </c>
      <c r="BF55">
        <f t="shared" si="89"/>
        <v>66.8</v>
      </c>
      <c r="BG55">
        <f t="shared" si="90"/>
        <v>66.8</v>
      </c>
      <c r="BH55">
        <f t="shared" si="90"/>
        <v>66.8</v>
      </c>
      <c r="BI55">
        <f t="shared" si="90"/>
        <v>66.8</v>
      </c>
      <c r="BJ55">
        <f t="shared" si="90"/>
        <v>66.8</v>
      </c>
      <c r="BK55">
        <f t="shared" si="90"/>
        <v>66.8</v>
      </c>
      <c r="BL55">
        <f t="shared" si="90"/>
        <v>66.8</v>
      </c>
      <c r="BM55">
        <f t="shared" si="90"/>
        <v>66.8</v>
      </c>
      <c r="BN55">
        <f t="shared" si="90"/>
        <v>66.8</v>
      </c>
      <c r="BO55">
        <f t="shared" si="90"/>
        <v>66.8</v>
      </c>
      <c r="BP55">
        <f t="shared" si="90"/>
        <v>66.8</v>
      </c>
      <c r="BQ55">
        <v>0</v>
      </c>
    </row>
    <row r="56" spans="1:69">
      <c r="A56" t="s">
        <v>285</v>
      </c>
      <c r="B56" t="s">
        <v>32</v>
      </c>
      <c r="C56" t="s">
        <v>33</v>
      </c>
      <c r="D56" t="s">
        <v>34</v>
      </c>
      <c r="E56" t="s">
        <v>358</v>
      </c>
      <c r="F56" t="s">
        <v>327</v>
      </c>
      <c r="I56">
        <v>66.8</v>
      </c>
      <c r="J56" t="s">
        <v>72</v>
      </c>
      <c r="K56">
        <v>1976</v>
      </c>
      <c r="M56" t="s">
        <v>306</v>
      </c>
      <c r="N56" t="s">
        <v>312</v>
      </c>
      <c r="S56" t="s">
        <v>290</v>
      </c>
      <c r="T56" t="s">
        <v>41</v>
      </c>
      <c r="U56">
        <v>28.903863000000001</v>
      </c>
      <c r="V56">
        <v>-81.332329000000001</v>
      </c>
      <c r="W56" t="s">
        <v>42</v>
      </c>
      <c r="X56" t="s">
        <v>359</v>
      </c>
      <c r="Y56" t="s">
        <v>360</v>
      </c>
      <c r="AA56" t="s">
        <v>110</v>
      </c>
      <c r="AB56" t="s">
        <v>361</v>
      </c>
      <c r="AC56" t="s">
        <v>362</v>
      </c>
      <c r="AD56" t="s">
        <v>365</v>
      </c>
      <c r="AE56" t="s">
        <v>49</v>
      </c>
      <c r="AF56" s="1">
        <v>1</v>
      </c>
      <c r="AG56">
        <f t="shared" si="0"/>
        <v>749.5</v>
      </c>
      <c r="AH56" t="str">
        <f t="shared" si="85"/>
        <v/>
      </c>
      <c r="AI56">
        <f t="shared" si="86"/>
        <v>48</v>
      </c>
      <c r="AJ56">
        <f t="shared" si="4"/>
        <v>2016</v>
      </c>
      <c r="AK56">
        <f t="shared" ref="AK56:AL56" si="93">AJ56+40</f>
        <v>2056</v>
      </c>
      <c r="AL56">
        <f t="shared" si="93"/>
        <v>2096</v>
      </c>
      <c r="AM56">
        <f t="shared" si="88"/>
        <v>66.8</v>
      </c>
      <c r="AN56">
        <f t="shared" si="88"/>
        <v>66.8</v>
      </c>
      <c r="AO56">
        <f t="shared" si="88"/>
        <v>66.8</v>
      </c>
      <c r="AP56">
        <f t="shared" si="88"/>
        <v>66.8</v>
      </c>
      <c r="AQ56">
        <f t="shared" si="88"/>
        <v>66.8</v>
      </c>
      <c r="AR56">
        <f t="shared" si="88"/>
        <v>66.8</v>
      </c>
      <c r="AS56">
        <f t="shared" si="88"/>
        <v>66.8</v>
      </c>
      <c r="AT56">
        <f t="shared" si="88"/>
        <v>66.8</v>
      </c>
      <c r="AU56">
        <f t="shared" si="88"/>
        <v>66.8</v>
      </c>
      <c r="AV56">
        <f t="shared" si="88"/>
        <v>66.8</v>
      </c>
      <c r="AW56">
        <f t="shared" si="89"/>
        <v>66.8</v>
      </c>
      <c r="AX56">
        <f t="shared" si="89"/>
        <v>66.8</v>
      </c>
      <c r="AY56">
        <f t="shared" si="89"/>
        <v>66.8</v>
      </c>
      <c r="AZ56">
        <f t="shared" si="89"/>
        <v>66.8</v>
      </c>
      <c r="BA56">
        <f t="shared" si="89"/>
        <v>66.8</v>
      </c>
      <c r="BB56">
        <f t="shared" si="89"/>
        <v>66.8</v>
      </c>
      <c r="BC56">
        <f t="shared" si="89"/>
        <v>66.8</v>
      </c>
      <c r="BD56">
        <f t="shared" si="89"/>
        <v>66.8</v>
      </c>
      <c r="BE56">
        <f t="shared" si="89"/>
        <v>66.8</v>
      </c>
      <c r="BF56">
        <f t="shared" si="89"/>
        <v>66.8</v>
      </c>
      <c r="BG56">
        <f t="shared" si="90"/>
        <v>66.8</v>
      </c>
      <c r="BH56">
        <f t="shared" si="90"/>
        <v>66.8</v>
      </c>
      <c r="BI56">
        <f t="shared" si="90"/>
        <v>66.8</v>
      </c>
      <c r="BJ56">
        <f t="shared" si="90"/>
        <v>66.8</v>
      </c>
      <c r="BK56">
        <f t="shared" si="90"/>
        <v>66.8</v>
      </c>
      <c r="BL56">
        <f t="shared" si="90"/>
        <v>66.8</v>
      </c>
      <c r="BM56">
        <f t="shared" si="90"/>
        <v>66.8</v>
      </c>
      <c r="BN56">
        <f t="shared" si="90"/>
        <v>66.8</v>
      </c>
      <c r="BO56">
        <f t="shared" si="90"/>
        <v>66.8</v>
      </c>
      <c r="BP56">
        <f t="shared" si="90"/>
        <v>66.8</v>
      </c>
      <c r="BQ56">
        <v>0</v>
      </c>
    </row>
    <row r="57" spans="1:69">
      <c r="A57" t="s">
        <v>285</v>
      </c>
      <c r="B57" t="s">
        <v>32</v>
      </c>
      <c r="C57" t="s">
        <v>33</v>
      </c>
      <c r="D57" t="s">
        <v>34</v>
      </c>
      <c r="E57" t="s">
        <v>358</v>
      </c>
      <c r="F57" t="s">
        <v>346</v>
      </c>
      <c r="I57">
        <v>66.8</v>
      </c>
      <c r="J57" t="s">
        <v>72</v>
      </c>
      <c r="K57">
        <v>1976</v>
      </c>
      <c r="M57" t="s">
        <v>306</v>
      </c>
      <c r="N57" t="s">
        <v>312</v>
      </c>
      <c r="S57" t="s">
        <v>290</v>
      </c>
      <c r="T57" t="s">
        <v>41</v>
      </c>
      <c r="U57">
        <v>28.903863000000001</v>
      </c>
      <c r="V57">
        <v>-81.332329000000001</v>
      </c>
      <c r="W57" t="s">
        <v>42</v>
      </c>
      <c r="X57" t="s">
        <v>359</v>
      </c>
      <c r="Y57" t="s">
        <v>360</v>
      </c>
      <c r="AA57" t="s">
        <v>110</v>
      </c>
      <c r="AB57" t="s">
        <v>361</v>
      </c>
      <c r="AC57" t="s">
        <v>362</v>
      </c>
      <c r="AD57" t="s">
        <v>368</v>
      </c>
      <c r="AE57" t="s">
        <v>49</v>
      </c>
      <c r="AF57" s="1">
        <v>1</v>
      </c>
      <c r="AG57">
        <f t="shared" si="0"/>
        <v>749.5</v>
      </c>
      <c r="AH57" t="str">
        <f t="shared" si="85"/>
        <v/>
      </c>
      <c r="AI57">
        <f t="shared" si="86"/>
        <v>48</v>
      </c>
      <c r="AJ57">
        <f t="shared" si="4"/>
        <v>2016</v>
      </c>
      <c r="AK57">
        <f t="shared" ref="AK57:AL57" si="94">AJ57+40</f>
        <v>2056</v>
      </c>
      <c r="AL57">
        <f t="shared" si="94"/>
        <v>2096</v>
      </c>
      <c r="AM57">
        <f t="shared" si="88"/>
        <v>66.8</v>
      </c>
      <c r="AN57">
        <f t="shared" si="88"/>
        <v>66.8</v>
      </c>
      <c r="AO57">
        <f t="shared" si="88"/>
        <v>66.8</v>
      </c>
      <c r="AP57">
        <f t="shared" si="88"/>
        <v>66.8</v>
      </c>
      <c r="AQ57">
        <f t="shared" si="88"/>
        <v>66.8</v>
      </c>
      <c r="AR57">
        <f t="shared" si="88"/>
        <v>66.8</v>
      </c>
      <c r="AS57">
        <f t="shared" si="88"/>
        <v>66.8</v>
      </c>
      <c r="AT57">
        <f t="shared" si="88"/>
        <v>66.8</v>
      </c>
      <c r="AU57">
        <f t="shared" si="88"/>
        <v>66.8</v>
      </c>
      <c r="AV57">
        <f t="shared" si="88"/>
        <v>66.8</v>
      </c>
      <c r="AW57">
        <f t="shared" si="89"/>
        <v>66.8</v>
      </c>
      <c r="AX57">
        <f t="shared" si="89"/>
        <v>66.8</v>
      </c>
      <c r="AY57">
        <f t="shared" si="89"/>
        <v>66.8</v>
      </c>
      <c r="AZ57">
        <f t="shared" si="89"/>
        <v>66.8</v>
      </c>
      <c r="BA57">
        <f t="shared" si="89"/>
        <v>66.8</v>
      </c>
      <c r="BB57">
        <f t="shared" si="89"/>
        <v>66.8</v>
      </c>
      <c r="BC57">
        <f t="shared" si="89"/>
        <v>66.8</v>
      </c>
      <c r="BD57">
        <f t="shared" si="89"/>
        <v>66.8</v>
      </c>
      <c r="BE57">
        <f t="shared" si="89"/>
        <v>66.8</v>
      </c>
      <c r="BF57">
        <f t="shared" si="89"/>
        <v>66.8</v>
      </c>
      <c r="BG57">
        <f t="shared" si="90"/>
        <v>66.8</v>
      </c>
      <c r="BH57">
        <f t="shared" si="90"/>
        <v>66.8</v>
      </c>
      <c r="BI57">
        <f t="shared" si="90"/>
        <v>66.8</v>
      </c>
      <c r="BJ57">
        <f t="shared" si="90"/>
        <v>66.8</v>
      </c>
      <c r="BK57">
        <f t="shared" si="90"/>
        <v>66.8</v>
      </c>
      <c r="BL57">
        <f t="shared" si="90"/>
        <v>66.8</v>
      </c>
      <c r="BM57">
        <f t="shared" si="90"/>
        <v>66.8</v>
      </c>
      <c r="BN57">
        <f t="shared" si="90"/>
        <v>66.8</v>
      </c>
      <c r="BO57">
        <f t="shared" si="90"/>
        <v>66.8</v>
      </c>
      <c r="BP57">
        <f t="shared" si="90"/>
        <v>66.8</v>
      </c>
      <c r="BQ57">
        <v>0</v>
      </c>
    </row>
    <row r="58" spans="1:69">
      <c r="A58" t="s">
        <v>285</v>
      </c>
      <c r="B58" t="s">
        <v>32</v>
      </c>
      <c r="C58" t="s">
        <v>33</v>
      </c>
      <c r="D58" t="s">
        <v>34</v>
      </c>
      <c r="E58" t="s">
        <v>358</v>
      </c>
      <c r="F58" t="s">
        <v>348</v>
      </c>
      <c r="I58">
        <v>104</v>
      </c>
      <c r="J58" t="s">
        <v>72</v>
      </c>
      <c r="K58">
        <v>1992</v>
      </c>
      <c r="M58" t="s">
        <v>306</v>
      </c>
      <c r="N58" t="s">
        <v>289</v>
      </c>
      <c r="S58" t="s">
        <v>290</v>
      </c>
      <c r="T58" t="s">
        <v>41</v>
      </c>
      <c r="U58">
        <v>28.903863000000001</v>
      </c>
      <c r="V58">
        <v>-81.332329999999999</v>
      </c>
      <c r="W58" t="s">
        <v>42</v>
      </c>
      <c r="X58" t="s">
        <v>359</v>
      </c>
      <c r="Y58" t="s">
        <v>360</v>
      </c>
      <c r="AA58" t="s">
        <v>110</v>
      </c>
      <c r="AB58" t="s">
        <v>361</v>
      </c>
      <c r="AC58" t="s">
        <v>362</v>
      </c>
      <c r="AD58" t="s">
        <v>369</v>
      </c>
      <c r="AE58" t="s">
        <v>49</v>
      </c>
      <c r="AF58" s="1">
        <v>1</v>
      </c>
      <c r="AG58">
        <f t="shared" si="0"/>
        <v>749.5</v>
      </c>
      <c r="AH58" t="str">
        <f t="shared" si="85"/>
        <v/>
      </c>
      <c r="AI58">
        <f t="shared" si="86"/>
        <v>32</v>
      </c>
      <c r="AJ58">
        <f t="shared" si="4"/>
        <v>2032</v>
      </c>
      <c r="AK58">
        <f t="shared" ref="AK58:AL58" si="95">AJ58+40</f>
        <v>2072</v>
      </c>
      <c r="AL58">
        <f t="shared" si="95"/>
        <v>2112</v>
      </c>
      <c r="AM58">
        <f>IF(OR(AM$1&lt;$K58,AM$1&gt;=$AJ58),0,$I58)*$AF58</f>
        <v>104</v>
      </c>
      <c r="AN58">
        <f t="shared" ref="AN58:BQ66" si="96">IF(OR(AN$1&lt;$K58,AN$1&gt;=$AJ58),0,$I58)*$AF58</f>
        <v>104</v>
      </c>
      <c r="AO58">
        <f t="shared" si="96"/>
        <v>104</v>
      </c>
      <c r="AP58">
        <f t="shared" si="96"/>
        <v>104</v>
      </c>
      <c r="AQ58">
        <f t="shared" si="96"/>
        <v>104</v>
      </c>
      <c r="AR58">
        <f t="shared" si="96"/>
        <v>104</v>
      </c>
      <c r="AS58">
        <f t="shared" si="96"/>
        <v>104</v>
      </c>
      <c r="AT58">
        <f t="shared" si="96"/>
        <v>104</v>
      </c>
      <c r="AU58">
        <f t="shared" si="96"/>
        <v>104</v>
      </c>
      <c r="AV58">
        <f t="shared" si="96"/>
        <v>104</v>
      </c>
      <c r="AW58">
        <f t="shared" si="96"/>
        <v>104</v>
      </c>
      <c r="AX58">
        <f t="shared" si="96"/>
        <v>104</v>
      </c>
      <c r="AY58">
        <f t="shared" si="96"/>
        <v>0</v>
      </c>
      <c r="AZ58">
        <f t="shared" si="96"/>
        <v>0</v>
      </c>
      <c r="BA58">
        <f t="shared" si="96"/>
        <v>0</v>
      </c>
      <c r="BB58">
        <f t="shared" si="96"/>
        <v>0</v>
      </c>
      <c r="BC58">
        <f t="shared" si="96"/>
        <v>0</v>
      </c>
      <c r="BD58">
        <f t="shared" si="96"/>
        <v>0</v>
      </c>
      <c r="BE58">
        <f t="shared" si="96"/>
        <v>0</v>
      </c>
      <c r="BF58">
        <f t="shared" si="96"/>
        <v>0</v>
      </c>
      <c r="BG58">
        <f t="shared" si="96"/>
        <v>0</v>
      </c>
      <c r="BH58">
        <f t="shared" si="96"/>
        <v>0</v>
      </c>
      <c r="BI58">
        <f t="shared" si="96"/>
        <v>0</v>
      </c>
      <c r="BJ58">
        <f t="shared" si="96"/>
        <v>0</v>
      </c>
      <c r="BK58">
        <f t="shared" si="96"/>
        <v>0</v>
      </c>
      <c r="BL58">
        <f t="shared" si="96"/>
        <v>0</v>
      </c>
      <c r="BM58">
        <f t="shared" si="96"/>
        <v>0</v>
      </c>
      <c r="BN58">
        <f t="shared" si="96"/>
        <v>0</v>
      </c>
      <c r="BO58">
        <f t="shared" si="96"/>
        <v>0</v>
      </c>
      <c r="BP58">
        <f t="shared" si="96"/>
        <v>0</v>
      </c>
      <c r="BQ58">
        <f t="shared" si="96"/>
        <v>0</v>
      </c>
    </row>
    <row r="59" spans="1:69">
      <c r="A59" t="s">
        <v>285</v>
      </c>
      <c r="B59" t="s">
        <v>32</v>
      </c>
      <c r="C59" t="s">
        <v>33</v>
      </c>
      <c r="D59" t="s">
        <v>34</v>
      </c>
      <c r="E59" t="s">
        <v>358</v>
      </c>
      <c r="F59" t="s">
        <v>350</v>
      </c>
      <c r="I59">
        <v>104</v>
      </c>
      <c r="J59" t="s">
        <v>72</v>
      </c>
      <c r="K59">
        <v>1992</v>
      </c>
      <c r="M59" t="s">
        <v>306</v>
      </c>
      <c r="N59" t="s">
        <v>289</v>
      </c>
      <c r="S59" t="s">
        <v>290</v>
      </c>
      <c r="T59" t="s">
        <v>41</v>
      </c>
      <c r="U59">
        <v>28.903863000000001</v>
      </c>
      <c r="V59">
        <v>-81.332329999999999</v>
      </c>
      <c r="W59" t="s">
        <v>42</v>
      </c>
      <c r="X59" t="s">
        <v>359</v>
      </c>
      <c r="Y59" t="s">
        <v>360</v>
      </c>
      <c r="AA59" t="s">
        <v>110</v>
      </c>
      <c r="AB59" t="s">
        <v>361</v>
      </c>
      <c r="AC59" t="s">
        <v>362</v>
      </c>
      <c r="AD59" t="s">
        <v>370</v>
      </c>
      <c r="AE59" t="s">
        <v>49</v>
      </c>
      <c r="AF59" s="1">
        <v>1</v>
      </c>
      <c r="AG59">
        <f t="shared" si="0"/>
        <v>749.5</v>
      </c>
      <c r="AH59" t="str">
        <f t="shared" si="85"/>
        <v/>
      </c>
      <c r="AI59">
        <f t="shared" si="86"/>
        <v>32</v>
      </c>
      <c r="AJ59">
        <f t="shared" si="4"/>
        <v>2032</v>
      </c>
      <c r="AK59">
        <f t="shared" ref="AK59:AL59" si="97">AJ59+40</f>
        <v>2072</v>
      </c>
      <c r="AL59">
        <f t="shared" si="97"/>
        <v>2112</v>
      </c>
      <c r="AM59">
        <f t="shared" ref="AM59:BB68" si="98">IF(OR(AM$1&lt;$K59,AM$1&gt;=$AJ59),0,$I59)*$AF59</f>
        <v>104</v>
      </c>
      <c r="AN59">
        <f t="shared" si="98"/>
        <v>104</v>
      </c>
      <c r="AO59">
        <f t="shared" si="98"/>
        <v>104</v>
      </c>
      <c r="AP59">
        <f t="shared" si="98"/>
        <v>104</v>
      </c>
      <c r="AQ59">
        <f t="shared" si="98"/>
        <v>104</v>
      </c>
      <c r="AR59">
        <f t="shared" si="98"/>
        <v>104</v>
      </c>
      <c r="AS59">
        <f t="shared" si="98"/>
        <v>104</v>
      </c>
      <c r="AT59">
        <f t="shared" si="98"/>
        <v>104</v>
      </c>
      <c r="AU59">
        <f t="shared" si="98"/>
        <v>104</v>
      </c>
      <c r="AV59">
        <f t="shared" si="98"/>
        <v>104</v>
      </c>
      <c r="AW59">
        <f t="shared" si="98"/>
        <v>104</v>
      </c>
      <c r="AX59">
        <f t="shared" si="98"/>
        <v>104</v>
      </c>
      <c r="AY59">
        <f t="shared" si="98"/>
        <v>0</v>
      </c>
      <c r="AZ59">
        <f t="shared" si="98"/>
        <v>0</v>
      </c>
      <c r="BA59">
        <f t="shared" si="98"/>
        <v>0</v>
      </c>
      <c r="BB59">
        <f t="shared" si="98"/>
        <v>0</v>
      </c>
      <c r="BC59">
        <f t="shared" si="96"/>
        <v>0</v>
      </c>
      <c r="BD59">
        <f t="shared" si="96"/>
        <v>0</v>
      </c>
      <c r="BE59">
        <f t="shared" si="96"/>
        <v>0</v>
      </c>
      <c r="BF59">
        <f t="shared" si="96"/>
        <v>0</v>
      </c>
      <c r="BG59">
        <f t="shared" si="96"/>
        <v>0</v>
      </c>
      <c r="BH59">
        <f t="shared" si="96"/>
        <v>0</v>
      </c>
      <c r="BI59">
        <f t="shared" si="96"/>
        <v>0</v>
      </c>
      <c r="BJ59">
        <f t="shared" si="96"/>
        <v>0</v>
      </c>
      <c r="BK59">
        <f t="shared" si="96"/>
        <v>0</v>
      </c>
      <c r="BL59">
        <f t="shared" si="96"/>
        <v>0</v>
      </c>
      <c r="BM59">
        <f t="shared" si="96"/>
        <v>0</v>
      </c>
      <c r="BN59">
        <f t="shared" si="96"/>
        <v>0</v>
      </c>
      <c r="BO59">
        <f t="shared" si="96"/>
        <v>0</v>
      </c>
      <c r="BP59">
        <f t="shared" si="96"/>
        <v>0</v>
      </c>
      <c r="BQ59">
        <f t="shared" si="96"/>
        <v>0</v>
      </c>
    </row>
    <row r="60" spans="1:69">
      <c r="A60" t="s">
        <v>285</v>
      </c>
      <c r="B60" t="s">
        <v>32</v>
      </c>
      <c r="C60" t="s">
        <v>33</v>
      </c>
      <c r="D60" t="s">
        <v>34</v>
      </c>
      <c r="E60" t="s">
        <v>358</v>
      </c>
      <c r="F60" t="s">
        <v>371</v>
      </c>
      <c r="I60">
        <v>104</v>
      </c>
      <c r="J60" t="s">
        <v>72</v>
      </c>
      <c r="K60">
        <v>1992</v>
      </c>
      <c r="M60" t="s">
        <v>306</v>
      </c>
      <c r="N60" t="s">
        <v>289</v>
      </c>
      <c r="S60" t="s">
        <v>290</v>
      </c>
      <c r="T60" t="s">
        <v>41</v>
      </c>
      <c r="U60">
        <v>28.903863000000001</v>
      </c>
      <c r="V60">
        <v>-81.332329999999999</v>
      </c>
      <c r="W60" t="s">
        <v>42</v>
      </c>
      <c r="X60" t="s">
        <v>359</v>
      </c>
      <c r="Y60" t="s">
        <v>360</v>
      </c>
      <c r="AA60" t="s">
        <v>110</v>
      </c>
      <c r="AB60" t="s">
        <v>361</v>
      </c>
      <c r="AC60" t="s">
        <v>362</v>
      </c>
      <c r="AD60" t="s">
        <v>372</v>
      </c>
      <c r="AE60" t="s">
        <v>49</v>
      </c>
      <c r="AF60" s="1">
        <v>1</v>
      </c>
      <c r="AG60">
        <f t="shared" si="0"/>
        <v>749.5</v>
      </c>
      <c r="AH60" t="str">
        <f t="shared" si="85"/>
        <v/>
      </c>
      <c r="AI60">
        <f t="shared" si="86"/>
        <v>32</v>
      </c>
      <c r="AJ60">
        <f t="shared" si="4"/>
        <v>2032</v>
      </c>
      <c r="AK60">
        <f t="shared" ref="AK60:AL60" si="99">AJ60+40</f>
        <v>2072</v>
      </c>
      <c r="AL60">
        <f t="shared" si="99"/>
        <v>2112</v>
      </c>
      <c r="AM60">
        <f t="shared" si="98"/>
        <v>104</v>
      </c>
      <c r="AN60">
        <f t="shared" si="96"/>
        <v>104</v>
      </c>
      <c r="AO60">
        <f t="shared" si="96"/>
        <v>104</v>
      </c>
      <c r="AP60">
        <f t="shared" si="96"/>
        <v>104</v>
      </c>
      <c r="AQ60">
        <f t="shared" si="96"/>
        <v>104</v>
      </c>
      <c r="AR60">
        <f t="shared" si="96"/>
        <v>104</v>
      </c>
      <c r="AS60">
        <f t="shared" si="96"/>
        <v>104</v>
      </c>
      <c r="AT60">
        <f t="shared" si="96"/>
        <v>104</v>
      </c>
      <c r="AU60">
        <f t="shared" si="96"/>
        <v>104</v>
      </c>
      <c r="AV60">
        <f t="shared" si="96"/>
        <v>104</v>
      </c>
      <c r="AW60">
        <f t="shared" si="96"/>
        <v>104</v>
      </c>
      <c r="AX60">
        <f t="shared" si="96"/>
        <v>104</v>
      </c>
      <c r="AY60">
        <f t="shared" si="96"/>
        <v>0</v>
      </c>
      <c r="AZ60">
        <f t="shared" si="96"/>
        <v>0</v>
      </c>
      <c r="BA60">
        <f t="shared" si="96"/>
        <v>0</v>
      </c>
      <c r="BB60">
        <f t="shared" si="96"/>
        <v>0</v>
      </c>
      <c r="BC60">
        <f t="shared" si="96"/>
        <v>0</v>
      </c>
      <c r="BD60">
        <f t="shared" si="96"/>
        <v>0</v>
      </c>
      <c r="BE60">
        <f t="shared" si="96"/>
        <v>0</v>
      </c>
      <c r="BF60">
        <f t="shared" si="96"/>
        <v>0</v>
      </c>
      <c r="BG60">
        <f t="shared" si="96"/>
        <v>0</v>
      </c>
      <c r="BH60">
        <f t="shared" si="96"/>
        <v>0</v>
      </c>
      <c r="BI60">
        <f t="shared" si="96"/>
        <v>0</v>
      </c>
      <c r="BJ60">
        <f t="shared" si="96"/>
        <v>0</v>
      </c>
      <c r="BK60">
        <f t="shared" si="96"/>
        <v>0</v>
      </c>
      <c r="BL60">
        <f t="shared" si="96"/>
        <v>0</v>
      </c>
      <c r="BM60">
        <f t="shared" si="96"/>
        <v>0</v>
      </c>
      <c r="BN60">
        <f t="shared" si="96"/>
        <v>0</v>
      </c>
      <c r="BO60">
        <f t="shared" si="96"/>
        <v>0</v>
      </c>
      <c r="BP60">
        <f t="shared" si="96"/>
        <v>0</v>
      </c>
      <c r="BQ60">
        <f t="shared" si="96"/>
        <v>0</v>
      </c>
    </row>
    <row r="61" spans="1:69">
      <c r="A61" t="s">
        <v>285</v>
      </c>
      <c r="B61" t="s">
        <v>32</v>
      </c>
      <c r="C61" t="s">
        <v>33</v>
      </c>
      <c r="D61" t="s">
        <v>34</v>
      </c>
      <c r="E61" t="s">
        <v>358</v>
      </c>
      <c r="F61" t="s">
        <v>352</v>
      </c>
      <c r="I61">
        <v>103.5</v>
      </c>
      <c r="J61" t="s">
        <v>72</v>
      </c>
      <c r="K61">
        <v>1992</v>
      </c>
      <c r="M61" t="s">
        <v>306</v>
      </c>
      <c r="N61" t="s">
        <v>312</v>
      </c>
      <c r="S61" t="s">
        <v>290</v>
      </c>
      <c r="T61" t="s">
        <v>41</v>
      </c>
      <c r="U61">
        <v>28.903863000000001</v>
      </c>
      <c r="V61">
        <v>-81.332329000000001</v>
      </c>
      <c r="W61" t="s">
        <v>42</v>
      </c>
      <c r="X61" t="s">
        <v>359</v>
      </c>
      <c r="Y61" t="s">
        <v>360</v>
      </c>
      <c r="AA61" t="s">
        <v>110</v>
      </c>
      <c r="AB61" t="s">
        <v>361</v>
      </c>
      <c r="AC61" t="s">
        <v>362</v>
      </c>
      <c r="AD61" t="s">
        <v>373</v>
      </c>
      <c r="AE61" t="s">
        <v>49</v>
      </c>
      <c r="AF61" s="1">
        <v>1</v>
      </c>
      <c r="AG61">
        <f t="shared" si="0"/>
        <v>749.5</v>
      </c>
      <c r="AH61">
        <f t="shared" si="85"/>
        <v>749.5</v>
      </c>
      <c r="AI61">
        <f t="shared" si="86"/>
        <v>32</v>
      </c>
      <c r="AJ61">
        <f t="shared" si="4"/>
        <v>2032</v>
      </c>
      <c r="AK61">
        <f t="shared" ref="AK61:AL61" si="100">AJ61+40</f>
        <v>2072</v>
      </c>
      <c r="AL61">
        <f t="shared" si="100"/>
        <v>2112</v>
      </c>
      <c r="AM61">
        <f t="shared" si="98"/>
        <v>103.5</v>
      </c>
      <c r="AN61">
        <f t="shared" si="96"/>
        <v>103.5</v>
      </c>
      <c r="AO61">
        <f t="shared" si="96"/>
        <v>103.5</v>
      </c>
      <c r="AP61">
        <f t="shared" si="96"/>
        <v>103.5</v>
      </c>
      <c r="AQ61">
        <f t="shared" si="96"/>
        <v>103.5</v>
      </c>
      <c r="AR61">
        <f t="shared" si="96"/>
        <v>103.5</v>
      </c>
      <c r="AS61">
        <f t="shared" si="96"/>
        <v>103.5</v>
      </c>
      <c r="AT61">
        <f t="shared" si="96"/>
        <v>103.5</v>
      </c>
      <c r="AU61">
        <f t="shared" si="96"/>
        <v>103.5</v>
      </c>
      <c r="AV61">
        <f t="shared" si="96"/>
        <v>103.5</v>
      </c>
      <c r="AW61">
        <f t="shared" si="96"/>
        <v>103.5</v>
      </c>
      <c r="AX61">
        <f t="shared" si="96"/>
        <v>103.5</v>
      </c>
      <c r="AY61">
        <f t="shared" si="96"/>
        <v>0</v>
      </c>
      <c r="AZ61">
        <f t="shared" si="96"/>
        <v>0</v>
      </c>
      <c r="BA61">
        <f t="shared" si="96"/>
        <v>0</v>
      </c>
      <c r="BB61">
        <f t="shared" si="96"/>
        <v>0</v>
      </c>
      <c r="BC61">
        <f t="shared" si="96"/>
        <v>0</v>
      </c>
      <c r="BD61">
        <f t="shared" si="96"/>
        <v>0</v>
      </c>
      <c r="BE61">
        <f t="shared" si="96"/>
        <v>0</v>
      </c>
      <c r="BF61">
        <f t="shared" si="96"/>
        <v>0</v>
      </c>
      <c r="BG61">
        <f t="shared" si="96"/>
        <v>0</v>
      </c>
      <c r="BH61">
        <f t="shared" si="96"/>
        <v>0</v>
      </c>
      <c r="BI61">
        <f t="shared" si="96"/>
        <v>0</v>
      </c>
      <c r="BJ61">
        <f t="shared" si="96"/>
        <v>0</v>
      </c>
      <c r="BK61">
        <f t="shared" si="96"/>
        <v>0</v>
      </c>
      <c r="BL61">
        <f t="shared" si="96"/>
        <v>0</v>
      </c>
      <c r="BM61">
        <f t="shared" si="96"/>
        <v>0</v>
      </c>
      <c r="BN61">
        <f t="shared" si="96"/>
        <v>0</v>
      </c>
      <c r="BO61">
        <f t="shared" si="96"/>
        <v>0</v>
      </c>
      <c r="BP61">
        <f t="shared" si="96"/>
        <v>0</v>
      </c>
      <c r="BQ61">
        <f t="shared" si="96"/>
        <v>0</v>
      </c>
    </row>
    <row r="62" spans="1:69">
      <c r="A62" t="s">
        <v>285</v>
      </c>
      <c r="B62" t="s">
        <v>32</v>
      </c>
      <c r="C62" t="s">
        <v>33</v>
      </c>
      <c r="D62" t="s">
        <v>34</v>
      </c>
      <c r="E62" t="s">
        <v>374</v>
      </c>
      <c r="F62" t="s">
        <v>287</v>
      </c>
      <c r="I62">
        <v>61</v>
      </c>
      <c r="J62" t="s">
        <v>72</v>
      </c>
      <c r="K62">
        <v>2001</v>
      </c>
      <c r="M62" t="s">
        <v>306</v>
      </c>
      <c r="N62" t="s">
        <v>332</v>
      </c>
      <c r="S62" t="s">
        <v>329</v>
      </c>
      <c r="T62" t="s">
        <v>41</v>
      </c>
      <c r="U62">
        <v>39.952800000000003</v>
      </c>
      <c r="V62">
        <v>-85.503900000000002</v>
      </c>
      <c r="W62" t="s">
        <v>42</v>
      </c>
      <c r="X62" t="s">
        <v>375</v>
      </c>
      <c r="Y62" t="s">
        <v>376</v>
      </c>
      <c r="AA62" t="s">
        <v>101</v>
      </c>
      <c r="AB62" t="s">
        <v>377</v>
      </c>
      <c r="AC62" t="s">
        <v>378</v>
      </c>
      <c r="AD62" t="s">
        <v>379</v>
      </c>
      <c r="AE62" t="s">
        <v>49</v>
      </c>
      <c r="AF62" s="1">
        <v>1</v>
      </c>
      <c r="AG62">
        <f t="shared" si="0"/>
        <v>183</v>
      </c>
      <c r="AH62" t="str">
        <f t="shared" si="85"/>
        <v/>
      </c>
      <c r="AI62">
        <f t="shared" si="86"/>
        <v>23</v>
      </c>
      <c r="AJ62">
        <f t="shared" si="4"/>
        <v>2041</v>
      </c>
      <c r="AK62">
        <f t="shared" ref="AK62:AL62" si="101">AJ62+40</f>
        <v>2081</v>
      </c>
      <c r="AL62">
        <f t="shared" si="101"/>
        <v>2121</v>
      </c>
      <c r="AM62">
        <f t="shared" si="98"/>
        <v>61</v>
      </c>
      <c r="AN62">
        <f t="shared" si="96"/>
        <v>61</v>
      </c>
      <c r="AO62">
        <f t="shared" si="96"/>
        <v>61</v>
      </c>
      <c r="AP62">
        <f t="shared" si="96"/>
        <v>61</v>
      </c>
      <c r="AQ62">
        <f t="shared" si="96"/>
        <v>61</v>
      </c>
      <c r="AR62">
        <f t="shared" si="96"/>
        <v>61</v>
      </c>
      <c r="AS62">
        <f t="shared" si="96"/>
        <v>61</v>
      </c>
      <c r="AT62">
        <f t="shared" si="96"/>
        <v>61</v>
      </c>
      <c r="AU62">
        <f t="shared" si="96"/>
        <v>61</v>
      </c>
      <c r="AV62">
        <f t="shared" si="96"/>
        <v>61</v>
      </c>
      <c r="AW62">
        <f t="shared" si="96"/>
        <v>61</v>
      </c>
      <c r="AX62">
        <f t="shared" si="96"/>
        <v>61</v>
      </c>
      <c r="AY62">
        <f t="shared" si="96"/>
        <v>61</v>
      </c>
      <c r="AZ62">
        <f t="shared" si="96"/>
        <v>61</v>
      </c>
      <c r="BA62">
        <f t="shared" si="96"/>
        <v>61</v>
      </c>
      <c r="BB62">
        <f t="shared" si="96"/>
        <v>61</v>
      </c>
      <c r="BC62">
        <f t="shared" si="96"/>
        <v>61</v>
      </c>
      <c r="BD62">
        <f t="shared" si="96"/>
        <v>61</v>
      </c>
      <c r="BE62">
        <f t="shared" si="96"/>
        <v>61</v>
      </c>
      <c r="BF62">
        <f t="shared" si="96"/>
        <v>61</v>
      </c>
      <c r="BG62">
        <f t="shared" si="96"/>
        <v>61</v>
      </c>
      <c r="BH62">
        <f t="shared" si="96"/>
        <v>0</v>
      </c>
      <c r="BI62">
        <f t="shared" si="96"/>
        <v>0</v>
      </c>
      <c r="BJ62">
        <f t="shared" si="96"/>
        <v>0</v>
      </c>
      <c r="BK62">
        <f t="shared" si="96"/>
        <v>0</v>
      </c>
      <c r="BL62">
        <f t="shared" si="96"/>
        <v>0</v>
      </c>
      <c r="BM62">
        <f t="shared" si="96"/>
        <v>0</v>
      </c>
      <c r="BN62">
        <f t="shared" si="96"/>
        <v>0</v>
      </c>
      <c r="BO62">
        <f t="shared" si="96"/>
        <v>0</v>
      </c>
      <c r="BP62">
        <f t="shared" si="96"/>
        <v>0</v>
      </c>
      <c r="BQ62">
        <f t="shared" si="96"/>
        <v>0</v>
      </c>
    </row>
    <row r="63" spans="1:69">
      <c r="A63" t="s">
        <v>285</v>
      </c>
      <c r="B63" t="s">
        <v>32</v>
      </c>
      <c r="C63" t="s">
        <v>33</v>
      </c>
      <c r="D63" t="s">
        <v>34</v>
      </c>
      <c r="E63" t="s">
        <v>374</v>
      </c>
      <c r="F63" t="s">
        <v>296</v>
      </c>
      <c r="I63">
        <v>61</v>
      </c>
      <c r="J63" t="s">
        <v>72</v>
      </c>
      <c r="K63">
        <v>2001</v>
      </c>
      <c r="M63" t="s">
        <v>306</v>
      </c>
      <c r="N63" t="s">
        <v>332</v>
      </c>
      <c r="S63" t="s">
        <v>329</v>
      </c>
      <c r="T63" t="s">
        <v>41</v>
      </c>
      <c r="U63">
        <v>39.952800000000003</v>
      </c>
      <c r="V63">
        <v>-85.503900000000002</v>
      </c>
      <c r="W63" t="s">
        <v>42</v>
      </c>
      <c r="X63" t="s">
        <v>375</v>
      </c>
      <c r="Y63" t="s">
        <v>376</v>
      </c>
      <c r="AA63" t="s">
        <v>101</v>
      </c>
      <c r="AB63" t="s">
        <v>377</v>
      </c>
      <c r="AC63" t="s">
        <v>378</v>
      </c>
      <c r="AD63" t="s">
        <v>380</v>
      </c>
      <c r="AE63" t="s">
        <v>49</v>
      </c>
      <c r="AF63" s="1">
        <v>1</v>
      </c>
      <c r="AG63">
        <f t="shared" si="0"/>
        <v>183</v>
      </c>
      <c r="AH63" t="str">
        <f t="shared" si="85"/>
        <v/>
      </c>
      <c r="AI63">
        <f t="shared" si="86"/>
        <v>23</v>
      </c>
      <c r="AJ63">
        <f t="shared" si="4"/>
        <v>2041</v>
      </c>
      <c r="AK63">
        <f t="shared" ref="AK63:AL63" si="102">AJ63+40</f>
        <v>2081</v>
      </c>
      <c r="AL63">
        <f t="shared" si="102"/>
        <v>2121</v>
      </c>
      <c r="AM63">
        <f t="shared" si="98"/>
        <v>61</v>
      </c>
      <c r="AN63">
        <f t="shared" si="96"/>
        <v>61</v>
      </c>
      <c r="AO63">
        <f t="shared" si="96"/>
        <v>61</v>
      </c>
      <c r="AP63">
        <f t="shared" si="96"/>
        <v>61</v>
      </c>
      <c r="AQ63">
        <f t="shared" si="96"/>
        <v>61</v>
      </c>
      <c r="AR63">
        <f t="shared" si="96"/>
        <v>61</v>
      </c>
      <c r="AS63">
        <f t="shared" si="96"/>
        <v>61</v>
      </c>
      <c r="AT63">
        <f t="shared" si="96"/>
        <v>61</v>
      </c>
      <c r="AU63">
        <f t="shared" si="96"/>
        <v>61</v>
      </c>
      <c r="AV63">
        <f t="shared" si="96"/>
        <v>61</v>
      </c>
      <c r="AW63">
        <f t="shared" si="96"/>
        <v>61</v>
      </c>
      <c r="AX63">
        <f t="shared" si="96"/>
        <v>61</v>
      </c>
      <c r="AY63">
        <f t="shared" si="96"/>
        <v>61</v>
      </c>
      <c r="AZ63">
        <f t="shared" si="96"/>
        <v>61</v>
      </c>
      <c r="BA63">
        <f t="shared" si="96"/>
        <v>61</v>
      </c>
      <c r="BB63">
        <f t="shared" si="96"/>
        <v>61</v>
      </c>
      <c r="BC63">
        <f t="shared" si="96"/>
        <v>61</v>
      </c>
      <c r="BD63">
        <f t="shared" si="96"/>
        <v>61</v>
      </c>
      <c r="BE63">
        <f t="shared" si="96"/>
        <v>61</v>
      </c>
      <c r="BF63">
        <f t="shared" si="96"/>
        <v>61</v>
      </c>
      <c r="BG63">
        <f t="shared" si="96"/>
        <v>61</v>
      </c>
      <c r="BH63">
        <f t="shared" si="96"/>
        <v>0</v>
      </c>
      <c r="BI63">
        <f t="shared" si="96"/>
        <v>0</v>
      </c>
      <c r="BJ63">
        <f t="shared" si="96"/>
        <v>0</v>
      </c>
      <c r="BK63">
        <f t="shared" si="96"/>
        <v>0</v>
      </c>
      <c r="BL63">
        <f t="shared" si="96"/>
        <v>0</v>
      </c>
      <c r="BM63">
        <f t="shared" si="96"/>
        <v>0</v>
      </c>
      <c r="BN63">
        <f t="shared" si="96"/>
        <v>0</v>
      </c>
      <c r="BO63">
        <f t="shared" si="96"/>
        <v>0</v>
      </c>
      <c r="BP63">
        <f t="shared" si="96"/>
        <v>0</v>
      </c>
      <c r="BQ63">
        <f t="shared" si="96"/>
        <v>0</v>
      </c>
    </row>
    <row r="64" spans="1:69">
      <c r="A64" t="s">
        <v>285</v>
      </c>
      <c r="B64" t="s">
        <v>32</v>
      </c>
      <c r="C64" t="s">
        <v>33</v>
      </c>
      <c r="D64" t="s">
        <v>34</v>
      </c>
      <c r="E64" t="s">
        <v>374</v>
      </c>
      <c r="F64" t="s">
        <v>343</v>
      </c>
      <c r="I64">
        <v>61</v>
      </c>
      <c r="J64" t="s">
        <v>72</v>
      </c>
      <c r="K64">
        <v>2001</v>
      </c>
      <c r="M64" t="s">
        <v>306</v>
      </c>
      <c r="N64" t="s">
        <v>332</v>
      </c>
      <c r="S64" t="s">
        <v>329</v>
      </c>
      <c r="T64" t="s">
        <v>41</v>
      </c>
      <c r="U64">
        <v>39.952800000000003</v>
      </c>
      <c r="V64">
        <v>-85.503900000000002</v>
      </c>
      <c r="W64" t="s">
        <v>42</v>
      </c>
      <c r="X64" t="s">
        <v>375</v>
      </c>
      <c r="Y64" t="s">
        <v>376</v>
      </c>
      <c r="AA64" t="s">
        <v>101</v>
      </c>
      <c r="AB64" t="s">
        <v>377</v>
      </c>
      <c r="AC64" t="s">
        <v>378</v>
      </c>
      <c r="AD64" t="s">
        <v>381</v>
      </c>
      <c r="AE64" t="s">
        <v>49</v>
      </c>
      <c r="AF64" s="1">
        <v>1</v>
      </c>
      <c r="AG64">
        <f t="shared" si="0"/>
        <v>183</v>
      </c>
      <c r="AH64">
        <f t="shared" si="85"/>
        <v>183</v>
      </c>
      <c r="AI64">
        <f t="shared" si="86"/>
        <v>23</v>
      </c>
      <c r="AJ64">
        <f t="shared" si="4"/>
        <v>2041</v>
      </c>
      <c r="AK64">
        <f t="shared" ref="AK64:AL64" si="103">AJ64+40</f>
        <v>2081</v>
      </c>
      <c r="AL64">
        <f t="shared" si="103"/>
        <v>2121</v>
      </c>
      <c r="AM64">
        <f t="shared" si="98"/>
        <v>61</v>
      </c>
      <c r="AN64">
        <f t="shared" si="96"/>
        <v>61</v>
      </c>
      <c r="AO64">
        <f t="shared" si="96"/>
        <v>61</v>
      </c>
      <c r="AP64">
        <f t="shared" si="96"/>
        <v>61</v>
      </c>
      <c r="AQ64">
        <f t="shared" si="96"/>
        <v>61</v>
      </c>
      <c r="AR64">
        <f t="shared" si="96"/>
        <v>61</v>
      </c>
      <c r="AS64">
        <f t="shared" si="96"/>
        <v>61</v>
      </c>
      <c r="AT64">
        <f t="shared" si="96"/>
        <v>61</v>
      </c>
      <c r="AU64">
        <f t="shared" si="96"/>
        <v>61</v>
      </c>
      <c r="AV64">
        <f t="shared" si="96"/>
        <v>61</v>
      </c>
      <c r="AW64">
        <f t="shared" si="96"/>
        <v>61</v>
      </c>
      <c r="AX64">
        <f t="shared" si="96"/>
        <v>61</v>
      </c>
      <c r="AY64">
        <f t="shared" si="96"/>
        <v>61</v>
      </c>
      <c r="AZ64">
        <f t="shared" si="96"/>
        <v>61</v>
      </c>
      <c r="BA64">
        <f t="shared" si="96"/>
        <v>61</v>
      </c>
      <c r="BB64">
        <f t="shared" si="96"/>
        <v>61</v>
      </c>
      <c r="BC64">
        <f t="shared" si="96"/>
        <v>61</v>
      </c>
      <c r="BD64">
        <f t="shared" si="96"/>
        <v>61</v>
      </c>
      <c r="BE64">
        <f t="shared" si="96"/>
        <v>61</v>
      </c>
      <c r="BF64">
        <f t="shared" si="96"/>
        <v>61</v>
      </c>
      <c r="BG64">
        <f t="shared" si="96"/>
        <v>61</v>
      </c>
      <c r="BH64">
        <f t="shared" si="96"/>
        <v>0</v>
      </c>
      <c r="BI64">
        <f t="shared" si="96"/>
        <v>0</v>
      </c>
      <c r="BJ64">
        <f t="shared" si="96"/>
        <v>0</v>
      </c>
      <c r="BK64">
        <f t="shared" si="96"/>
        <v>0</v>
      </c>
      <c r="BL64">
        <f t="shared" si="96"/>
        <v>0</v>
      </c>
      <c r="BM64">
        <f t="shared" si="96"/>
        <v>0</v>
      </c>
      <c r="BN64">
        <f t="shared" si="96"/>
        <v>0</v>
      </c>
      <c r="BO64">
        <f t="shared" si="96"/>
        <v>0</v>
      </c>
      <c r="BP64">
        <f t="shared" si="96"/>
        <v>0</v>
      </c>
      <c r="BQ64">
        <f t="shared" si="96"/>
        <v>0</v>
      </c>
    </row>
    <row r="65" spans="1:69">
      <c r="A65" t="s">
        <v>285</v>
      </c>
      <c r="B65" t="s">
        <v>32</v>
      </c>
      <c r="C65" t="s">
        <v>33</v>
      </c>
      <c r="D65" t="s">
        <v>34</v>
      </c>
      <c r="E65" t="s">
        <v>382</v>
      </c>
      <c r="F65" t="s">
        <v>383</v>
      </c>
      <c r="I65">
        <v>547</v>
      </c>
      <c r="J65" t="s">
        <v>72</v>
      </c>
      <c r="K65">
        <v>1999</v>
      </c>
      <c r="M65" t="s">
        <v>299</v>
      </c>
      <c r="N65" t="s">
        <v>289</v>
      </c>
      <c r="S65" t="s">
        <v>290</v>
      </c>
      <c r="T65" t="s">
        <v>41</v>
      </c>
      <c r="U65">
        <v>27.788215000000001</v>
      </c>
      <c r="V65">
        <v>-81.869979999999998</v>
      </c>
      <c r="W65" t="s">
        <v>42</v>
      </c>
      <c r="X65" t="s">
        <v>384</v>
      </c>
      <c r="Y65" t="s">
        <v>385</v>
      </c>
      <c r="AA65" t="s">
        <v>110</v>
      </c>
      <c r="AB65" t="s">
        <v>386</v>
      </c>
      <c r="AC65" t="s">
        <v>387</v>
      </c>
      <c r="AD65" t="s">
        <v>388</v>
      </c>
      <c r="AE65" t="s">
        <v>49</v>
      </c>
      <c r="AF65" s="1">
        <v>1</v>
      </c>
      <c r="AG65">
        <f t="shared" si="0"/>
        <v>2267</v>
      </c>
      <c r="AH65" t="str">
        <f t="shared" si="85"/>
        <v/>
      </c>
      <c r="AI65">
        <f t="shared" si="86"/>
        <v>25</v>
      </c>
      <c r="AJ65">
        <f t="shared" si="4"/>
        <v>2039</v>
      </c>
      <c r="AK65">
        <f t="shared" ref="AK65:AL65" si="104">AJ65+40</f>
        <v>2079</v>
      </c>
      <c r="AL65">
        <f t="shared" si="104"/>
        <v>2119</v>
      </c>
      <c r="AM65">
        <f t="shared" si="98"/>
        <v>547</v>
      </c>
      <c r="AN65">
        <f t="shared" si="96"/>
        <v>547</v>
      </c>
      <c r="AO65">
        <f t="shared" si="96"/>
        <v>547</v>
      </c>
      <c r="AP65">
        <f t="shared" si="96"/>
        <v>547</v>
      </c>
      <c r="AQ65">
        <f t="shared" si="96"/>
        <v>547</v>
      </c>
      <c r="AR65">
        <f t="shared" si="96"/>
        <v>547</v>
      </c>
      <c r="AS65">
        <f t="shared" si="96"/>
        <v>547</v>
      </c>
      <c r="AT65">
        <f t="shared" si="96"/>
        <v>547</v>
      </c>
      <c r="AU65">
        <f t="shared" si="96"/>
        <v>547</v>
      </c>
      <c r="AV65">
        <f t="shared" si="96"/>
        <v>547</v>
      </c>
      <c r="AW65">
        <f t="shared" si="96"/>
        <v>547</v>
      </c>
      <c r="AX65">
        <f t="shared" si="96"/>
        <v>547</v>
      </c>
      <c r="AY65">
        <f t="shared" si="96"/>
        <v>547</v>
      </c>
      <c r="AZ65">
        <f t="shared" si="96"/>
        <v>547</v>
      </c>
      <c r="BA65">
        <f t="shared" si="96"/>
        <v>547</v>
      </c>
      <c r="BB65">
        <f t="shared" si="96"/>
        <v>547</v>
      </c>
      <c r="BC65">
        <f t="shared" si="96"/>
        <v>547</v>
      </c>
      <c r="BD65">
        <f t="shared" si="96"/>
        <v>547</v>
      </c>
      <c r="BE65">
        <f t="shared" si="96"/>
        <v>547</v>
      </c>
      <c r="BF65">
        <f t="shared" si="96"/>
        <v>0</v>
      </c>
      <c r="BG65">
        <f t="shared" si="96"/>
        <v>0</v>
      </c>
      <c r="BH65">
        <f t="shared" si="96"/>
        <v>0</v>
      </c>
      <c r="BI65">
        <f t="shared" si="96"/>
        <v>0</v>
      </c>
      <c r="BJ65">
        <f t="shared" si="96"/>
        <v>0</v>
      </c>
      <c r="BK65">
        <f t="shared" si="96"/>
        <v>0</v>
      </c>
      <c r="BL65">
        <f t="shared" si="96"/>
        <v>0</v>
      </c>
      <c r="BM65">
        <f t="shared" si="96"/>
        <v>0</v>
      </c>
      <c r="BN65">
        <f t="shared" si="96"/>
        <v>0</v>
      </c>
      <c r="BO65">
        <f t="shared" si="96"/>
        <v>0</v>
      </c>
      <c r="BP65">
        <f t="shared" si="96"/>
        <v>0</v>
      </c>
      <c r="BQ65">
        <f t="shared" si="96"/>
        <v>0</v>
      </c>
    </row>
    <row r="66" spans="1:69">
      <c r="A66" t="s">
        <v>285</v>
      </c>
      <c r="B66" t="s">
        <v>32</v>
      </c>
      <c r="C66" t="s">
        <v>33</v>
      </c>
      <c r="D66" t="s">
        <v>34</v>
      </c>
      <c r="E66" t="s">
        <v>382</v>
      </c>
      <c r="F66" t="s">
        <v>389</v>
      </c>
      <c r="I66">
        <v>548</v>
      </c>
      <c r="J66" t="s">
        <v>72</v>
      </c>
      <c r="K66">
        <v>2003</v>
      </c>
      <c r="M66" t="s">
        <v>299</v>
      </c>
      <c r="N66" t="s">
        <v>289</v>
      </c>
      <c r="S66" t="s">
        <v>290</v>
      </c>
      <c r="T66" t="s">
        <v>41</v>
      </c>
      <c r="U66">
        <v>27.788215000000001</v>
      </c>
      <c r="V66">
        <v>-81.869979999999998</v>
      </c>
      <c r="W66" t="s">
        <v>42</v>
      </c>
      <c r="X66" t="s">
        <v>384</v>
      </c>
      <c r="Y66" t="s">
        <v>385</v>
      </c>
      <c r="AA66" t="s">
        <v>110</v>
      </c>
      <c r="AB66" t="s">
        <v>386</v>
      </c>
      <c r="AC66" t="s">
        <v>387</v>
      </c>
      <c r="AD66" t="s">
        <v>390</v>
      </c>
      <c r="AE66" t="s">
        <v>49</v>
      </c>
      <c r="AF66" s="1">
        <v>1</v>
      </c>
      <c r="AG66">
        <f t="shared" ref="AG66:AG129" si="105">SUMIF(E:E,E66,I:I)</f>
        <v>2267</v>
      </c>
      <c r="AH66" t="str">
        <f t="shared" si="85"/>
        <v/>
      </c>
      <c r="AI66">
        <f t="shared" si="86"/>
        <v>21</v>
      </c>
      <c r="AJ66">
        <f t="shared" si="4"/>
        <v>2043</v>
      </c>
      <c r="AK66">
        <f t="shared" ref="AK66:AL66" si="106">AJ66+40</f>
        <v>2083</v>
      </c>
      <c r="AL66">
        <f t="shared" si="106"/>
        <v>2123</v>
      </c>
      <c r="AM66">
        <f t="shared" si="98"/>
        <v>548</v>
      </c>
      <c r="AN66">
        <f t="shared" si="96"/>
        <v>548</v>
      </c>
      <c r="AO66">
        <f t="shared" si="96"/>
        <v>548</v>
      </c>
      <c r="AP66">
        <f t="shared" si="96"/>
        <v>548</v>
      </c>
      <c r="AQ66">
        <f t="shared" si="96"/>
        <v>548</v>
      </c>
      <c r="AR66">
        <f t="shared" si="96"/>
        <v>548</v>
      </c>
      <c r="AS66">
        <f t="shared" si="96"/>
        <v>548</v>
      </c>
      <c r="AT66">
        <f t="shared" si="96"/>
        <v>548</v>
      </c>
      <c r="AU66">
        <f t="shared" si="96"/>
        <v>548</v>
      </c>
      <c r="AV66">
        <f t="shared" si="96"/>
        <v>548</v>
      </c>
      <c r="AW66">
        <f t="shared" si="96"/>
        <v>548</v>
      </c>
      <c r="AX66">
        <f t="shared" si="96"/>
        <v>548</v>
      </c>
      <c r="AY66">
        <f t="shared" si="96"/>
        <v>548</v>
      </c>
      <c r="AZ66">
        <f t="shared" si="96"/>
        <v>548</v>
      </c>
      <c r="BA66">
        <f t="shared" si="96"/>
        <v>548</v>
      </c>
      <c r="BB66">
        <f t="shared" si="96"/>
        <v>548</v>
      </c>
      <c r="BC66">
        <f t="shared" si="96"/>
        <v>548</v>
      </c>
      <c r="BD66">
        <f t="shared" si="96"/>
        <v>548</v>
      </c>
      <c r="BE66">
        <f t="shared" si="96"/>
        <v>548</v>
      </c>
      <c r="BF66">
        <f t="shared" si="96"/>
        <v>548</v>
      </c>
      <c r="BG66">
        <f t="shared" si="96"/>
        <v>548</v>
      </c>
      <c r="BH66">
        <f t="shared" si="96"/>
        <v>548</v>
      </c>
      <c r="BI66">
        <f t="shared" si="96"/>
        <v>548</v>
      </c>
      <c r="BJ66">
        <f t="shared" si="96"/>
        <v>0</v>
      </c>
      <c r="BK66">
        <f t="shared" si="96"/>
        <v>0</v>
      </c>
      <c r="BL66">
        <f t="shared" si="96"/>
        <v>0</v>
      </c>
      <c r="BM66">
        <f t="shared" si="96"/>
        <v>0</v>
      </c>
      <c r="BN66">
        <f t="shared" si="96"/>
        <v>0</v>
      </c>
      <c r="BO66">
        <f t="shared" si="96"/>
        <v>0</v>
      </c>
      <c r="BP66">
        <f t="shared" si="96"/>
        <v>0</v>
      </c>
      <c r="BQ66">
        <f t="shared" si="96"/>
        <v>0</v>
      </c>
    </row>
    <row r="67" spans="1:69">
      <c r="A67" t="s">
        <v>285</v>
      </c>
      <c r="B67" t="s">
        <v>32</v>
      </c>
      <c r="C67" t="s">
        <v>33</v>
      </c>
      <c r="D67" t="s">
        <v>34</v>
      </c>
      <c r="E67" t="s">
        <v>382</v>
      </c>
      <c r="F67" t="s">
        <v>391</v>
      </c>
      <c r="I67">
        <v>561</v>
      </c>
      <c r="J67" t="s">
        <v>72</v>
      </c>
      <c r="K67">
        <v>2005</v>
      </c>
      <c r="M67" t="s">
        <v>299</v>
      </c>
      <c r="N67" t="s">
        <v>289</v>
      </c>
      <c r="S67" t="s">
        <v>290</v>
      </c>
      <c r="T67" t="s">
        <v>41</v>
      </c>
      <c r="U67">
        <v>27.788215000000001</v>
      </c>
      <c r="V67">
        <v>-81.869979999999998</v>
      </c>
      <c r="W67" t="s">
        <v>42</v>
      </c>
      <c r="X67" t="s">
        <v>384</v>
      </c>
      <c r="Y67" t="s">
        <v>385</v>
      </c>
      <c r="AA67" t="s">
        <v>110</v>
      </c>
      <c r="AB67" t="s">
        <v>386</v>
      </c>
      <c r="AC67" t="s">
        <v>387</v>
      </c>
      <c r="AD67" t="s">
        <v>392</v>
      </c>
      <c r="AE67" t="s">
        <v>49</v>
      </c>
      <c r="AF67" s="1">
        <v>1</v>
      </c>
      <c r="AG67">
        <f t="shared" si="105"/>
        <v>2267</v>
      </c>
      <c r="AH67" t="str">
        <f t="shared" si="85"/>
        <v/>
      </c>
      <c r="AI67">
        <f t="shared" si="86"/>
        <v>19</v>
      </c>
      <c r="AJ67">
        <f t="shared" ref="AJ67:AJ130" si="107">K67+40</f>
        <v>2045</v>
      </c>
      <c r="AK67">
        <f t="shared" ref="AK67:AL67" si="108">AJ67+40</f>
        <v>2085</v>
      </c>
      <c r="AL67">
        <f t="shared" si="108"/>
        <v>2125</v>
      </c>
      <c r="AM67">
        <f t="shared" si="98"/>
        <v>561</v>
      </c>
      <c r="AN67">
        <f t="shared" ref="AN67:BQ68" si="109">IF(OR(AN$1&lt;$K67,AN$1&gt;=$AJ67),0,$I67)*$AF67</f>
        <v>561</v>
      </c>
      <c r="AO67">
        <f t="shared" si="109"/>
        <v>561</v>
      </c>
      <c r="AP67">
        <f t="shared" si="109"/>
        <v>561</v>
      </c>
      <c r="AQ67">
        <f t="shared" si="109"/>
        <v>561</v>
      </c>
      <c r="AR67">
        <f t="shared" si="109"/>
        <v>561</v>
      </c>
      <c r="AS67">
        <f t="shared" si="109"/>
        <v>561</v>
      </c>
      <c r="AT67">
        <f t="shared" si="109"/>
        <v>561</v>
      </c>
      <c r="AU67">
        <f t="shared" si="109"/>
        <v>561</v>
      </c>
      <c r="AV67">
        <f t="shared" si="109"/>
        <v>561</v>
      </c>
      <c r="AW67">
        <f t="shared" si="109"/>
        <v>561</v>
      </c>
      <c r="AX67">
        <f t="shared" si="109"/>
        <v>561</v>
      </c>
      <c r="AY67">
        <f t="shared" si="109"/>
        <v>561</v>
      </c>
      <c r="AZ67">
        <f t="shared" si="109"/>
        <v>561</v>
      </c>
      <c r="BA67">
        <f t="shared" si="109"/>
        <v>561</v>
      </c>
      <c r="BB67">
        <f t="shared" si="109"/>
        <v>561</v>
      </c>
      <c r="BC67">
        <f t="shared" si="109"/>
        <v>561</v>
      </c>
      <c r="BD67">
        <f t="shared" si="109"/>
        <v>561</v>
      </c>
      <c r="BE67">
        <f t="shared" si="109"/>
        <v>561</v>
      </c>
      <c r="BF67">
        <f t="shared" si="109"/>
        <v>561</v>
      </c>
      <c r="BG67">
        <f t="shared" si="109"/>
        <v>561</v>
      </c>
      <c r="BH67">
        <f t="shared" si="109"/>
        <v>561</v>
      </c>
      <c r="BI67">
        <f t="shared" si="109"/>
        <v>561</v>
      </c>
      <c r="BJ67">
        <f t="shared" si="109"/>
        <v>561</v>
      </c>
      <c r="BK67">
        <f t="shared" si="109"/>
        <v>561</v>
      </c>
      <c r="BL67">
        <f t="shared" si="109"/>
        <v>0</v>
      </c>
      <c r="BM67">
        <f t="shared" si="109"/>
        <v>0</v>
      </c>
      <c r="BN67">
        <f t="shared" si="109"/>
        <v>0</v>
      </c>
      <c r="BO67">
        <f t="shared" si="109"/>
        <v>0</v>
      </c>
      <c r="BP67">
        <f t="shared" si="109"/>
        <v>0</v>
      </c>
      <c r="BQ67">
        <f t="shared" si="109"/>
        <v>0</v>
      </c>
    </row>
    <row r="68" spans="1:69">
      <c r="A68" t="s">
        <v>285</v>
      </c>
      <c r="B68" t="s">
        <v>32</v>
      </c>
      <c r="C68" t="s">
        <v>33</v>
      </c>
      <c r="D68" t="s">
        <v>34</v>
      </c>
      <c r="E68" t="s">
        <v>382</v>
      </c>
      <c r="F68" t="s">
        <v>393</v>
      </c>
      <c r="I68">
        <v>611</v>
      </c>
      <c r="J68" t="s">
        <v>72</v>
      </c>
      <c r="K68">
        <v>2007</v>
      </c>
      <c r="M68" t="s">
        <v>299</v>
      </c>
      <c r="N68" t="s">
        <v>289</v>
      </c>
      <c r="S68" t="s">
        <v>290</v>
      </c>
      <c r="T68" t="s">
        <v>41</v>
      </c>
      <c r="U68">
        <v>27.788215000000001</v>
      </c>
      <c r="V68">
        <v>-81.869979999999998</v>
      </c>
      <c r="W68" t="s">
        <v>42</v>
      </c>
      <c r="X68" t="s">
        <v>384</v>
      </c>
      <c r="Y68" t="s">
        <v>385</v>
      </c>
      <c r="AA68" t="s">
        <v>110</v>
      </c>
      <c r="AB68" t="s">
        <v>386</v>
      </c>
      <c r="AC68" t="s">
        <v>387</v>
      </c>
      <c r="AD68" t="s">
        <v>394</v>
      </c>
      <c r="AE68" t="s">
        <v>49</v>
      </c>
      <c r="AF68" s="1">
        <v>1</v>
      </c>
      <c r="AG68">
        <f t="shared" si="105"/>
        <v>2267</v>
      </c>
      <c r="AH68">
        <f t="shared" si="85"/>
        <v>2267</v>
      </c>
      <c r="AI68">
        <f t="shared" si="86"/>
        <v>17</v>
      </c>
      <c r="AJ68">
        <f t="shared" si="107"/>
        <v>2047</v>
      </c>
      <c r="AK68">
        <f t="shared" ref="AK68:AL68" si="110">AJ68+40</f>
        <v>2087</v>
      </c>
      <c r="AL68">
        <f t="shared" si="110"/>
        <v>2127</v>
      </c>
      <c r="AM68">
        <f t="shared" si="98"/>
        <v>611</v>
      </c>
      <c r="AN68">
        <f t="shared" si="109"/>
        <v>611</v>
      </c>
      <c r="AO68">
        <f t="shared" si="109"/>
        <v>611</v>
      </c>
      <c r="AP68">
        <f t="shared" si="109"/>
        <v>611</v>
      </c>
      <c r="AQ68">
        <f t="shared" si="109"/>
        <v>611</v>
      </c>
      <c r="AR68">
        <f t="shared" si="109"/>
        <v>611</v>
      </c>
      <c r="AS68">
        <f t="shared" si="109"/>
        <v>611</v>
      </c>
      <c r="AT68">
        <f t="shared" si="109"/>
        <v>611</v>
      </c>
      <c r="AU68">
        <f t="shared" si="109"/>
        <v>611</v>
      </c>
      <c r="AV68">
        <f t="shared" si="109"/>
        <v>611</v>
      </c>
      <c r="AW68">
        <f t="shared" si="109"/>
        <v>611</v>
      </c>
      <c r="AX68">
        <f t="shared" si="109"/>
        <v>611</v>
      </c>
      <c r="AY68">
        <f t="shared" si="109"/>
        <v>611</v>
      </c>
      <c r="AZ68">
        <f t="shared" si="109"/>
        <v>611</v>
      </c>
      <c r="BA68">
        <f t="shared" si="109"/>
        <v>611</v>
      </c>
      <c r="BB68">
        <f t="shared" si="109"/>
        <v>611</v>
      </c>
      <c r="BC68">
        <f t="shared" si="109"/>
        <v>611</v>
      </c>
      <c r="BD68">
        <f t="shared" si="109"/>
        <v>611</v>
      </c>
      <c r="BE68">
        <f t="shared" si="109"/>
        <v>611</v>
      </c>
      <c r="BF68">
        <f t="shared" si="109"/>
        <v>611</v>
      </c>
      <c r="BG68">
        <f t="shared" si="109"/>
        <v>611</v>
      </c>
      <c r="BH68">
        <f t="shared" si="109"/>
        <v>611</v>
      </c>
      <c r="BI68">
        <f t="shared" si="109"/>
        <v>611</v>
      </c>
      <c r="BJ68">
        <f t="shared" si="109"/>
        <v>611</v>
      </c>
      <c r="BK68">
        <f t="shared" si="109"/>
        <v>611</v>
      </c>
      <c r="BL68">
        <f t="shared" si="109"/>
        <v>611</v>
      </c>
      <c r="BM68">
        <f t="shared" si="109"/>
        <v>611</v>
      </c>
      <c r="BN68">
        <f t="shared" si="109"/>
        <v>0</v>
      </c>
      <c r="BO68">
        <f t="shared" si="109"/>
        <v>0</v>
      </c>
      <c r="BP68">
        <f t="shared" si="109"/>
        <v>0</v>
      </c>
      <c r="BQ68">
        <f t="shared" si="109"/>
        <v>0</v>
      </c>
    </row>
    <row r="69" spans="1:69">
      <c r="A69" t="s">
        <v>285</v>
      </c>
      <c r="B69" t="s">
        <v>32</v>
      </c>
      <c r="C69" t="s">
        <v>33</v>
      </c>
      <c r="D69" t="s">
        <v>34</v>
      </c>
      <c r="E69" t="s">
        <v>395</v>
      </c>
      <c r="F69" t="s">
        <v>311</v>
      </c>
      <c r="I69">
        <v>56.7</v>
      </c>
      <c r="J69" t="s">
        <v>72</v>
      </c>
      <c r="K69">
        <v>1974</v>
      </c>
      <c r="M69" t="s">
        <v>306</v>
      </c>
      <c r="N69" t="s">
        <v>312</v>
      </c>
      <c r="S69" t="s">
        <v>290</v>
      </c>
      <c r="T69" t="s">
        <v>41</v>
      </c>
      <c r="U69">
        <v>28.262778000000001</v>
      </c>
      <c r="V69">
        <v>-81.548610999999994</v>
      </c>
      <c r="W69" t="s">
        <v>42</v>
      </c>
      <c r="X69" t="s">
        <v>396</v>
      </c>
      <c r="Y69" t="s">
        <v>397</v>
      </c>
      <c r="AA69" t="s">
        <v>110</v>
      </c>
      <c r="AB69" t="s">
        <v>398</v>
      </c>
      <c r="AC69" t="s">
        <v>399</v>
      </c>
      <c r="AD69" t="s">
        <v>400</v>
      </c>
      <c r="AE69" t="s">
        <v>49</v>
      </c>
      <c r="AF69" s="1">
        <v>1</v>
      </c>
      <c r="AG69">
        <f t="shared" si="105"/>
        <v>1198.7</v>
      </c>
      <c r="AH69" t="str">
        <f t="shared" si="85"/>
        <v/>
      </c>
      <c r="AI69">
        <f t="shared" si="86"/>
        <v>50</v>
      </c>
      <c r="AJ69">
        <f>K69+40</f>
        <v>2014</v>
      </c>
      <c r="AK69">
        <f t="shared" ref="AK69:AL69" si="111">AJ69+40</f>
        <v>2054</v>
      </c>
      <c r="AL69">
        <f t="shared" si="111"/>
        <v>2094</v>
      </c>
      <c r="AM69">
        <f t="shared" ref="AM69:AV74" si="112">IF(OR(AM$1&lt;$K69,AM$1&gt;=$AL69),0,$I69)*$AF69</f>
        <v>56.7</v>
      </c>
      <c r="AN69">
        <f t="shared" si="112"/>
        <v>56.7</v>
      </c>
      <c r="AO69">
        <f t="shared" si="112"/>
        <v>56.7</v>
      </c>
      <c r="AP69">
        <f t="shared" si="112"/>
        <v>56.7</v>
      </c>
      <c r="AQ69">
        <f t="shared" si="112"/>
        <v>56.7</v>
      </c>
      <c r="AR69">
        <f t="shared" si="112"/>
        <v>56.7</v>
      </c>
      <c r="AS69">
        <f t="shared" si="112"/>
        <v>56.7</v>
      </c>
      <c r="AT69">
        <f t="shared" si="112"/>
        <v>56.7</v>
      </c>
      <c r="AU69">
        <f t="shared" si="112"/>
        <v>56.7</v>
      </c>
      <c r="AV69">
        <f t="shared" si="112"/>
        <v>56.7</v>
      </c>
      <c r="AW69">
        <f t="shared" ref="AW69:BF74" si="113">IF(OR(AW$1&lt;$K69,AW$1&gt;=$AL69),0,$I69)*$AF69</f>
        <v>56.7</v>
      </c>
      <c r="AX69">
        <f t="shared" si="113"/>
        <v>56.7</v>
      </c>
      <c r="AY69">
        <f t="shared" si="113"/>
        <v>56.7</v>
      </c>
      <c r="AZ69">
        <f t="shared" si="113"/>
        <v>56.7</v>
      </c>
      <c r="BA69">
        <f t="shared" si="113"/>
        <v>56.7</v>
      </c>
      <c r="BB69">
        <f t="shared" si="113"/>
        <v>56.7</v>
      </c>
      <c r="BC69">
        <f t="shared" si="113"/>
        <v>56.7</v>
      </c>
      <c r="BD69">
        <f t="shared" si="113"/>
        <v>56.7</v>
      </c>
      <c r="BE69">
        <f t="shared" si="113"/>
        <v>56.7</v>
      </c>
      <c r="BF69">
        <f t="shared" si="113"/>
        <v>56.7</v>
      </c>
      <c r="BG69">
        <f t="shared" ref="BG69:BP74" si="114">IF(OR(BG$1&lt;$K69,BG$1&gt;=$AL69),0,$I69)*$AF69</f>
        <v>56.7</v>
      </c>
      <c r="BH69">
        <f t="shared" si="114"/>
        <v>56.7</v>
      </c>
      <c r="BI69">
        <f t="shared" si="114"/>
        <v>56.7</v>
      </c>
      <c r="BJ69">
        <f t="shared" si="114"/>
        <v>56.7</v>
      </c>
      <c r="BK69">
        <f t="shared" si="114"/>
        <v>56.7</v>
      </c>
      <c r="BL69">
        <f t="shared" si="114"/>
        <v>56.7</v>
      </c>
      <c r="BM69">
        <f t="shared" si="114"/>
        <v>56.7</v>
      </c>
      <c r="BN69">
        <f t="shared" si="114"/>
        <v>56.7</v>
      </c>
      <c r="BO69">
        <f t="shared" si="114"/>
        <v>56.7</v>
      </c>
      <c r="BP69">
        <f t="shared" si="114"/>
        <v>56.7</v>
      </c>
      <c r="BQ69">
        <v>0</v>
      </c>
    </row>
    <row r="70" spans="1:69">
      <c r="A70" t="s">
        <v>285</v>
      </c>
      <c r="B70" t="s">
        <v>32</v>
      </c>
      <c r="C70" t="s">
        <v>33</v>
      </c>
      <c r="D70" t="s">
        <v>34</v>
      </c>
      <c r="E70" t="s">
        <v>395</v>
      </c>
      <c r="F70" t="s">
        <v>318</v>
      </c>
      <c r="I70">
        <v>56.7</v>
      </c>
      <c r="J70" t="s">
        <v>72</v>
      </c>
      <c r="K70">
        <v>1974</v>
      </c>
      <c r="M70" t="s">
        <v>306</v>
      </c>
      <c r="N70" t="s">
        <v>312</v>
      </c>
      <c r="S70" t="s">
        <v>290</v>
      </c>
      <c r="T70" t="s">
        <v>41</v>
      </c>
      <c r="U70">
        <v>28.262778000000001</v>
      </c>
      <c r="V70">
        <v>-81.548610999999994</v>
      </c>
      <c r="W70" t="s">
        <v>42</v>
      </c>
      <c r="X70" t="s">
        <v>396</v>
      </c>
      <c r="Y70" t="s">
        <v>397</v>
      </c>
      <c r="AA70" t="s">
        <v>110</v>
      </c>
      <c r="AB70" t="s">
        <v>398</v>
      </c>
      <c r="AC70" t="s">
        <v>399</v>
      </c>
      <c r="AD70" t="s">
        <v>412</v>
      </c>
      <c r="AE70" t="s">
        <v>49</v>
      </c>
      <c r="AF70" s="1">
        <v>1</v>
      </c>
      <c r="AG70">
        <f t="shared" si="105"/>
        <v>1198.7</v>
      </c>
      <c r="AH70" t="str">
        <f t="shared" si="85"/>
        <v/>
      </c>
      <c r="AI70">
        <f t="shared" si="86"/>
        <v>50</v>
      </c>
      <c r="AJ70">
        <f t="shared" si="107"/>
        <v>2014</v>
      </c>
      <c r="AK70">
        <f t="shared" ref="AK70:AL70" si="115">AJ70+40</f>
        <v>2054</v>
      </c>
      <c r="AL70">
        <f t="shared" si="115"/>
        <v>2094</v>
      </c>
      <c r="AM70">
        <f t="shared" si="112"/>
        <v>56.7</v>
      </c>
      <c r="AN70">
        <f t="shared" si="112"/>
        <v>56.7</v>
      </c>
      <c r="AO70">
        <f t="shared" si="112"/>
        <v>56.7</v>
      </c>
      <c r="AP70">
        <f t="shared" si="112"/>
        <v>56.7</v>
      </c>
      <c r="AQ70">
        <f t="shared" si="112"/>
        <v>56.7</v>
      </c>
      <c r="AR70">
        <f t="shared" si="112"/>
        <v>56.7</v>
      </c>
      <c r="AS70">
        <f t="shared" si="112"/>
        <v>56.7</v>
      </c>
      <c r="AT70">
        <f t="shared" si="112"/>
        <v>56.7</v>
      </c>
      <c r="AU70">
        <f t="shared" si="112"/>
        <v>56.7</v>
      </c>
      <c r="AV70">
        <f t="shared" si="112"/>
        <v>56.7</v>
      </c>
      <c r="AW70">
        <f t="shared" si="113"/>
        <v>56.7</v>
      </c>
      <c r="AX70">
        <f t="shared" si="113"/>
        <v>56.7</v>
      </c>
      <c r="AY70">
        <f t="shared" si="113"/>
        <v>56.7</v>
      </c>
      <c r="AZ70">
        <f t="shared" si="113"/>
        <v>56.7</v>
      </c>
      <c r="BA70">
        <f t="shared" si="113"/>
        <v>56.7</v>
      </c>
      <c r="BB70">
        <f t="shared" si="113"/>
        <v>56.7</v>
      </c>
      <c r="BC70">
        <f t="shared" si="113"/>
        <v>56.7</v>
      </c>
      <c r="BD70">
        <f t="shared" si="113"/>
        <v>56.7</v>
      </c>
      <c r="BE70">
        <f t="shared" si="113"/>
        <v>56.7</v>
      </c>
      <c r="BF70">
        <f t="shared" si="113"/>
        <v>56.7</v>
      </c>
      <c r="BG70">
        <f t="shared" si="114"/>
        <v>56.7</v>
      </c>
      <c r="BH70">
        <f t="shared" si="114"/>
        <v>56.7</v>
      </c>
      <c r="BI70">
        <f t="shared" si="114"/>
        <v>56.7</v>
      </c>
      <c r="BJ70">
        <f t="shared" si="114"/>
        <v>56.7</v>
      </c>
      <c r="BK70">
        <f t="shared" si="114"/>
        <v>56.7</v>
      </c>
      <c r="BL70">
        <f t="shared" si="114"/>
        <v>56.7</v>
      </c>
      <c r="BM70">
        <f t="shared" si="114"/>
        <v>56.7</v>
      </c>
      <c r="BN70">
        <f t="shared" si="114"/>
        <v>56.7</v>
      </c>
      <c r="BO70">
        <f t="shared" si="114"/>
        <v>56.7</v>
      </c>
      <c r="BP70">
        <f t="shared" si="114"/>
        <v>56.7</v>
      </c>
      <c r="BQ70">
        <v>0</v>
      </c>
    </row>
    <row r="71" spans="1:69">
      <c r="A71" t="s">
        <v>285</v>
      </c>
      <c r="B71" t="s">
        <v>32</v>
      </c>
      <c r="C71" t="s">
        <v>33</v>
      </c>
      <c r="D71" t="s">
        <v>34</v>
      </c>
      <c r="E71" t="s">
        <v>395</v>
      </c>
      <c r="F71" t="s">
        <v>320</v>
      </c>
      <c r="I71">
        <v>56.7</v>
      </c>
      <c r="J71" t="s">
        <v>72</v>
      </c>
      <c r="K71">
        <v>1974</v>
      </c>
      <c r="M71" t="s">
        <v>306</v>
      </c>
      <c r="N71" t="s">
        <v>312</v>
      </c>
      <c r="S71" t="s">
        <v>290</v>
      </c>
      <c r="T71" t="s">
        <v>41</v>
      </c>
      <c r="U71">
        <v>28.262778000000001</v>
      </c>
      <c r="V71">
        <v>-81.548610999999994</v>
      </c>
      <c r="W71" t="s">
        <v>42</v>
      </c>
      <c r="X71" t="s">
        <v>396</v>
      </c>
      <c r="Y71" t="s">
        <v>397</v>
      </c>
      <c r="AA71" t="s">
        <v>110</v>
      </c>
      <c r="AB71" t="s">
        <v>398</v>
      </c>
      <c r="AC71" t="s">
        <v>399</v>
      </c>
      <c r="AD71" t="s">
        <v>413</v>
      </c>
      <c r="AE71" t="s">
        <v>49</v>
      </c>
      <c r="AF71" s="1">
        <v>1</v>
      </c>
      <c r="AG71">
        <f t="shared" si="105"/>
        <v>1198.7</v>
      </c>
      <c r="AH71" t="str">
        <f t="shared" si="85"/>
        <v/>
      </c>
      <c r="AI71">
        <f t="shared" si="86"/>
        <v>50</v>
      </c>
      <c r="AJ71">
        <f t="shared" si="107"/>
        <v>2014</v>
      </c>
      <c r="AK71">
        <f t="shared" ref="AK71:AL71" si="116">AJ71+40</f>
        <v>2054</v>
      </c>
      <c r="AL71">
        <f t="shared" si="116"/>
        <v>2094</v>
      </c>
      <c r="AM71">
        <f t="shared" si="112"/>
        <v>56.7</v>
      </c>
      <c r="AN71">
        <f t="shared" si="112"/>
        <v>56.7</v>
      </c>
      <c r="AO71">
        <f t="shared" si="112"/>
        <v>56.7</v>
      </c>
      <c r="AP71">
        <f t="shared" si="112"/>
        <v>56.7</v>
      </c>
      <c r="AQ71">
        <f t="shared" si="112"/>
        <v>56.7</v>
      </c>
      <c r="AR71">
        <f t="shared" si="112"/>
        <v>56.7</v>
      </c>
      <c r="AS71">
        <f t="shared" si="112"/>
        <v>56.7</v>
      </c>
      <c r="AT71">
        <f t="shared" si="112"/>
        <v>56.7</v>
      </c>
      <c r="AU71">
        <f t="shared" si="112"/>
        <v>56.7</v>
      </c>
      <c r="AV71">
        <f t="shared" si="112"/>
        <v>56.7</v>
      </c>
      <c r="AW71">
        <f t="shared" si="113"/>
        <v>56.7</v>
      </c>
      <c r="AX71">
        <f t="shared" si="113"/>
        <v>56.7</v>
      </c>
      <c r="AY71">
        <f t="shared" si="113"/>
        <v>56.7</v>
      </c>
      <c r="AZ71">
        <f t="shared" si="113"/>
        <v>56.7</v>
      </c>
      <c r="BA71">
        <f t="shared" si="113"/>
        <v>56.7</v>
      </c>
      <c r="BB71">
        <f t="shared" si="113"/>
        <v>56.7</v>
      </c>
      <c r="BC71">
        <f t="shared" si="113"/>
        <v>56.7</v>
      </c>
      <c r="BD71">
        <f t="shared" si="113"/>
        <v>56.7</v>
      </c>
      <c r="BE71">
        <f t="shared" si="113"/>
        <v>56.7</v>
      </c>
      <c r="BF71">
        <f t="shared" si="113"/>
        <v>56.7</v>
      </c>
      <c r="BG71">
        <f t="shared" si="114"/>
        <v>56.7</v>
      </c>
      <c r="BH71">
        <f t="shared" si="114"/>
        <v>56.7</v>
      </c>
      <c r="BI71">
        <f t="shared" si="114"/>
        <v>56.7</v>
      </c>
      <c r="BJ71">
        <f t="shared" si="114"/>
        <v>56.7</v>
      </c>
      <c r="BK71">
        <f t="shared" si="114"/>
        <v>56.7</v>
      </c>
      <c r="BL71">
        <f t="shared" si="114"/>
        <v>56.7</v>
      </c>
      <c r="BM71">
        <f t="shared" si="114"/>
        <v>56.7</v>
      </c>
      <c r="BN71">
        <f t="shared" si="114"/>
        <v>56.7</v>
      </c>
      <c r="BO71">
        <f t="shared" si="114"/>
        <v>56.7</v>
      </c>
      <c r="BP71">
        <f t="shared" si="114"/>
        <v>56.7</v>
      </c>
      <c r="BQ71">
        <v>0</v>
      </c>
    </row>
    <row r="72" spans="1:69">
      <c r="A72" t="s">
        <v>285</v>
      </c>
      <c r="B72" t="s">
        <v>32</v>
      </c>
      <c r="C72" t="s">
        <v>33</v>
      </c>
      <c r="D72" t="s">
        <v>34</v>
      </c>
      <c r="E72" t="s">
        <v>395</v>
      </c>
      <c r="F72" t="s">
        <v>322</v>
      </c>
      <c r="I72">
        <v>56.7</v>
      </c>
      <c r="J72" t="s">
        <v>72</v>
      </c>
      <c r="K72">
        <v>1974</v>
      </c>
      <c r="M72" t="s">
        <v>306</v>
      </c>
      <c r="N72" t="s">
        <v>312</v>
      </c>
      <c r="S72" t="s">
        <v>290</v>
      </c>
      <c r="T72" t="s">
        <v>41</v>
      </c>
      <c r="U72">
        <v>28.262778000000001</v>
      </c>
      <c r="V72">
        <v>-81.548610999999994</v>
      </c>
      <c r="W72" t="s">
        <v>42</v>
      </c>
      <c r="X72" t="s">
        <v>396</v>
      </c>
      <c r="Y72" t="s">
        <v>397</v>
      </c>
      <c r="AA72" t="s">
        <v>110</v>
      </c>
      <c r="AB72" t="s">
        <v>398</v>
      </c>
      <c r="AC72" t="s">
        <v>399</v>
      </c>
      <c r="AD72" t="s">
        <v>414</v>
      </c>
      <c r="AE72" t="s">
        <v>49</v>
      </c>
      <c r="AF72" s="1">
        <v>1</v>
      </c>
      <c r="AG72">
        <f t="shared" si="105"/>
        <v>1198.7</v>
      </c>
      <c r="AH72" t="str">
        <f t="shared" si="85"/>
        <v/>
      </c>
      <c r="AI72">
        <f t="shared" si="86"/>
        <v>50</v>
      </c>
      <c r="AJ72">
        <f t="shared" si="107"/>
        <v>2014</v>
      </c>
      <c r="AK72">
        <f t="shared" ref="AK72:AL72" si="117">AJ72+40</f>
        <v>2054</v>
      </c>
      <c r="AL72">
        <f t="shared" si="117"/>
        <v>2094</v>
      </c>
      <c r="AM72">
        <f t="shared" si="112"/>
        <v>56.7</v>
      </c>
      <c r="AN72">
        <f t="shared" si="112"/>
        <v>56.7</v>
      </c>
      <c r="AO72">
        <f t="shared" si="112"/>
        <v>56.7</v>
      </c>
      <c r="AP72">
        <f t="shared" si="112"/>
        <v>56.7</v>
      </c>
      <c r="AQ72">
        <f t="shared" si="112"/>
        <v>56.7</v>
      </c>
      <c r="AR72">
        <f t="shared" si="112"/>
        <v>56.7</v>
      </c>
      <c r="AS72">
        <f t="shared" si="112"/>
        <v>56.7</v>
      </c>
      <c r="AT72">
        <f t="shared" si="112"/>
        <v>56.7</v>
      </c>
      <c r="AU72">
        <f t="shared" si="112"/>
        <v>56.7</v>
      </c>
      <c r="AV72">
        <f t="shared" si="112"/>
        <v>56.7</v>
      </c>
      <c r="AW72">
        <f t="shared" si="113"/>
        <v>56.7</v>
      </c>
      <c r="AX72">
        <f t="shared" si="113"/>
        <v>56.7</v>
      </c>
      <c r="AY72">
        <f t="shared" si="113"/>
        <v>56.7</v>
      </c>
      <c r="AZ72">
        <f t="shared" si="113"/>
        <v>56.7</v>
      </c>
      <c r="BA72">
        <f t="shared" si="113"/>
        <v>56.7</v>
      </c>
      <c r="BB72">
        <f t="shared" si="113"/>
        <v>56.7</v>
      </c>
      <c r="BC72">
        <f t="shared" si="113"/>
        <v>56.7</v>
      </c>
      <c r="BD72">
        <f t="shared" si="113"/>
        <v>56.7</v>
      </c>
      <c r="BE72">
        <f t="shared" si="113"/>
        <v>56.7</v>
      </c>
      <c r="BF72">
        <f t="shared" si="113"/>
        <v>56.7</v>
      </c>
      <c r="BG72">
        <f t="shared" si="114"/>
        <v>56.7</v>
      </c>
      <c r="BH72">
        <f t="shared" si="114"/>
        <v>56.7</v>
      </c>
      <c r="BI72">
        <f t="shared" si="114"/>
        <v>56.7</v>
      </c>
      <c r="BJ72">
        <f t="shared" si="114"/>
        <v>56.7</v>
      </c>
      <c r="BK72">
        <f t="shared" si="114"/>
        <v>56.7</v>
      </c>
      <c r="BL72">
        <f t="shared" si="114"/>
        <v>56.7</v>
      </c>
      <c r="BM72">
        <f t="shared" si="114"/>
        <v>56.7</v>
      </c>
      <c r="BN72">
        <f t="shared" si="114"/>
        <v>56.7</v>
      </c>
      <c r="BO72">
        <f t="shared" si="114"/>
        <v>56.7</v>
      </c>
      <c r="BP72">
        <f t="shared" si="114"/>
        <v>56.7</v>
      </c>
      <c r="BQ72">
        <v>0</v>
      </c>
    </row>
    <row r="73" spans="1:69">
      <c r="A73" t="s">
        <v>285</v>
      </c>
      <c r="B73" t="s">
        <v>32</v>
      </c>
      <c r="C73" t="s">
        <v>33</v>
      </c>
      <c r="D73" t="s">
        <v>34</v>
      </c>
      <c r="E73" t="s">
        <v>395</v>
      </c>
      <c r="F73" t="s">
        <v>415</v>
      </c>
      <c r="I73">
        <v>56.7</v>
      </c>
      <c r="J73" t="s">
        <v>72</v>
      </c>
      <c r="K73">
        <v>1974</v>
      </c>
      <c r="M73" t="s">
        <v>306</v>
      </c>
      <c r="N73" t="s">
        <v>312</v>
      </c>
      <c r="S73" t="s">
        <v>290</v>
      </c>
      <c r="T73" t="s">
        <v>41</v>
      </c>
      <c r="U73">
        <v>28.262778000000001</v>
      </c>
      <c r="V73">
        <v>-81.548610999999994</v>
      </c>
      <c r="W73" t="s">
        <v>42</v>
      </c>
      <c r="X73" t="s">
        <v>396</v>
      </c>
      <c r="Y73" t="s">
        <v>397</v>
      </c>
      <c r="AA73" t="s">
        <v>110</v>
      </c>
      <c r="AB73" t="s">
        <v>398</v>
      </c>
      <c r="AC73" t="s">
        <v>399</v>
      </c>
      <c r="AD73" t="s">
        <v>416</v>
      </c>
      <c r="AE73" t="s">
        <v>49</v>
      </c>
      <c r="AF73" s="1">
        <v>1</v>
      </c>
      <c r="AG73">
        <f t="shared" si="105"/>
        <v>1198.7</v>
      </c>
      <c r="AH73" t="str">
        <f t="shared" si="85"/>
        <v/>
      </c>
      <c r="AI73">
        <f t="shared" si="86"/>
        <v>50</v>
      </c>
      <c r="AJ73">
        <f t="shared" si="107"/>
        <v>2014</v>
      </c>
      <c r="AK73">
        <f t="shared" ref="AK73:AL73" si="118">AJ73+40</f>
        <v>2054</v>
      </c>
      <c r="AL73">
        <f t="shared" si="118"/>
        <v>2094</v>
      </c>
      <c r="AM73">
        <f t="shared" si="112"/>
        <v>56.7</v>
      </c>
      <c r="AN73">
        <f t="shared" si="112"/>
        <v>56.7</v>
      </c>
      <c r="AO73">
        <f t="shared" si="112"/>
        <v>56.7</v>
      </c>
      <c r="AP73">
        <f t="shared" si="112"/>
        <v>56.7</v>
      </c>
      <c r="AQ73">
        <f t="shared" si="112"/>
        <v>56.7</v>
      </c>
      <c r="AR73">
        <f t="shared" si="112"/>
        <v>56.7</v>
      </c>
      <c r="AS73">
        <f t="shared" si="112"/>
        <v>56.7</v>
      </c>
      <c r="AT73">
        <f t="shared" si="112"/>
        <v>56.7</v>
      </c>
      <c r="AU73">
        <f t="shared" si="112"/>
        <v>56.7</v>
      </c>
      <c r="AV73">
        <f t="shared" si="112"/>
        <v>56.7</v>
      </c>
      <c r="AW73">
        <f t="shared" si="113"/>
        <v>56.7</v>
      </c>
      <c r="AX73">
        <f t="shared" si="113"/>
        <v>56.7</v>
      </c>
      <c r="AY73">
        <f t="shared" si="113"/>
        <v>56.7</v>
      </c>
      <c r="AZ73">
        <f t="shared" si="113"/>
        <v>56.7</v>
      </c>
      <c r="BA73">
        <f t="shared" si="113"/>
        <v>56.7</v>
      </c>
      <c r="BB73">
        <f t="shared" si="113"/>
        <v>56.7</v>
      </c>
      <c r="BC73">
        <f t="shared" si="113"/>
        <v>56.7</v>
      </c>
      <c r="BD73">
        <f t="shared" si="113"/>
        <v>56.7</v>
      </c>
      <c r="BE73">
        <f t="shared" si="113"/>
        <v>56.7</v>
      </c>
      <c r="BF73">
        <f t="shared" si="113"/>
        <v>56.7</v>
      </c>
      <c r="BG73">
        <f t="shared" si="114"/>
        <v>56.7</v>
      </c>
      <c r="BH73">
        <f t="shared" si="114"/>
        <v>56.7</v>
      </c>
      <c r="BI73">
        <f t="shared" si="114"/>
        <v>56.7</v>
      </c>
      <c r="BJ73">
        <f t="shared" si="114"/>
        <v>56.7</v>
      </c>
      <c r="BK73">
        <f t="shared" si="114"/>
        <v>56.7</v>
      </c>
      <c r="BL73">
        <f t="shared" si="114"/>
        <v>56.7</v>
      </c>
      <c r="BM73">
        <f t="shared" si="114"/>
        <v>56.7</v>
      </c>
      <c r="BN73">
        <f t="shared" si="114"/>
        <v>56.7</v>
      </c>
      <c r="BO73">
        <f t="shared" si="114"/>
        <v>56.7</v>
      </c>
      <c r="BP73">
        <f t="shared" si="114"/>
        <v>56.7</v>
      </c>
      <c r="BQ73">
        <v>0</v>
      </c>
    </row>
    <row r="74" spans="1:69">
      <c r="A74" t="s">
        <v>285</v>
      </c>
      <c r="B74" t="s">
        <v>32</v>
      </c>
      <c r="C74" t="s">
        <v>33</v>
      </c>
      <c r="D74" t="s">
        <v>34</v>
      </c>
      <c r="E74" t="s">
        <v>395</v>
      </c>
      <c r="F74" t="s">
        <v>417</v>
      </c>
      <c r="I74">
        <v>56.7</v>
      </c>
      <c r="J74" t="s">
        <v>72</v>
      </c>
      <c r="K74">
        <v>1974</v>
      </c>
      <c r="M74" t="s">
        <v>306</v>
      </c>
      <c r="N74" t="s">
        <v>312</v>
      </c>
      <c r="S74" t="s">
        <v>290</v>
      </c>
      <c r="T74" t="s">
        <v>41</v>
      </c>
      <c r="U74">
        <v>28.262778000000001</v>
      </c>
      <c r="V74">
        <v>-81.548610999999994</v>
      </c>
      <c r="W74" t="s">
        <v>42</v>
      </c>
      <c r="X74" t="s">
        <v>396</v>
      </c>
      <c r="Y74" t="s">
        <v>397</v>
      </c>
      <c r="AA74" t="s">
        <v>110</v>
      </c>
      <c r="AB74" t="s">
        <v>398</v>
      </c>
      <c r="AC74" t="s">
        <v>399</v>
      </c>
      <c r="AD74" t="s">
        <v>418</v>
      </c>
      <c r="AE74" t="s">
        <v>49</v>
      </c>
      <c r="AF74" s="1">
        <v>1</v>
      </c>
      <c r="AG74">
        <f t="shared" si="105"/>
        <v>1198.7</v>
      </c>
      <c r="AH74" t="str">
        <f t="shared" si="85"/>
        <v/>
      </c>
      <c r="AI74">
        <f t="shared" si="86"/>
        <v>50</v>
      </c>
      <c r="AJ74">
        <f t="shared" si="107"/>
        <v>2014</v>
      </c>
      <c r="AK74">
        <f t="shared" ref="AK74:AL74" si="119">AJ74+40</f>
        <v>2054</v>
      </c>
      <c r="AL74">
        <f t="shared" si="119"/>
        <v>2094</v>
      </c>
      <c r="AM74">
        <f t="shared" si="112"/>
        <v>56.7</v>
      </c>
      <c r="AN74">
        <f t="shared" si="112"/>
        <v>56.7</v>
      </c>
      <c r="AO74">
        <f t="shared" si="112"/>
        <v>56.7</v>
      </c>
      <c r="AP74">
        <f t="shared" si="112"/>
        <v>56.7</v>
      </c>
      <c r="AQ74">
        <f t="shared" si="112"/>
        <v>56.7</v>
      </c>
      <c r="AR74">
        <f t="shared" si="112"/>
        <v>56.7</v>
      </c>
      <c r="AS74">
        <f t="shared" si="112"/>
        <v>56.7</v>
      </c>
      <c r="AT74">
        <f t="shared" si="112"/>
        <v>56.7</v>
      </c>
      <c r="AU74">
        <f t="shared" si="112"/>
        <v>56.7</v>
      </c>
      <c r="AV74">
        <f t="shared" si="112"/>
        <v>56.7</v>
      </c>
      <c r="AW74">
        <f t="shared" si="113"/>
        <v>56.7</v>
      </c>
      <c r="AX74">
        <f t="shared" si="113"/>
        <v>56.7</v>
      </c>
      <c r="AY74">
        <f t="shared" si="113"/>
        <v>56.7</v>
      </c>
      <c r="AZ74">
        <f t="shared" si="113"/>
        <v>56.7</v>
      </c>
      <c r="BA74">
        <f t="shared" si="113"/>
        <v>56.7</v>
      </c>
      <c r="BB74">
        <f t="shared" si="113"/>
        <v>56.7</v>
      </c>
      <c r="BC74">
        <f t="shared" si="113"/>
        <v>56.7</v>
      </c>
      <c r="BD74">
        <f t="shared" si="113"/>
        <v>56.7</v>
      </c>
      <c r="BE74">
        <f t="shared" si="113"/>
        <v>56.7</v>
      </c>
      <c r="BF74">
        <f t="shared" si="113"/>
        <v>56.7</v>
      </c>
      <c r="BG74">
        <f t="shared" si="114"/>
        <v>56.7</v>
      </c>
      <c r="BH74">
        <f t="shared" si="114"/>
        <v>56.7</v>
      </c>
      <c r="BI74">
        <f t="shared" si="114"/>
        <v>56.7</v>
      </c>
      <c r="BJ74">
        <f t="shared" si="114"/>
        <v>56.7</v>
      </c>
      <c r="BK74">
        <f t="shared" si="114"/>
        <v>56.7</v>
      </c>
      <c r="BL74">
        <f t="shared" si="114"/>
        <v>56.7</v>
      </c>
      <c r="BM74">
        <f t="shared" si="114"/>
        <v>56.7</v>
      </c>
      <c r="BN74">
        <f t="shared" si="114"/>
        <v>56.7</v>
      </c>
      <c r="BO74">
        <f t="shared" si="114"/>
        <v>56.7</v>
      </c>
      <c r="BP74">
        <f t="shared" si="114"/>
        <v>56.7</v>
      </c>
      <c r="BQ74">
        <v>0</v>
      </c>
    </row>
    <row r="75" spans="1:69">
      <c r="A75" t="s">
        <v>285</v>
      </c>
      <c r="B75" t="s">
        <v>32</v>
      </c>
      <c r="C75" t="s">
        <v>33</v>
      </c>
      <c r="D75" t="s">
        <v>34</v>
      </c>
      <c r="E75" t="s">
        <v>395</v>
      </c>
      <c r="F75" t="s">
        <v>401</v>
      </c>
      <c r="I75">
        <v>104</v>
      </c>
      <c r="J75" t="s">
        <v>72</v>
      </c>
      <c r="K75">
        <v>1993</v>
      </c>
      <c r="M75" t="s">
        <v>306</v>
      </c>
      <c r="N75" t="s">
        <v>289</v>
      </c>
      <c r="S75" t="s">
        <v>290</v>
      </c>
      <c r="T75" t="s">
        <v>41</v>
      </c>
      <c r="U75">
        <v>28.262778000000001</v>
      </c>
      <c r="V75">
        <v>-81.548609999999996</v>
      </c>
      <c r="W75" t="s">
        <v>42</v>
      </c>
      <c r="X75" t="s">
        <v>396</v>
      </c>
      <c r="Y75" t="s">
        <v>397</v>
      </c>
      <c r="AA75" t="s">
        <v>110</v>
      </c>
      <c r="AB75" t="s">
        <v>398</v>
      </c>
      <c r="AC75" t="s">
        <v>399</v>
      </c>
      <c r="AD75" t="s">
        <v>402</v>
      </c>
      <c r="AE75" t="s">
        <v>49</v>
      </c>
      <c r="AF75" s="1">
        <v>1</v>
      </c>
      <c r="AG75">
        <f t="shared" si="105"/>
        <v>1198.7</v>
      </c>
      <c r="AH75" t="str">
        <f t="shared" si="85"/>
        <v/>
      </c>
      <c r="AI75">
        <f t="shared" si="86"/>
        <v>31</v>
      </c>
      <c r="AJ75">
        <f t="shared" si="107"/>
        <v>2033</v>
      </c>
      <c r="AK75">
        <f t="shared" ref="AK75:AL75" si="120">AJ75+40</f>
        <v>2073</v>
      </c>
      <c r="AL75">
        <f t="shared" si="120"/>
        <v>2113</v>
      </c>
      <c r="AM75">
        <f>IF(OR(AM$1&lt;$K75,AM$1&gt;=$AJ75),0,$I75)*$AF75</f>
        <v>104</v>
      </c>
      <c r="AN75">
        <f t="shared" ref="AN75:BQ82" si="121">IF(OR(AN$1&lt;$K75,AN$1&gt;=$AJ75),0,$I75)*$AF75</f>
        <v>104</v>
      </c>
      <c r="AO75">
        <f t="shared" si="121"/>
        <v>104</v>
      </c>
      <c r="AP75">
        <f t="shared" si="121"/>
        <v>104</v>
      </c>
      <c r="AQ75">
        <f t="shared" si="121"/>
        <v>104</v>
      </c>
      <c r="AR75">
        <f t="shared" si="121"/>
        <v>104</v>
      </c>
      <c r="AS75">
        <f t="shared" si="121"/>
        <v>104</v>
      </c>
      <c r="AT75">
        <f t="shared" si="121"/>
        <v>104</v>
      </c>
      <c r="AU75">
        <f t="shared" si="121"/>
        <v>104</v>
      </c>
      <c r="AV75">
        <f t="shared" si="121"/>
        <v>104</v>
      </c>
      <c r="AW75">
        <f t="shared" si="121"/>
        <v>104</v>
      </c>
      <c r="AX75">
        <f t="shared" si="121"/>
        <v>104</v>
      </c>
      <c r="AY75">
        <f t="shared" si="121"/>
        <v>104</v>
      </c>
      <c r="AZ75">
        <f t="shared" si="121"/>
        <v>0</v>
      </c>
      <c r="BA75">
        <f t="shared" si="121"/>
        <v>0</v>
      </c>
      <c r="BB75">
        <f t="shared" si="121"/>
        <v>0</v>
      </c>
      <c r="BC75">
        <f t="shared" si="121"/>
        <v>0</v>
      </c>
      <c r="BD75">
        <f t="shared" si="121"/>
        <v>0</v>
      </c>
      <c r="BE75">
        <f t="shared" si="121"/>
        <v>0</v>
      </c>
      <c r="BF75">
        <f t="shared" si="121"/>
        <v>0</v>
      </c>
      <c r="BG75">
        <f t="shared" si="121"/>
        <v>0</v>
      </c>
      <c r="BH75">
        <f t="shared" si="121"/>
        <v>0</v>
      </c>
      <c r="BI75">
        <f t="shared" si="121"/>
        <v>0</v>
      </c>
      <c r="BJ75">
        <f t="shared" si="121"/>
        <v>0</v>
      </c>
      <c r="BK75">
        <f t="shared" si="121"/>
        <v>0</v>
      </c>
      <c r="BL75">
        <f t="shared" si="121"/>
        <v>0</v>
      </c>
      <c r="BM75">
        <f t="shared" si="121"/>
        <v>0</v>
      </c>
      <c r="BN75">
        <f t="shared" si="121"/>
        <v>0</v>
      </c>
      <c r="BO75">
        <f t="shared" si="121"/>
        <v>0</v>
      </c>
      <c r="BP75">
        <f t="shared" si="121"/>
        <v>0</v>
      </c>
      <c r="BQ75">
        <f t="shared" si="121"/>
        <v>0</v>
      </c>
    </row>
    <row r="76" spans="1:69">
      <c r="A76" t="s">
        <v>285</v>
      </c>
      <c r="B76" t="s">
        <v>32</v>
      </c>
      <c r="C76" t="s">
        <v>33</v>
      </c>
      <c r="D76" t="s">
        <v>34</v>
      </c>
      <c r="E76" t="s">
        <v>395</v>
      </c>
      <c r="F76" t="s">
        <v>419</v>
      </c>
      <c r="I76">
        <v>104</v>
      </c>
      <c r="J76" t="s">
        <v>72</v>
      </c>
      <c r="K76">
        <v>1993</v>
      </c>
      <c r="M76" t="s">
        <v>306</v>
      </c>
      <c r="N76" t="s">
        <v>289</v>
      </c>
      <c r="S76" t="s">
        <v>290</v>
      </c>
      <c r="T76" t="s">
        <v>41</v>
      </c>
      <c r="U76">
        <v>28.262778000000001</v>
      </c>
      <c r="V76">
        <v>-81.548609999999996</v>
      </c>
      <c r="W76" t="s">
        <v>42</v>
      </c>
      <c r="X76" t="s">
        <v>396</v>
      </c>
      <c r="Y76" t="s">
        <v>397</v>
      </c>
      <c r="AA76" t="s">
        <v>110</v>
      </c>
      <c r="AB76" t="s">
        <v>398</v>
      </c>
      <c r="AC76" t="s">
        <v>399</v>
      </c>
      <c r="AD76" t="s">
        <v>420</v>
      </c>
      <c r="AE76" t="s">
        <v>49</v>
      </c>
      <c r="AF76" s="1">
        <v>1</v>
      </c>
      <c r="AG76">
        <f t="shared" si="105"/>
        <v>1198.7</v>
      </c>
      <c r="AH76" t="str">
        <f t="shared" si="85"/>
        <v/>
      </c>
      <c r="AI76">
        <f t="shared" si="86"/>
        <v>31</v>
      </c>
      <c r="AJ76">
        <f t="shared" si="107"/>
        <v>2033</v>
      </c>
      <c r="AK76">
        <f t="shared" ref="AK76:AL76" si="122">AJ76+40</f>
        <v>2073</v>
      </c>
      <c r="AL76">
        <f t="shared" si="122"/>
        <v>2113</v>
      </c>
      <c r="AM76">
        <f t="shared" ref="AM76:BB82" si="123">IF(OR(AM$1&lt;$K76,AM$1&gt;=$AJ76),0,$I76)*$AF76</f>
        <v>104</v>
      </c>
      <c r="AN76">
        <f t="shared" si="123"/>
        <v>104</v>
      </c>
      <c r="AO76">
        <f t="shared" si="123"/>
        <v>104</v>
      </c>
      <c r="AP76">
        <f t="shared" si="123"/>
        <v>104</v>
      </c>
      <c r="AQ76">
        <f t="shared" si="123"/>
        <v>104</v>
      </c>
      <c r="AR76">
        <f t="shared" si="123"/>
        <v>104</v>
      </c>
      <c r="AS76">
        <f t="shared" si="123"/>
        <v>104</v>
      </c>
      <c r="AT76">
        <f t="shared" si="123"/>
        <v>104</v>
      </c>
      <c r="AU76">
        <f t="shared" si="123"/>
        <v>104</v>
      </c>
      <c r="AV76">
        <f t="shared" si="123"/>
        <v>104</v>
      </c>
      <c r="AW76">
        <f t="shared" si="123"/>
        <v>104</v>
      </c>
      <c r="AX76">
        <f t="shared" si="123"/>
        <v>104</v>
      </c>
      <c r="AY76">
        <f t="shared" si="123"/>
        <v>104</v>
      </c>
      <c r="AZ76">
        <f t="shared" si="123"/>
        <v>0</v>
      </c>
      <c r="BA76">
        <f t="shared" si="123"/>
        <v>0</v>
      </c>
      <c r="BB76">
        <f t="shared" si="123"/>
        <v>0</v>
      </c>
      <c r="BC76">
        <f t="shared" si="121"/>
        <v>0</v>
      </c>
      <c r="BD76">
        <f t="shared" si="121"/>
        <v>0</v>
      </c>
      <c r="BE76">
        <f t="shared" si="121"/>
        <v>0</v>
      </c>
      <c r="BF76">
        <f t="shared" si="121"/>
        <v>0</v>
      </c>
      <c r="BG76">
        <f t="shared" si="121"/>
        <v>0</v>
      </c>
      <c r="BH76">
        <f t="shared" si="121"/>
        <v>0</v>
      </c>
      <c r="BI76">
        <f t="shared" si="121"/>
        <v>0</v>
      </c>
      <c r="BJ76">
        <f t="shared" si="121"/>
        <v>0</v>
      </c>
      <c r="BK76">
        <f t="shared" si="121"/>
        <v>0</v>
      </c>
      <c r="BL76">
        <f t="shared" si="121"/>
        <v>0</v>
      </c>
      <c r="BM76">
        <f t="shared" si="121"/>
        <v>0</v>
      </c>
      <c r="BN76">
        <f t="shared" si="121"/>
        <v>0</v>
      </c>
      <c r="BO76">
        <f t="shared" si="121"/>
        <v>0</v>
      </c>
      <c r="BP76">
        <f t="shared" si="121"/>
        <v>0</v>
      </c>
      <c r="BQ76">
        <f t="shared" si="121"/>
        <v>0</v>
      </c>
    </row>
    <row r="77" spans="1:69">
      <c r="A77" t="s">
        <v>285</v>
      </c>
      <c r="B77" t="s">
        <v>32</v>
      </c>
      <c r="C77" t="s">
        <v>33</v>
      </c>
      <c r="D77" t="s">
        <v>34</v>
      </c>
      <c r="E77" t="s">
        <v>395</v>
      </c>
      <c r="F77" t="s">
        <v>421</v>
      </c>
      <c r="I77">
        <v>104</v>
      </c>
      <c r="J77" t="s">
        <v>72</v>
      </c>
      <c r="K77">
        <v>1993</v>
      </c>
      <c r="M77" t="s">
        <v>306</v>
      </c>
      <c r="N77" t="s">
        <v>289</v>
      </c>
      <c r="S77" t="s">
        <v>290</v>
      </c>
      <c r="T77" t="s">
        <v>41</v>
      </c>
      <c r="U77">
        <v>28.262778000000001</v>
      </c>
      <c r="V77">
        <v>-81.548609999999996</v>
      </c>
      <c r="W77" t="s">
        <v>42</v>
      </c>
      <c r="X77" t="s">
        <v>396</v>
      </c>
      <c r="Y77" t="s">
        <v>397</v>
      </c>
      <c r="AA77" t="s">
        <v>110</v>
      </c>
      <c r="AB77" t="s">
        <v>398</v>
      </c>
      <c r="AC77" t="s">
        <v>399</v>
      </c>
      <c r="AD77" t="s">
        <v>422</v>
      </c>
      <c r="AE77" t="s">
        <v>49</v>
      </c>
      <c r="AF77" s="1">
        <v>1</v>
      </c>
      <c r="AG77">
        <f t="shared" si="105"/>
        <v>1198.7</v>
      </c>
      <c r="AH77" t="str">
        <f t="shared" si="85"/>
        <v/>
      </c>
      <c r="AI77">
        <f t="shared" si="86"/>
        <v>31</v>
      </c>
      <c r="AJ77">
        <f t="shared" si="107"/>
        <v>2033</v>
      </c>
      <c r="AK77">
        <f t="shared" ref="AK77:AL77" si="124">AJ77+40</f>
        <v>2073</v>
      </c>
      <c r="AL77">
        <f t="shared" si="124"/>
        <v>2113</v>
      </c>
      <c r="AM77">
        <f t="shared" si="123"/>
        <v>104</v>
      </c>
      <c r="AN77">
        <f t="shared" si="121"/>
        <v>104</v>
      </c>
      <c r="AO77">
        <f t="shared" si="121"/>
        <v>104</v>
      </c>
      <c r="AP77">
        <f t="shared" si="121"/>
        <v>104</v>
      </c>
      <c r="AQ77">
        <f t="shared" si="121"/>
        <v>104</v>
      </c>
      <c r="AR77">
        <f t="shared" si="121"/>
        <v>104</v>
      </c>
      <c r="AS77">
        <f t="shared" si="121"/>
        <v>104</v>
      </c>
      <c r="AT77">
        <f t="shared" si="121"/>
        <v>104</v>
      </c>
      <c r="AU77">
        <f t="shared" si="121"/>
        <v>104</v>
      </c>
      <c r="AV77">
        <f t="shared" si="121"/>
        <v>104</v>
      </c>
      <c r="AW77">
        <f t="shared" si="121"/>
        <v>104</v>
      </c>
      <c r="AX77">
        <f t="shared" si="121"/>
        <v>104</v>
      </c>
      <c r="AY77">
        <f t="shared" si="121"/>
        <v>104</v>
      </c>
      <c r="AZ77">
        <f t="shared" si="121"/>
        <v>0</v>
      </c>
      <c r="BA77">
        <f t="shared" si="121"/>
        <v>0</v>
      </c>
      <c r="BB77">
        <f t="shared" si="121"/>
        <v>0</v>
      </c>
      <c r="BC77">
        <f t="shared" si="121"/>
        <v>0</v>
      </c>
      <c r="BD77">
        <f t="shared" si="121"/>
        <v>0</v>
      </c>
      <c r="BE77">
        <f t="shared" si="121"/>
        <v>0</v>
      </c>
      <c r="BF77">
        <f t="shared" si="121"/>
        <v>0</v>
      </c>
      <c r="BG77">
        <f t="shared" si="121"/>
        <v>0</v>
      </c>
      <c r="BH77">
        <f t="shared" si="121"/>
        <v>0</v>
      </c>
      <c r="BI77">
        <f t="shared" si="121"/>
        <v>0</v>
      </c>
      <c r="BJ77">
        <f t="shared" si="121"/>
        <v>0</v>
      </c>
      <c r="BK77">
        <f t="shared" si="121"/>
        <v>0</v>
      </c>
      <c r="BL77">
        <f t="shared" si="121"/>
        <v>0</v>
      </c>
      <c r="BM77">
        <f t="shared" si="121"/>
        <v>0</v>
      </c>
      <c r="BN77">
        <f t="shared" si="121"/>
        <v>0</v>
      </c>
      <c r="BO77">
        <f t="shared" si="121"/>
        <v>0</v>
      </c>
      <c r="BP77">
        <f t="shared" si="121"/>
        <v>0</v>
      </c>
      <c r="BQ77">
        <f t="shared" si="121"/>
        <v>0</v>
      </c>
    </row>
    <row r="78" spans="1:69">
      <c r="A78" t="s">
        <v>285</v>
      </c>
      <c r="B78" t="s">
        <v>32</v>
      </c>
      <c r="C78" t="s">
        <v>33</v>
      </c>
      <c r="D78" t="s">
        <v>34</v>
      </c>
      <c r="E78" t="s">
        <v>395</v>
      </c>
      <c r="F78" t="s">
        <v>423</v>
      </c>
      <c r="I78">
        <v>104</v>
      </c>
      <c r="J78" t="s">
        <v>72</v>
      </c>
      <c r="K78">
        <v>1993</v>
      </c>
      <c r="M78" t="s">
        <v>306</v>
      </c>
      <c r="N78" t="s">
        <v>289</v>
      </c>
      <c r="S78" t="s">
        <v>290</v>
      </c>
      <c r="T78" t="s">
        <v>41</v>
      </c>
      <c r="U78">
        <v>28.262778000000001</v>
      </c>
      <c r="V78">
        <v>-81.548609999999996</v>
      </c>
      <c r="W78" t="s">
        <v>42</v>
      </c>
      <c r="X78" t="s">
        <v>396</v>
      </c>
      <c r="Y78" t="s">
        <v>397</v>
      </c>
      <c r="AA78" t="s">
        <v>110</v>
      </c>
      <c r="AB78" t="s">
        <v>398</v>
      </c>
      <c r="AC78" t="s">
        <v>399</v>
      </c>
      <c r="AD78" t="s">
        <v>424</v>
      </c>
      <c r="AE78" t="s">
        <v>49</v>
      </c>
      <c r="AF78" s="1">
        <v>1</v>
      </c>
      <c r="AG78">
        <f t="shared" si="105"/>
        <v>1198.7</v>
      </c>
      <c r="AH78" t="str">
        <f t="shared" si="85"/>
        <v/>
      </c>
      <c r="AI78">
        <f t="shared" si="86"/>
        <v>31</v>
      </c>
      <c r="AJ78">
        <f t="shared" si="107"/>
        <v>2033</v>
      </c>
      <c r="AK78">
        <f t="shared" ref="AK78:AL78" si="125">AJ78+40</f>
        <v>2073</v>
      </c>
      <c r="AL78">
        <f t="shared" si="125"/>
        <v>2113</v>
      </c>
      <c r="AM78">
        <f t="shared" si="123"/>
        <v>104</v>
      </c>
      <c r="AN78">
        <f t="shared" si="121"/>
        <v>104</v>
      </c>
      <c r="AO78">
        <f t="shared" si="121"/>
        <v>104</v>
      </c>
      <c r="AP78">
        <f t="shared" si="121"/>
        <v>104</v>
      </c>
      <c r="AQ78">
        <f t="shared" si="121"/>
        <v>104</v>
      </c>
      <c r="AR78">
        <f t="shared" si="121"/>
        <v>104</v>
      </c>
      <c r="AS78">
        <f t="shared" si="121"/>
        <v>104</v>
      </c>
      <c r="AT78">
        <f t="shared" si="121"/>
        <v>104</v>
      </c>
      <c r="AU78">
        <f t="shared" si="121"/>
        <v>104</v>
      </c>
      <c r="AV78">
        <f t="shared" si="121"/>
        <v>104</v>
      </c>
      <c r="AW78">
        <f t="shared" si="121"/>
        <v>104</v>
      </c>
      <c r="AX78">
        <f t="shared" si="121"/>
        <v>104</v>
      </c>
      <c r="AY78">
        <f t="shared" si="121"/>
        <v>104</v>
      </c>
      <c r="AZ78">
        <f t="shared" si="121"/>
        <v>0</v>
      </c>
      <c r="BA78">
        <f t="shared" si="121"/>
        <v>0</v>
      </c>
      <c r="BB78">
        <f t="shared" si="121"/>
        <v>0</v>
      </c>
      <c r="BC78">
        <f t="shared" si="121"/>
        <v>0</v>
      </c>
      <c r="BD78">
        <f t="shared" si="121"/>
        <v>0</v>
      </c>
      <c r="BE78">
        <f t="shared" si="121"/>
        <v>0</v>
      </c>
      <c r="BF78">
        <f t="shared" si="121"/>
        <v>0</v>
      </c>
      <c r="BG78">
        <f t="shared" si="121"/>
        <v>0</v>
      </c>
      <c r="BH78">
        <f t="shared" si="121"/>
        <v>0</v>
      </c>
      <c r="BI78">
        <f t="shared" si="121"/>
        <v>0</v>
      </c>
      <c r="BJ78">
        <f t="shared" si="121"/>
        <v>0</v>
      </c>
      <c r="BK78">
        <f t="shared" si="121"/>
        <v>0</v>
      </c>
      <c r="BL78">
        <f t="shared" si="121"/>
        <v>0</v>
      </c>
      <c r="BM78">
        <f t="shared" si="121"/>
        <v>0</v>
      </c>
      <c r="BN78">
        <f t="shared" si="121"/>
        <v>0</v>
      </c>
      <c r="BO78">
        <f t="shared" si="121"/>
        <v>0</v>
      </c>
      <c r="BP78">
        <f t="shared" si="121"/>
        <v>0</v>
      </c>
      <c r="BQ78">
        <f t="shared" si="121"/>
        <v>0</v>
      </c>
    </row>
    <row r="79" spans="1:69">
      <c r="A79" t="s">
        <v>285</v>
      </c>
      <c r="B79" t="s">
        <v>32</v>
      </c>
      <c r="C79" t="s">
        <v>33</v>
      </c>
      <c r="D79" t="s">
        <v>34</v>
      </c>
      <c r="E79" t="s">
        <v>395</v>
      </c>
      <c r="F79" t="s">
        <v>403</v>
      </c>
      <c r="I79">
        <v>148.5</v>
      </c>
      <c r="J79" t="s">
        <v>72</v>
      </c>
      <c r="K79">
        <v>1997</v>
      </c>
      <c r="M79" t="s">
        <v>306</v>
      </c>
      <c r="N79" t="s">
        <v>312</v>
      </c>
      <c r="S79" t="s">
        <v>404</v>
      </c>
      <c r="T79" t="s">
        <v>1172</v>
      </c>
      <c r="U79">
        <v>28.262778000000001</v>
      </c>
      <c r="V79">
        <v>-81.548610999999994</v>
      </c>
      <c r="W79" t="s">
        <v>42</v>
      </c>
      <c r="X79" t="s">
        <v>396</v>
      </c>
      <c r="Y79" t="s">
        <v>397</v>
      </c>
      <c r="AA79" t="s">
        <v>110</v>
      </c>
      <c r="AB79" t="s">
        <v>398</v>
      </c>
      <c r="AC79" t="s">
        <v>399</v>
      </c>
      <c r="AD79" t="s">
        <v>405</v>
      </c>
      <c r="AE79" t="s">
        <v>49</v>
      </c>
      <c r="AF79" s="2">
        <v>0.66700000000000004</v>
      </c>
      <c r="AG79">
        <f t="shared" si="105"/>
        <v>1198.7</v>
      </c>
      <c r="AH79" t="str">
        <f t="shared" si="85"/>
        <v/>
      </c>
      <c r="AI79">
        <f t="shared" si="86"/>
        <v>27</v>
      </c>
      <c r="AJ79">
        <f t="shared" si="107"/>
        <v>2037</v>
      </c>
      <c r="AK79">
        <f t="shared" ref="AK79:AL79" si="126">AJ79+40</f>
        <v>2077</v>
      </c>
      <c r="AL79">
        <f t="shared" si="126"/>
        <v>2117</v>
      </c>
      <c r="AM79">
        <f t="shared" si="123"/>
        <v>99.049500000000009</v>
      </c>
      <c r="AN79">
        <f t="shared" si="121"/>
        <v>99.049500000000009</v>
      </c>
      <c r="AO79">
        <f t="shared" si="121"/>
        <v>99.049500000000009</v>
      </c>
      <c r="AP79">
        <f t="shared" si="121"/>
        <v>99.049500000000009</v>
      </c>
      <c r="AQ79">
        <f t="shared" si="121"/>
        <v>99.049500000000009</v>
      </c>
      <c r="AR79">
        <f t="shared" si="121"/>
        <v>99.049500000000009</v>
      </c>
      <c r="AS79">
        <f t="shared" si="121"/>
        <v>99.049500000000009</v>
      </c>
      <c r="AT79">
        <f t="shared" si="121"/>
        <v>99.049500000000009</v>
      </c>
      <c r="AU79">
        <f t="shared" si="121"/>
        <v>99.049500000000009</v>
      </c>
      <c r="AV79">
        <f t="shared" si="121"/>
        <v>99.049500000000009</v>
      </c>
      <c r="AW79">
        <f t="shared" si="121"/>
        <v>99.049500000000009</v>
      </c>
      <c r="AX79">
        <f t="shared" si="121"/>
        <v>99.049500000000009</v>
      </c>
      <c r="AY79">
        <f t="shared" si="121"/>
        <v>99.049500000000009</v>
      </c>
      <c r="AZ79">
        <f t="shared" si="121"/>
        <v>99.049500000000009</v>
      </c>
      <c r="BA79">
        <f t="shared" si="121"/>
        <v>99.049500000000009</v>
      </c>
      <c r="BB79">
        <f t="shared" si="121"/>
        <v>99.049500000000009</v>
      </c>
      <c r="BC79">
        <f t="shared" si="121"/>
        <v>99.049500000000009</v>
      </c>
      <c r="BD79">
        <f t="shared" si="121"/>
        <v>0</v>
      </c>
      <c r="BE79">
        <f t="shared" si="121"/>
        <v>0</v>
      </c>
      <c r="BF79">
        <f t="shared" si="121"/>
        <v>0</v>
      </c>
      <c r="BG79">
        <f t="shared" si="121"/>
        <v>0</v>
      </c>
      <c r="BH79">
        <f t="shared" si="121"/>
        <v>0</v>
      </c>
      <c r="BI79">
        <f t="shared" si="121"/>
        <v>0</v>
      </c>
      <c r="BJ79">
        <f t="shared" si="121"/>
        <v>0</v>
      </c>
      <c r="BK79">
        <f t="shared" si="121"/>
        <v>0</v>
      </c>
      <c r="BL79">
        <f t="shared" si="121"/>
        <v>0</v>
      </c>
      <c r="BM79">
        <f t="shared" si="121"/>
        <v>0</v>
      </c>
      <c r="BN79">
        <f t="shared" si="121"/>
        <v>0</v>
      </c>
      <c r="BO79">
        <f t="shared" si="121"/>
        <v>0</v>
      </c>
      <c r="BP79">
        <f t="shared" si="121"/>
        <v>0</v>
      </c>
      <c r="BQ79">
        <f t="shared" si="121"/>
        <v>0</v>
      </c>
    </row>
    <row r="80" spans="1:69">
      <c r="A80" t="s">
        <v>285</v>
      </c>
      <c r="B80" t="s">
        <v>32</v>
      </c>
      <c r="C80" t="s">
        <v>33</v>
      </c>
      <c r="D80" t="s">
        <v>34</v>
      </c>
      <c r="E80" t="s">
        <v>395</v>
      </c>
      <c r="F80" t="s">
        <v>406</v>
      </c>
      <c r="I80">
        <v>98</v>
      </c>
      <c r="J80" t="s">
        <v>72</v>
      </c>
      <c r="K80">
        <v>2000</v>
      </c>
      <c r="M80" t="s">
        <v>306</v>
      </c>
      <c r="N80" t="s">
        <v>289</v>
      </c>
      <c r="S80" t="s">
        <v>290</v>
      </c>
      <c r="T80" t="s">
        <v>41</v>
      </c>
      <c r="U80">
        <v>28.262778000000001</v>
      </c>
      <c r="V80">
        <v>-81.548609999999996</v>
      </c>
      <c r="W80" t="s">
        <v>42</v>
      </c>
      <c r="X80" t="s">
        <v>396</v>
      </c>
      <c r="Y80" t="s">
        <v>397</v>
      </c>
      <c r="AA80" t="s">
        <v>110</v>
      </c>
      <c r="AB80" t="s">
        <v>398</v>
      </c>
      <c r="AC80" t="s">
        <v>399</v>
      </c>
      <c r="AD80" t="s">
        <v>407</v>
      </c>
      <c r="AE80" t="s">
        <v>49</v>
      </c>
      <c r="AF80" s="1">
        <v>1</v>
      </c>
      <c r="AG80">
        <f t="shared" si="105"/>
        <v>1198.7</v>
      </c>
      <c r="AH80" t="str">
        <f t="shared" si="85"/>
        <v/>
      </c>
      <c r="AI80">
        <f t="shared" si="86"/>
        <v>24</v>
      </c>
      <c r="AJ80">
        <f t="shared" si="107"/>
        <v>2040</v>
      </c>
      <c r="AK80">
        <f t="shared" ref="AK80:AL80" si="127">AJ80+40</f>
        <v>2080</v>
      </c>
      <c r="AL80">
        <f t="shared" si="127"/>
        <v>2120</v>
      </c>
      <c r="AM80">
        <f t="shared" si="123"/>
        <v>98</v>
      </c>
      <c r="AN80">
        <f t="shared" si="121"/>
        <v>98</v>
      </c>
      <c r="AO80">
        <f t="shared" si="121"/>
        <v>98</v>
      </c>
      <c r="AP80">
        <f t="shared" si="121"/>
        <v>98</v>
      </c>
      <c r="AQ80">
        <f t="shared" si="121"/>
        <v>98</v>
      </c>
      <c r="AR80">
        <f t="shared" si="121"/>
        <v>98</v>
      </c>
      <c r="AS80">
        <f t="shared" si="121"/>
        <v>98</v>
      </c>
      <c r="AT80">
        <f t="shared" si="121"/>
        <v>98</v>
      </c>
      <c r="AU80">
        <f t="shared" si="121"/>
        <v>98</v>
      </c>
      <c r="AV80">
        <f t="shared" si="121"/>
        <v>98</v>
      </c>
      <c r="AW80">
        <f t="shared" si="121"/>
        <v>98</v>
      </c>
      <c r="AX80">
        <f t="shared" si="121"/>
        <v>98</v>
      </c>
      <c r="AY80">
        <f t="shared" si="121"/>
        <v>98</v>
      </c>
      <c r="AZ80">
        <f t="shared" si="121"/>
        <v>98</v>
      </c>
      <c r="BA80">
        <f t="shared" si="121"/>
        <v>98</v>
      </c>
      <c r="BB80">
        <f t="shared" si="121"/>
        <v>98</v>
      </c>
      <c r="BC80">
        <f t="shared" si="121"/>
        <v>98</v>
      </c>
      <c r="BD80">
        <f t="shared" si="121"/>
        <v>98</v>
      </c>
      <c r="BE80">
        <f t="shared" si="121"/>
        <v>98</v>
      </c>
      <c r="BF80">
        <f t="shared" si="121"/>
        <v>98</v>
      </c>
      <c r="BG80">
        <f t="shared" si="121"/>
        <v>0</v>
      </c>
      <c r="BH80">
        <f t="shared" si="121"/>
        <v>0</v>
      </c>
      <c r="BI80">
        <f t="shared" si="121"/>
        <v>0</v>
      </c>
      <c r="BJ80">
        <f t="shared" si="121"/>
        <v>0</v>
      </c>
      <c r="BK80">
        <f t="shared" si="121"/>
        <v>0</v>
      </c>
      <c r="BL80">
        <f t="shared" si="121"/>
        <v>0</v>
      </c>
      <c r="BM80">
        <f t="shared" si="121"/>
        <v>0</v>
      </c>
      <c r="BN80">
        <f t="shared" si="121"/>
        <v>0</v>
      </c>
      <c r="BO80">
        <f t="shared" si="121"/>
        <v>0</v>
      </c>
      <c r="BP80">
        <f t="shared" si="121"/>
        <v>0</v>
      </c>
      <c r="BQ80">
        <f t="shared" si="121"/>
        <v>0</v>
      </c>
    </row>
    <row r="81" spans="1:69">
      <c r="A81" t="s">
        <v>285</v>
      </c>
      <c r="B81" t="s">
        <v>32</v>
      </c>
      <c r="C81" t="s">
        <v>33</v>
      </c>
      <c r="D81" t="s">
        <v>34</v>
      </c>
      <c r="E81" t="s">
        <v>395</v>
      </c>
      <c r="F81" t="s">
        <v>408</v>
      </c>
      <c r="I81">
        <v>98</v>
      </c>
      <c r="J81" t="s">
        <v>72</v>
      </c>
      <c r="K81">
        <v>2000</v>
      </c>
      <c r="M81" t="s">
        <v>306</v>
      </c>
      <c r="N81" t="s">
        <v>289</v>
      </c>
      <c r="S81" t="s">
        <v>290</v>
      </c>
      <c r="T81" t="s">
        <v>41</v>
      </c>
      <c r="U81">
        <v>28.262778000000001</v>
      </c>
      <c r="V81">
        <v>-81.548609999999996</v>
      </c>
      <c r="W81" t="s">
        <v>42</v>
      </c>
      <c r="X81" t="s">
        <v>396</v>
      </c>
      <c r="Y81" t="s">
        <v>397</v>
      </c>
      <c r="AA81" t="s">
        <v>110</v>
      </c>
      <c r="AB81" t="s">
        <v>398</v>
      </c>
      <c r="AC81" t="s">
        <v>399</v>
      </c>
      <c r="AD81" t="s">
        <v>409</v>
      </c>
      <c r="AE81" t="s">
        <v>49</v>
      </c>
      <c r="AF81" s="1">
        <v>1</v>
      </c>
      <c r="AG81">
        <f t="shared" si="105"/>
        <v>1198.7</v>
      </c>
      <c r="AH81" t="str">
        <f t="shared" si="85"/>
        <v/>
      </c>
      <c r="AI81">
        <f t="shared" si="86"/>
        <v>24</v>
      </c>
      <c r="AJ81">
        <f t="shared" si="107"/>
        <v>2040</v>
      </c>
      <c r="AK81">
        <f t="shared" ref="AK81:AL81" si="128">AJ81+40</f>
        <v>2080</v>
      </c>
      <c r="AL81">
        <f t="shared" si="128"/>
        <v>2120</v>
      </c>
      <c r="AM81">
        <f t="shared" si="123"/>
        <v>98</v>
      </c>
      <c r="AN81">
        <f t="shared" si="121"/>
        <v>98</v>
      </c>
      <c r="AO81">
        <f t="shared" si="121"/>
        <v>98</v>
      </c>
      <c r="AP81">
        <f t="shared" si="121"/>
        <v>98</v>
      </c>
      <c r="AQ81">
        <f t="shared" si="121"/>
        <v>98</v>
      </c>
      <c r="AR81">
        <f t="shared" si="121"/>
        <v>98</v>
      </c>
      <c r="AS81">
        <f t="shared" si="121"/>
        <v>98</v>
      </c>
      <c r="AT81">
        <f t="shared" si="121"/>
        <v>98</v>
      </c>
      <c r="AU81">
        <f t="shared" si="121"/>
        <v>98</v>
      </c>
      <c r="AV81">
        <f t="shared" si="121"/>
        <v>98</v>
      </c>
      <c r="AW81">
        <f t="shared" si="121"/>
        <v>98</v>
      </c>
      <c r="AX81">
        <f t="shared" si="121"/>
        <v>98</v>
      </c>
      <c r="AY81">
        <f t="shared" si="121"/>
        <v>98</v>
      </c>
      <c r="AZ81">
        <f t="shared" si="121"/>
        <v>98</v>
      </c>
      <c r="BA81">
        <f t="shared" si="121"/>
        <v>98</v>
      </c>
      <c r="BB81">
        <f t="shared" si="121"/>
        <v>98</v>
      </c>
      <c r="BC81">
        <f t="shared" si="121"/>
        <v>98</v>
      </c>
      <c r="BD81">
        <f t="shared" si="121"/>
        <v>98</v>
      </c>
      <c r="BE81">
        <f t="shared" si="121"/>
        <v>98</v>
      </c>
      <c r="BF81">
        <f t="shared" si="121"/>
        <v>98</v>
      </c>
      <c r="BG81">
        <f t="shared" si="121"/>
        <v>0</v>
      </c>
      <c r="BH81">
        <f t="shared" si="121"/>
        <v>0</v>
      </c>
      <c r="BI81">
        <f t="shared" si="121"/>
        <v>0</v>
      </c>
      <c r="BJ81">
        <f t="shared" si="121"/>
        <v>0</v>
      </c>
      <c r="BK81">
        <f t="shared" si="121"/>
        <v>0</v>
      </c>
      <c r="BL81">
        <f t="shared" si="121"/>
        <v>0</v>
      </c>
      <c r="BM81">
        <f t="shared" si="121"/>
        <v>0</v>
      </c>
      <c r="BN81">
        <f t="shared" si="121"/>
        <v>0</v>
      </c>
      <c r="BO81">
        <f t="shared" si="121"/>
        <v>0</v>
      </c>
      <c r="BP81">
        <f t="shared" si="121"/>
        <v>0</v>
      </c>
      <c r="BQ81">
        <f t="shared" si="121"/>
        <v>0</v>
      </c>
    </row>
    <row r="82" spans="1:69">
      <c r="A82" t="s">
        <v>285</v>
      </c>
      <c r="B82" t="s">
        <v>32</v>
      </c>
      <c r="C82" t="s">
        <v>33</v>
      </c>
      <c r="D82" t="s">
        <v>34</v>
      </c>
      <c r="E82" t="s">
        <v>395</v>
      </c>
      <c r="F82" t="s">
        <v>410</v>
      </c>
      <c r="I82">
        <v>98</v>
      </c>
      <c r="J82" t="s">
        <v>72</v>
      </c>
      <c r="K82">
        <v>2000</v>
      </c>
      <c r="M82" t="s">
        <v>306</v>
      </c>
      <c r="N82" t="s">
        <v>289</v>
      </c>
      <c r="S82" t="s">
        <v>290</v>
      </c>
      <c r="T82" t="s">
        <v>41</v>
      </c>
      <c r="U82">
        <v>28.262778000000001</v>
      </c>
      <c r="V82">
        <v>-81.548609999999996</v>
      </c>
      <c r="W82" t="s">
        <v>42</v>
      </c>
      <c r="X82" t="s">
        <v>396</v>
      </c>
      <c r="Y82" t="s">
        <v>397</v>
      </c>
      <c r="AA82" t="s">
        <v>110</v>
      </c>
      <c r="AB82" t="s">
        <v>398</v>
      </c>
      <c r="AC82" t="s">
        <v>399</v>
      </c>
      <c r="AD82" t="s">
        <v>411</v>
      </c>
      <c r="AE82" t="s">
        <v>49</v>
      </c>
      <c r="AF82" s="1">
        <v>1</v>
      </c>
      <c r="AG82">
        <f t="shared" si="105"/>
        <v>1198.7</v>
      </c>
      <c r="AH82">
        <f t="shared" si="85"/>
        <v>1198.7</v>
      </c>
      <c r="AI82">
        <f t="shared" si="86"/>
        <v>24</v>
      </c>
      <c r="AJ82">
        <f t="shared" si="107"/>
        <v>2040</v>
      </c>
      <c r="AK82">
        <f t="shared" ref="AK82:AL82" si="129">AJ82+40</f>
        <v>2080</v>
      </c>
      <c r="AL82">
        <f t="shared" si="129"/>
        <v>2120</v>
      </c>
      <c r="AM82">
        <f t="shared" si="123"/>
        <v>98</v>
      </c>
      <c r="AN82">
        <f t="shared" si="121"/>
        <v>98</v>
      </c>
      <c r="AO82">
        <f t="shared" si="121"/>
        <v>98</v>
      </c>
      <c r="AP82">
        <f t="shared" si="121"/>
        <v>98</v>
      </c>
      <c r="AQ82">
        <f t="shared" si="121"/>
        <v>98</v>
      </c>
      <c r="AR82">
        <f t="shared" si="121"/>
        <v>98</v>
      </c>
      <c r="AS82">
        <f t="shared" si="121"/>
        <v>98</v>
      </c>
      <c r="AT82">
        <f t="shared" si="121"/>
        <v>98</v>
      </c>
      <c r="AU82">
        <f t="shared" si="121"/>
        <v>98</v>
      </c>
      <c r="AV82">
        <f t="shared" si="121"/>
        <v>98</v>
      </c>
      <c r="AW82">
        <f t="shared" si="121"/>
        <v>98</v>
      </c>
      <c r="AX82">
        <f t="shared" si="121"/>
        <v>98</v>
      </c>
      <c r="AY82">
        <f t="shared" si="121"/>
        <v>98</v>
      </c>
      <c r="AZ82">
        <f t="shared" si="121"/>
        <v>98</v>
      </c>
      <c r="BA82">
        <f t="shared" si="121"/>
        <v>98</v>
      </c>
      <c r="BB82">
        <f t="shared" si="121"/>
        <v>98</v>
      </c>
      <c r="BC82">
        <f t="shared" si="121"/>
        <v>98</v>
      </c>
      <c r="BD82">
        <f t="shared" si="121"/>
        <v>98</v>
      </c>
      <c r="BE82">
        <f t="shared" si="121"/>
        <v>98</v>
      </c>
      <c r="BF82">
        <f t="shared" si="121"/>
        <v>98</v>
      </c>
      <c r="BG82">
        <f t="shared" si="121"/>
        <v>0</v>
      </c>
      <c r="BH82">
        <f t="shared" si="121"/>
        <v>0</v>
      </c>
      <c r="BI82">
        <f t="shared" si="121"/>
        <v>0</v>
      </c>
      <c r="BJ82">
        <f t="shared" si="121"/>
        <v>0</v>
      </c>
      <c r="BK82">
        <f t="shared" si="121"/>
        <v>0</v>
      </c>
      <c r="BL82">
        <f t="shared" si="121"/>
        <v>0</v>
      </c>
      <c r="BM82">
        <f t="shared" si="121"/>
        <v>0</v>
      </c>
      <c r="BN82">
        <f t="shared" si="121"/>
        <v>0</v>
      </c>
      <c r="BO82">
        <f t="shared" si="121"/>
        <v>0</v>
      </c>
      <c r="BP82">
        <f t="shared" si="121"/>
        <v>0</v>
      </c>
      <c r="BQ82">
        <f t="shared" si="121"/>
        <v>0</v>
      </c>
    </row>
    <row r="83" spans="1:69">
      <c r="A83" t="s">
        <v>285</v>
      </c>
      <c r="B83" t="s">
        <v>32</v>
      </c>
      <c r="C83" t="s">
        <v>33</v>
      </c>
      <c r="D83" t="s">
        <v>34</v>
      </c>
      <c r="E83" t="s">
        <v>189</v>
      </c>
      <c r="F83" t="s">
        <v>346</v>
      </c>
      <c r="I83">
        <v>909.5</v>
      </c>
      <c r="J83" t="s">
        <v>72</v>
      </c>
      <c r="K83">
        <v>2018</v>
      </c>
      <c r="M83" t="s">
        <v>288</v>
      </c>
      <c r="N83" t="s">
        <v>425</v>
      </c>
      <c r="S83" t="s">
        <v>324</v>
      </c>
      <c r="T83" t="s">
        <v>41</v>
      </c>
      <c r="U83">
        <v>35.22</v>
      </c>
      <c r="V83">
        <v>-81.759399999999999</v>
      </c>
      <c r="W83" t="s">
        <v>42</v>
      </c>
      <c r="X83" t="s">
        <v>191</v>
      </c>
      <c r="Y83" t="s">
        <v>192</v>
      </c>
      <c r="AA83" t="s">
        <v>45</v>
      </c>
      <c r="AB83" t="s">
        <v>193</v>
      </c>
      <c r="AC83" t="s">
        <v>194</v>
      </c>
      <c r="AD83" t="s">
        <v>426</v>
      </c>
      <c r="AE83" t="s">
        <v>49</v>
      </c>
      <c r="AF83" s="1">
        <v>1</v>
      </c>
      <c r="AG83">
        <f t="shared" si="105"/>
        <v>1530.5</v>
      </c>
      <c r="AH83">
        <f t="shared" si="85"/>
        <v>1530.5</v>
      </c>
      <c r="AI83">
        <f t="shared" si="86"/>
        <v>6</v>
      </c>
      <c r="AJ83">
        <f t="shared" si="107"/>
        <v>2058</v>
      </c>
      <c r="AK83">
        <f t="shared" ref="AK83:AL83" si="130">AJ83+40</f>
        <v>2098</v>
      </c>
      <c r="AL83">
        <f t="shared" si="130"/>
        <v>2138</v>
      </c>
      <c r="AM83">
        <f t="shared" ref="AM83:AV87" si="131">IF(OR(AM$1&lt;$K83,AM$1&gt;$AJ83),0,$I83)*$AF83</f>
        <v>909.5</v>
      </c>
      <c r="AN83">
        <f t="shared" si="131"/>
        <v>909.5</v>
      </c>
      <c r="AO83">
        <f t="shared" si="131"/>
        <v>909.5</v>
      </c>
      <c r="AP83">
        <f t="shared" si="131"/>
        <v>909.5</v>
      </c>
      <c r="AQ83">
        <f t="shared" si="131"/>
        <v>909.5</v>
      </c>
      <c r="AR83">
        <f t="shared" si="131"/>
        <v>909.5</v>
      </c>
      <c r="AS83">
        <f t="shared" si="131"/>
        <v>909.5</v>
      </c>
      <c r="AT83">
        <f t="shared" si="131"/>
        <v>909.5</v>
      </c>
      <c r="AU83">
        <f t="shared" si="131"/>
        <v>909.5</v>
      </c>
      <c r="AV83">
        <f t="shared" si="131"/>
        <v>909.5</v>
      </c>
      <c r="AW83">
        <f t="shared" ref="AW83:BF87" si="132">IF(OR(AW$1&lt;$K83,AW$1&gt;$AJ83),0,$I83)*$AF83</f>
        <v>909.5</v>
      </c>
      <c r="AX83">
        <f t="shared" si="132"/>
        <v>909.5</v>
      </c>
      <c r="AY83">
        <f t="shared" si="132"/>
        <v>909.5</v>
      </c>
      <c r="AZ83">
        <f t="shared" si="132"/>
        <v>909.5</v>
      </c>
      <c r="BA83">
        <f t="shared" si="132"/>
        <v>909.5</v>
      </c>
      <c r="BB83">
        <f t="shared" si="132"/>
        <v>909.5</v>
      </c>
      <c r="BC83">
        <f t="shared" si="132"/>
        <v>909.5</v>
      </c>
      <c r="BD83">
        <f t="shared" si="132"/>
        <v>909.5</v>
      </c>
      <c r="BE83">
        <f t="shared" si="132"/>
        <v>909.5</v>
      </c>
      <c r="BF83">
        <f t="shared" si="132"/>
        <v>909.5</v>
      </c>
      <c r="BG83">
        <f t="shared" ref="BG83:BP87" si="133">IF(OR(BG$1&lt;$K83,BG$1&gt;$AJ83),0,$I83)*$AF83</f>
        <v>909.5</v>
      </c>
      <c r="BH83">
        <f t="shared" si="133"/>
        <v>909.5</v>
      </c>
      <c r="BI83">
        <f t="shared" si="133"/>
        <v>909.5</v>
      </c>
      <c r="BJ83">
        <f t="shared" si="133"/>
        <v>909.5</v>
      </c>
      <c r="BK83">
        <f t="shared" si="133"/>
        <v>909.5</v>
      </c>
      <c r="BL83">
        <f t="shared" si="133"/>
        <v>909.5</v>
      </c>
      <c r="BM83">
        <f t="shared" si="133"/>
        <v>909.5</v>
      </c>
      <c r="BN83">
        <f t="shared" si="133"/>
        <v>909.5</v>
      </c>
      <c r="BO83">
        <f t="shared" si="133"/>
        <v>909.5</v>
      </c>
      <c r="BP83">
        <f t="shared" si="133"/>
        <v>909.5</v>
      </c>
      <c r="BQ83">
        <v>0</v>
      </c>
    </row>
    <row r="84" spans="1:69">
      <c r="A84" t="s">
        <v>285</v>
      </c>
      <c r="B84" t="s">
        <v>32</v>
      </c>
      <c r="C84" t="s">
        <v>33</v>
      </c>
      <c r="D84" t="s">
        <v>34</v>
      </c>
      <c r="E84" t="s">
        <v>427</v>
      </c>
      <c r="F84" t="s">
        <v>287</v>
      </c>
      <c r="I84">
        <v>730</v>
      </c>
      <c r="J84" t="s">
        <v>72</v>
      </c>
      <c r="K84">
        <v>2013</v>
      </c>
      <c r="M84" t="s">
        <v>299</v>
      </c>
      <c r="N84" t="s">
        <v>289</v>
      </c>
      <c r="S84" t="s">
        <v>300</v>
      </c>
      <c r="T84" t="s">
        <v>41</v>
      </c>
      <c r="U84">
        <v>34.283056000000002</v>
      </c>
      <c r="V84">
        <v>-77.985280000000003</v>
      </c>
      <c r="W84" t="s">
        <v>42</v>
      </c>
      <c r="X84" t="s">
        <v>249</v>
      </c>
      <c r="Y84" t="s">
        <v>250</v>
      </c>
      <c r="AA84" t="s">
        <v>45</v>
      </c>
      <c r="AB84" t="s">
        <v>428</v>
      </c>
      <c r="AC84" t="s">
        <v>429</v>
      </c>
      <c r="AD84" t="s">
        <v>430</v>
      </c>
      <c r="AE84" t="s">
        <v>49</v>
      </c>
      <c r="AF84" s="1">
        <v>1</v>
      </c>
      <c r="AG84">
        <f t="shared" si="105"/>
        <v>852</v>
      </c>
      <c r="AH84" t="str">
        <f t="shared" si="85"/>
        <v/>
      </c>
      <c r="AI84">
        <f t="shared" si="86"/>
        <v>11</v>
      </c>
      <c r="AJ84">
        <f t="shared" si="107"/>
        <v>2053</v>
      </c>
      <c r="AK84">
        <f t="shared" ref="AK84:AL84" si="134">AJ84+40</f>
        <v>2093</v>
      </c>
      <c r="AL84">
        <f t="shared" si="134"/>
        <v>2133</v>
      </c>
      <c r="AM84">
        <f t="shared" si="131"/>
        <v>730</v>
      </c>
      <c r="AN84">
        <f t="shared" si="131"/>
        <v>730</v>
      </c>
      <c r="AO84">
        <f t="shared" si="131"/>
        <v>730</v>
      </c>
      <c r="AP84">
        <f t="shared" si="131"/>
        <v>730</v>
      </c>
      <c r="AQ84">
        <f t="shared" si="131"/>
        <v>730</v>
      </c>
      <c r="AR84">
        <f t="shared" si="131"/>
        <v>730</v>
      </c>
      <c r="AS84">
        <f t="shared" si="131"/>
        <v>730</v>
      </c>
      <c r="AT84">
        <f t="shared" si="131"/>
        <v>730</v>
      </c>
      <c r="AU84">
        <f t="shared" si="131"/>
        <v>730</v>
      </c>
      <c r="AV84">
        <f t="shared" si="131"/>
        <v>730</v>
      </c>
      <c r="AW84">
        <f t="shared" si="132"/>
        <v>730</v>
      </c>
      <c r="AX84">
        <f t="shared" si="132"/>
        <v>730</v>
      </c>
      <c r="AY84">
        <f t="shared" si="132"/>
        <v>730</v>
      </c>
      <c r="AZ84">
        <f t="shared" si="132"/>
        <v>730</v>
      </c>
      <c r="BA84">
        <f t="shared" si="132"/>
        <v>730</v>
      </c>
      <c r="BB84">
        <f t="shared" si="132"/>
        <v>730</v>
      </c>
      <c r="BC84">
        <f t="shared" si="132"/>
        <v>730</v>
      </c>
      <c r="BD84">
        <f t="shared" si="132"/>
        <v>730</v>
      </c>
      <c r="BE84">
        <f t="shared" si="132"/>
        <v>730</v>
      </c>
      <c r="BF84">
        <f t="shared" si="132"/>
        <v>730</v>
      </c>
      <c r="BG84">
        <f t="shared" si="133"/>
        <v>730</v>
      </c>
      <c r="BH84">
        <f t="shared" si="133"/>
        <v>730</v>
      </c>
      <c r="BI84">
        <f t="shared" si="133"/>
        <v>730</v>
      </c>
      <c r="BJ84">
        <f t="shared" si="133"/>
        <v>730</v>
      </c>
      <c r="BK84">
        <f t="shared" si="133"/>
        <v>730</v>
      </c>
      <c r="BL84">
        <f t="shared" si="133"/>
        <v>730</v>
      </c>
      <c r="BM84">
        <f t="shared" si="133"/>
        <v>730</v>
      </c>
      <c r="BN84">
        <f t="shared" si="133"/>
        <v>730</v>
      </c>
      <c r="BO84">
        <f t="shared" si="133"/>
        <v>730</v>
      </c>
      <c r="BP84">
        <f t="shared" si="133"/>
        <v>730</v>
      </c>
      <c r="BQ84">
        <v>0</v>
      </c>
    </row>
    <row r="85" spans="1:69">
      <c r="A85" t="s">
        <v>285</v>
      </c>
      <c r="B85" t="s">
        <v>32</v>
      </c>
      <c r="C85" t="s">
        <v>33</v>
      </c>
      <c r="D85" t="s">
        <v>34</v>
      </c>
      <c r="E85" t="s">
        <v>427</v>
      </c>
      <c r="F85" t="s">
        <v>431</v>
      </c>
      <c r="I85">
        <v>61</v>
      </c>
      <c r="J85" t="s">
        <v>72</v>
      </c>
      <c r="K85">
        <v>2017</v>
      </c>
      <c r="M85" t="s">
        <v>306</v>
      </c>
      <c r="N85" t="s">
        <v>289</v>
      </c>
      <c r="S85" t="s">
        <v>300</v>
      </c>
      <c r="T85" t="s">
        <v>41</v>
      </c>
      <c r="U85">
        <v>34.283056000000002</v>
      </c>
      <c r="V85">
        <v>-77.985280000000003</v>
      </c>
      <c r="W85" t="s">
        <v>42</v>
      </c>
      <c r="X85" t="s">
        <v>249</v>
      </c>
      <c r="Y85" t="s">
        <v>250</v>
      </c>
      <c r="AA85" t="s">
        <v>45</v>
      </c>
      <c r="AB85" t="s">
        <v>428</v>
      </c>
      <c r="AC85" t="s">
        <v>429</v>
      </c>
      <c r="AD85" t="s">
        <v>432</v>
      </c>
      <c r="AE85" t="s">
        <v>49</v>
      </c>
      <c r="AF85" s="1">
        <v>1</v>
      </c>
      <c r="AG85">
        <f t="shared" si="105"/>
        <v>852</v>
      </c>
      <c r="AH85" t="str">
        <f t="shared" si="85"/>
        <v/>
      </c>
      <c r="AI85">
        <f t="shared" si="86"/>
        <v>7</v>
      </c>
      <c r="AJ85">
        <f t="shared" si="107"/>
        <v>2057</v>
      </c>
      <c r="AK85">
        <f t="shared" ref="AK85:AL85" si="135">AJ85+40</f>
        <v>2097</v>
      </c>
      <c r="AL85">
        <f t="shared" si="135"/>
        <v>2137</v>
      </c>
      <c r="AM85">
        <f t="shared" si="131"/>
        <v>61</v>
      </c>
      <c r="AN85">
        <f t="shared" si="131"/>
        <v>61</v>
      </c>
      <c r="AO85">
        <f t="shared" si="131"/>
        <v>61</v>
      </c>
      <c r="AP85">
        <f t="shared" si="131"/>
        <v>61</v>
      </c>
      <c r="AQ85">
        <f t="shared" si="131"/>
        <v>61</v>
      </c>
      <c r="AR85">
        <f t="shared" si="131"/>
        <v>61</v>
      </c>
      <c r="AS85">
        <f t="shared" si="131"/>
        <v>61</v>
      </c>
      <c r="AT85">
        <f t="shared" si="131"/>
        <v>61</v>
      </c>
      <c r="AU85">
        <f t="shared" si="131"/>
        <v>61</v>
      </c>
      <c r="AV85">
        <f t="shared" si="131"/>
        <v>61</v>
      </c>
      <c r="AW85">
        <f t="shared" si="132"/>
        <v>61</v>
      </c>
      <c r="AX85">
        <f t="shared" si="132"/>
        <v>61</v>
      </c>
      <c r="AY85">
        <f t="shared" si="132"/>
        <v>61</v>
      </c>
      <c r="AZ85">
        <f t="shared" si="132"/>
        <v>61</v>
      </c>
      <c r="BA85">
        <f t="shared" si="132"/>
        <v>61</v>
      </c>
      <c r="BB85">
        <f t="shared" si="132"/>
        <v>61</v>
      </c>
      <c r="BC85">
        <f t="shared" si="132"/>
        <v>61</v>
      </c>
      <c r="BD85">
        <f t="shared" si="132"/>
        <v>61</v>
      </c>
      <c r="BE85">
        <f t="shared" si="132"/>
        <v>61</v>
      </c>
      <c r="BF85">
        <f t="shared" si="132"/>
        <v>61</v>
      </c>
      <c r="BG85">
        <f t="shared" si="133"/>
        <v>61</v>
      </c>
      <c r="BH85">
        <f t="shared" si="133"/>
        <v>61</v>
      </c>
      <c r="BI85">
        <f t="shared" si="133"/>
        <v>61</v>
      </c>
      <c r="BJ85">
        <f t="shared" si="133"/>
        <v>61</v>
      </c>
      <c r="BK85">
        <f t="shared" si="133"/>
        <v>61</v>
      </c>
      <c r="BL85">
        <f t="shared" si="133"/>
        <v>61</v>
      </c>
      <c r="BM85">
        <f t="shared" si="133"/>
        <v>61</v>
      </c>
      <c r="BN85">
        <f t="shared" si="133"/>
        <v>61</v>
      </c>
      <c r="BO85">
        <f t="shared" si="133"/>
        <v>61</v>
      </c>
      <c r="BP85">
        <f t="shared" si="133"/>
        <v>61</v>
      </c>
      <c r="BQ85">
        <v>0</v>
      </c>
    </row>
    <row r="86" spans="1:69">
      <c r="A86" t="s">
        <v>285</v>
      </c>
      <c r="B86" t="s">
        <v>32</v>
      </c>
      <c r="C86" t="s">
        <v>33</v>
      </c>
      <c r="D86" t="s">
        <v>34</v>
      </c>
      <c r="E86" t="s">
        <v>427</v>
      </c>
      <c r="F86" t="s">
        <v>433</v>
      </c>
      <c r="I86">
        <v>61</v>
      </c>
      <c r="J86" t="s">
        <v>72</v>
      </c>
      <c r="K86">
        <v>2017</v>
      </c>
      <c r="M86" t="s">
        <v>306</v>
      </c>
      <c r="N86" t="s">
        <v>289</v>
      </c>
      <c r="S86" t="s">
        <v>300</v>
      </c>
      <c r="T86" t="s">
        <v>41</v>
      </c>
      <c r="U86">
        <v>34.283056000000002</v>
      </c>
      <c r="V86">
        <v>-77.985280000000003</v>
      </c>
      <c r="W86" t="s">
        <v>42</v>
      </c>
      <c r="X86" t="s">
        <v>249</v>
      </c>
      <c r="Y86" t="s">
        <v>250</v>
      </c>
      <c r="AA86" t="s">
        <v>45</v>
      </c>
      <c r="AB86" t="s">
        <v>428</v>
      </c>
      <c r="AC86" t="s">
        <v>429</v>
      </c>
      <c r="AD86" t="s">
        <v>434</v>
      </c>
      <c r="AE86" t="s">
        <v>49</v>
      </c>
      <c r="AF86" s="1">
        <v>1</v>
      </c>
      <c r="AG86">
        <f t="shared" si="105"/>
        <v>852</v>
      </c>
      <c r="AH86">
        <f t="shared" si="85"/>
        <v>852</v>
      </c>
      <c r="AI86">
        <f t="shared" si="86"/>
        <v>7</v>
      </c>
      <c r="AJ86">
        <f t="shared" si="107"/>
        <v>2057</v>
      </c>
      <c r="AK86">
        <f t="shared" ref="AK86:AL86" si="136">AJ86+40</f>
        <v>2097</v>
      </c>
      <c r="AL86">
        <f t="shared" si="136"/>
        <v>2137</v>
      </c>
      <c r="AM86">
        <f t="shared" si="131"/>
        <v>61</v>
      </c>
      <c r="AN86">
        <f t="shared" si="131"/>
        <v>61</v>
      </c>
      <c r="AO86">
        <f t="shared" si="131"/>
        <v>61</v>
      </c>
      <c r="AP86">
        <f t="shared" si="131"/>
        <v>61</v>
      </c>
      <c r="AQ86">
        <f t="shared" si="131"/>
        <v>61</v>
      </c>
      <c r="AR86">
        <f t="shared" si="131"/>
        <v>61</v>
      </c>
      <c r="AS86">
        <f t="shared" si="131"/>
        <v>61</v>
      </c>
      <c r="AT86">
        <f t="shared" si="131"/>
        <v>61</v>
      </c>
      <c r="AU86">
        <f t="shared" si="131"/>
        <v>61</v>
      </c>
      <c r="AV86">
        <f t="shared" si="131"/>
        <v>61</v>
      </c>
      <c r="AW86">
        <f t="shared" si="132"/>
        <v>61</v>
      </c>
      <c r="AX86">
        <f t="shared" si="132"/>
        <v>61</v>
      </c>
      <c r="AY86">
        <f t="shared" si="132"/>
        <v>61</v>
      </c>
      <c r="AZ86">
        <f t="shared" si="132"/>
        <v>61</v>
      </c>
      <c r="BA86">
        <f t="shared" si="132"/>
        <v>61</v>
      </c>
      <c r="BB86">
        <f t="shared" si="132"/>
        <v>61</v>
      </c>
      <c r="BC86">
        <f t="shared" si="132"/>
        <v>61</v>
      </c>
      <c r="BD86">
        <f t="shared" si="132"/>
        <v>61</v>
      </c>
      <c r="BE86">
        <f t="shared" si="132"/>
        <v>61</v>
      </c>
      <c r="BF86">
        <f t="shared" si="132"/>
        <v>61</v>
      </c>
      <c r="BG86">
        <f t="shared" si="133"/>
        <v>61</v>
      </c>
      <c r="BH86">
        <f t="shared" si="133"/>
        <v>61</v>
      </c>
      <c r="BI86">
        <f t="shared" si="133"/>
        <v>61</v>
      </c>
      <c r="BJ86">
        <f t="shared" si="133"/>
        <v>61</v>
      </c>
      <c r="BK86">
        <f t="shared" si="133"/>
        <v>61</v>
      </c>
      <c r="BL86">
        <f t="shared" si="133"/>
        <v>61</v>
      </c>
      <c r="BM86">
        <f t="shared" si="133"/>
        <v>61</v>
      </c>
      <c r="BN86">
        <f t="shared" si="133"/>
        <v>61</v>
      </c>
      <c r="BO86">
        <f t="shared" si="133"/>
        <v>61</v>
      </c>
      <c r="BP86">
        <f t="shared" si="133"/>
        <v>61</v>
      </c>
      <c r="BQ86">
        <v>0</v>
      </c>
    </row>
    <row r="87" spans="1:69">
      <c r="A87" t="s">
        <v>285</v>
      </c>
      <c r="B87" t="s">
        <v>32</v>
      </c>
      <c r="C87" t="s">
        <v>33</v>
      </c>
      <c r="D87" t="s">
        <v>34</v>
      </c>
      <c r="E87" t="s">
        <v>200</v>
      </c>
      <c r="F87" t="s">
        <v>298</v>
      </c>
      <c r="H87" t="s">
        <v>435</v>
      </c>
      <c r="I87">
        <v>1068</v>
      </c>
      <c r="J87" t="s">
        <v>72</v>
      </c>
      <c r="K87">
        <v>2012</v>
      </c>
      <c r="M87" t="s">
        <v>299</v>
      </c>
      <c r="N87" t="s">
        <v>289</v>
      </c>
      <c r="S87" t="s">
        <v>300</v>
      </c>
      <c r="T87" t="s">
        <v>41</v>
      </c>
      <c r="U87">
        <v>35.373610999999997</v>
      </c>
      <c r="V87">
        <v>-78.089439999999996</v>
      </c>
      <c r="W87" t="s">
        <v>42</v>
      </c>
      <c r="X87" t="s">
        <v>202</v>
      </c>
      <c r="Y87" t="s">
        <v>203</v>
      </c>
      <c r="AA87" t="s">
        <v>45</v>
      </c>
      <c r="AB87" t="s">
        <v>204</v>
      </c>
      <c r="AC87" t="s">
        <v>205</v>
      </c>
      <c r="AD87" t="s">
        <v>436</v>
      </c>
      <c r="AE87" t="s">
        <v>49</v>
      </c>
      <c r="AF87" s="1">
        <v>1</v>
      </c>
      <c r="AG87">
        <f t="shared" si="105"/>
        <v>1068</v>
      </c>
      <c r="AH87">
        <f t="shared" si="85"/>
        <v>1068</v>
      </c>
      <c r="AI87">
        <f t="shared" si="86"/>
        <v>12</v>
      </c>
      <c r="AJ87">
        <f t="shared" si="107"/>
        <v>2052</v>
      </c>
      <c r="AK87">
        <f t="shared" ref="AK87:AL87" si="137">AJ87+40</f>
        <v>2092</v>
      </c>
      <c r="AL87">
        <f t="shared" si="137"/>
        <v>2132</v>
      </c>
      <c r="AM87">
        <f t="shared" si="131"/>
        <v>1068</v>
      </c>
      <c r="AN87">
        <f t="shared" si="131"/>
        <v>1068</v>
      </c>
      <c r="AO87">
        <f t="shared" si="131"/>
        <v>1068</v>
      </c>
      <c r="AP87">
        <f t="shared" si="131"/>
        <v>1068</v>
      </c>
      <c r="AQ87">
        <f t="shared" si="131"/>
        <v>1068</v>
      </c>
      <c r="AR87">
        <f t="shared" si="131"/>
        <v>1068</v>
      </c>
      <c r="AS87">
        <f t="shared" si="131"/>
        <v>1068</v>
      </c>
      <c r="AT87">
        <f t="shared" si="131"/>
        <v>1068</v>
      </c>
      <c r="AU87">
        <f t="shared" si="131"/>
        <v>1068</v>
      </c>
      <c r="AV87">
        <f t="shared" si="131"/>
        <v>1068</v>
      </c>
      <c r="AW87">
        <f t="shared" si="132"/>
        <v>1068</v>
      </c>
      <c r="AX87">
        <f t="shared" si="132"/>
        <v>1068</v>
      </c>
      <c r="AY87">
        <f t="shared" si="132"/>
        <v>1068</v>
      </c>
      <c r="AZ87">
        <f t="shared" si="132"/>
        <v>1068</v>
      </c>
      <c r="BA87">
        <f t="shared" si="132"/>
        <v>1068</v>
      </c>
      <c r="BB87">
        <f t="shared" si="132"/>
        <v>1068</v>
      </c>
      <c r="BC87">
        <f t="shared" si="132"/>
        <v>1068</v>
      </c>
      <c r="BD87">
        <f t="shared" si="132"/>
        <v>1068</v>
      </c>
      <c r="BE87">
        <f t="shared" si="132"/>
        <v>1068</v>
      </c>
      <c r="BF87">
        <f t="shared" si="132"/>
        <v>1068</v>
      </c>
      <c r="BG87">
        <f t="shared" si="133"/>
        <v>1068</v>
      </c>
      <c r="BH87">
        <f t="shared" si="133"/>
        <v>1068</v>
      </c>
      <c r="BI87">
        <f t="shared" si="133"/>
        <v>1068</v>
      </c>
      <c r="BJ87">
        <f t="shared" si="133"/>
        <v>1068</v>
      </c>
      <c r="BK87">
        <f t="shared" si="133"/>
        <v>1068</v>
      </c>
      <c r="BL87">
        <f t="shared" si="133"/>
        <v>1068</v>
      </c>
      <c r="BM87">
        <f t="shared" si="133"/>
        <v>1068</v>
      </c>
      <c r="BN87">
        <f t="shared" si="133"/>
        <v>1068</v>
      </c>
      <c r="BO87">
        <f t="shared" si="133"/>
        <v>1068</v>
      </c>
      <c r="BP87">
        <f t="shared" si="133"/>
        <v>1068</v>
      </c>
      <c r="BQ87">
        <v>0</v>
      </c>
    </row>
    <row r="88" spans="1:69">
      <c r="A88" t="s">
        <v>285</v>
      </c>
      <c r="B88" t="s">
        <v>32</v>
      </c>
      <c r="C88" t="s">
        <v>33</v>
      </c>
      <c r="D88" t="s">
        <v>34</v>
      </c>
      <c r="E88" t="s">
        <v>437</v>
      </c>
      <c r="F88" t="s">
        <v>287</v>
      </c>
      <c r="I88">
        <v>110</v>
      </c>
      <c r="J88" t="s">
        <v>72</v>
      </c>
      <c r="K88">
        <v>1995</v>
      </c>
      <c r="M88" t="s">
        <v>306</v>
      </c>
      <c r="N88" t="s">
        <v>289</v>
      </c>
      <c r="S88" t="s">
        <v>324</v>
      </c>
      <c r="T88" t="s">
        <v>41</v>
      </c>
      <c r="U88">
        <v>35.431699999999999</v>
      </c>
      <c r="V88">
        <v>-81.034700000000001</v>
      </c>
      <c r="W88" t="s">
        <v>42</v>
      </c>
      <c r="X88" t="s">
        <v>438</v>
      </c>
      <c r="Y88" t="s">
        <v>439</v>
      </c>
      <c r="AA88" t="s">
        <v>45</v>
      </c>
      <c r="AB88" t="s">
        <v>440</v>
      </c>
      <c r="AC88" t="s">
        <v>441</v>
      </c>
      <c r="AD88" t="s">
        <v>442</v>
      </c>
      <c r="AE88" t="s">
        <v>49</v>
      </c>
      <c r="AF88" s="1">
        <v>1</v>
      </c>
      <c r="AG88">
        <f t="shared" si="105"/>
        <v>2296</v>
      </c>
      <c r="AH88" t="str">
        <f t="shared" si="85"/>
        <v/>
      </c>
      <c r="AI88">
        <f t="shared" si="86"/>
        <v>29</v>
      </c>
      <c r="AJ88">
        <f t="shared" si="107"/>
        <v>2035</v>
      </c>
      <c r="AK88">
        <f t="shared" ref="AK88:AL88" si="138">AJ88+40</f>
        <v>2075</v>
      </c>
      <c r="AL88">
        <f t="shared" si="138"/>
        <v>2115</v>
      </c>
      <c r="AM88">
        <f>IF(OR(AM$1&lt;$K88,AM$1&gt;=$AJ88),0,$I88)*$AF88</f>
        <v>110</v>
      </c>
      <c r="AN88">
        <f t="shared" ref="AN88:BQ96" si="139">IF(OR(AN$1&lt;$K88,AN$1&gt;=$AJ88),0,$I88)*$AF88</f>
        <v>110</v>
      </c>
      <c r="AO88">
        <f t="shared" si="139"/>
        <v>110</v>
      </c>
      <c r="AP88">
        <f t="shared" si="139"/>
        <v>110</v>
      </c>
      <c r="AQ88">
        <f t="shared" si="139"/>
        <v>110</v>
      </c>
      <c r="AR88">
        <f t="shared" si="139"/>
        <v>110</v>
      </c>
      <c r="AS88">
        <f t="shared" si="139"/>
        <v>110</v>
      </c>
      <c r="AT88">
        <f t="shared" si="139"/>
        <v>110</v>
      </c>
      <c r="AU88">
        <f t="shared" si="139"/>
        <v>110</v>
      </c>
      <c r="AV88">
        <f t="shared" si="139"/>
        <v>110</v>
      </c>
      <c r="AW88">
        <f t="shared" si="139"/>
        <v>110</v>
      </c>
      <c r="AX88">
        <f t="shared" si="139"/>
        <v>110</v>
      </c>
      <c r="AY88">
        <f t="shared" si="139"/>
        <v>110</v>
      </c>
      <c r="AZ88">
        <f t="shared" si="139"/>
        <v>110</v>
      </c>
      <c r="BA88">
        <f t="shared" si="139"/>
        <v>110</v>
      </c>
      <c r="BB88">
        <f t="shared" si="139"/>
        <v>0</v>
      </c>
      <c r="BC88">
        <f t="shared" si="139"/>
        <v>0</v>
      </c>
      <c r="BD88">
        <f t="shared" si="139"/>
        <v>0</v>
      </c>
      <c r="BE88">
        <f t="shared" si="139"/>
        <v>0</v>
      </c>
      <c r="BF88">
        <f t="shared" si="139"/>
        <v>0</v>
      </c>
      <c r="BG88">
        <f t="shared" si="139"/>
        <v>0</v>
      </c>
      <c r="BH88">
        <f t="shared" si="139"/>
        <v>0</v>
      </c>
      <c r="BI88">
        <f t="shared" si="139"/>
        <v>0</v>
      </c>
      <c r="BJ88">
        <f t="shared" si="139"/>
        <v>0</v>
      </c>
      <c r="BK88">
        <f t="shared" si="139"/>
        <v>0</v>
      </c>
      <c r="BL88">
        <f t="shared" si="139"/>
        <v>0</v>
      </c>
      <c r="BM88">
        <f t="shared" si="139"/>
        <v>0</v>
      </c>
      <c r="BN88">
        <f t="shared" si="139"/>
        <v>0</v>
      </c>
      <c r="BO88">
        <f t="shared" si="139"/>
        <v>0</v>
      </c>
      <c r="BP88">
        <f t="shared" si="139"/>
        <v>0</v>
      </c>
      <c r="BQ88">
        <f t="shared" si="139"/>
        <v>0</v>
      </c>
    </row>
    <row r="89" spans="1:69">
      <c r="A89" t="s">
        <v>285</v>
      </c>
      <c r="B89" t="s">
        <v>32</v>
      </c>
      <c r="C89" t="s">
        <v>33</v>
      </c>
      <c r="D89" t="s">
        <v>34</v>
      </c>
      <c r="E89" t="s">
        <v>437</v>
      </c>
      <c r="F89" t="s">
        <v>296</v>
      </c>
      <c r="I89">
        <v>110</v>
      </c>
      <c r="J89" t="s">
        <v>72</v>
      </c>
      <c r="K89">
        <v>1995</v>
      </c>
      <c r="M89" t="s">
        <v>306</v>
      </c>
      <c r="N89" t="s">
        <v>289</v>
      </c>
      <c r="S89" t="s">
        <v>324</v>
      </c>
      <c r="T89" t="s">
        <v>41</v>
      </c>
      <c r="U89">
        <v>35.431699999999999</v>
      </c>
      <c r="V89">
        <v>-81.034700000000001</v>
      </c>
      <c r="W89" t="s">
        <v>42</v>
      </c>
      <c r="X89" t="s">
        <v>438</v>
      </c>
      <c r="Y89" t="s">
        <v>439</v>
      </c>
      <c r="AA89" t="s">
        <v>45</v>
      </c>
      <c r="AB89" t="s">
        <v>440</v>
      </c>
      <c r="AC89" t="s">
        <v>441</v>
      </c>
      <c r="AD89" t="s">
        <v>443</v>
      </c>
      <c r="AE89" t="s">
        <v>49</v>
      </c>
      <c r="AF89" s="1">
        <v>1</v>
      </c>
      <c r="AG89">
        <f t="shared" si="105"/>
        <v>2296</v>
      </c>
      <c r="AH89" t="str">
        <f t="shared" si="85"/>
        <v/>
      </c>
      <c r="AI89">
        <f t="shared" si="86"/>
        <v>29</v>
      </c>
      <c r="AJ89">
        <f t="shared" si="107"/>
        <v>2035</v>
      </c>
      <c r="AK89">
        <f t="shared" ref="AK89:AL89" si="140">AJ89+40</f>
        <v>2075</v>
      </c>
      <c r="AL89">
        <f t="shared" si="140"/>
        <v>2115</v>
      </c>
      <c r="AM89">
        <f t="shared" ref="AM89:BB103" si="141">IF(OR(AM$1&lt;$K89,AM$1&gt;=$AJ89),0,$I89)*$AF89</f>
        <v>110</v>
      </c>
      <c r="AN89">
        <f t="shared" si="141"/>
        <v>110</v>
      </c>
      <c r="AO89">
        <f t="shared" si="141"/>
        <v>110</v>
      </c>
      <c r="AP89">
        <f t="shared" si="141"/>
        <v>110</v>
      </c>
      <c r="AQ89">
        <f t="shared" si="141"/>
        <v>110</v>
      </c>
      <c r="AR89">
        <f t="shared" si="141"/>
        <v>110</v>
      </c>
      <c r="AS89">
        <f t="shared" si="141"/>
        <v>110</v>
      </c>
      <c r="AT89">
        <f t="shared" si="141"/>
        <v>110</v>
      </c>
      <c r="AU89">
        <f t="shared" si="141"/>
        <v>110</v>
      </c>
      <c r="AV89">
        <f t="shared" si="141"/>
        <v>110</v>
      </c>
      <c r="AW89">
        <f t="shared" si="141"/>
        <v>110</v>
      </c>
      <c r="AX89">
        <f t="shared" si="141"/>
        <v>110</v>
      </c>
      <c r="AY89">
        <f t="shared" si="141"/>
        <v>110</v>
      </c>
      <c r="AZ89">
        <f t="shared" si="141"/>
        <v>110</v>
      </c>
      <c r="BA89">
        <f t="shared" si="141"/>
        <v>110</v>
      </c>
      <c r="BB89">
        <f t="shared" si="141"/>
        <v>0</v>
      </c>
      <c r="BC89">
        <f t="shared" si="139"/>
        <v>0</v>
      </c>
      <c r="BD89">
        <f t="shared" si="139"/>
        <v>0</v>
      </c>
      <c r="BE89">
        <f t="shared" si="139"/>
        <v>0</v>
      </c>
      <c r="BF89">
        <f t="shared" si="139"/>
        <v>0</v>
      </c>
      <c r="BG89">
        <f t="shared" si="139"/>
        <v>0</v>
      </c>
      <c r="BH89">
        <f t="shared" si="139"/>
        <v>0</v>
      </c>
      <c r="BI89">
        <f t="shared" si="139"/>
        <v>0</v>
      </c>
      <c r="BJ89">
        <f t="shared" si="139"/>
        <v>0</v>
      </c>
      <c r="BK89">
        <f t="shared" si="139"/>
        <v>0</v>
      </c>
      <c r="BL89">
        <f t="shared" si="139"/>
        <v>0</v>
      </c>
      <c r="BM89">
        <f t="shared" si="139"/>
        <v>0</v>
      </c>
      <c r="BN89">
        <f t="shared" si="139"/>
        <v>0</v>
      </c>
      <c r="BO89">
        <f t="shared" si="139"/>
        <v>0</v>
      </c>
      <c r="BP89">
        <f t="shared" si="139"/>
        <v>0</v>
      </c>
      <c r="BQ89">
        <f t="shared" si="139"/>
        <v>0</v>
      </c>
    </row>
    <row r="90" spans="1:69">
      <c r="A90" t="s">
        <v>285</v>
      </c>
      <c r="B90" t="s">
        <v>32</v>
      </c>
      <c r="C90" t="s">
        <v>33</v>
      </c>
      <c r="D90" t="s">
        <v>34</v>
      </c>
      <c r="E90" t="s">
        <v>437</v>
      </c>
      <c r="F90" t="s">
        <v>343</v>
      </c>
      <c r="I90">
        <v>110</v>
      </c>
      <c r="J90" t="s">
        <v>72</v>
      </c>
      <c r="K90">
        <v>1995</v>
      </c>
      <c r="M90" t="s">
        <v>306</v>
      </c>
      <c r="N90" t="s">
        <v>289</v>
      </c>
      <c r="S90" t="s">
        <v>324</v>
      </c>
      <c r="T90" t="s">
        <v>41</v>
      </c>
      <c r="U90">
        <v>35.431699999999999</v>
      </c>
      <c r="V90">
        <v>-81.034700000000001</v>
      </c>
      <c r="W90" t="s">
        <v>42</v>
      </c>
      <c r="X90" t="s">
        <v>438</v>
      </c>
      <c r="Y90" t="s">
        <v>439</v>
      </c>
      <c r="AA90" t="s">
        <v>45</v>
      </c>
      <c r="AB90" t="s">
        <v>440</v>
      </c>
      <c r="AC90" t="s">
        <v>441</v>
      </c>
      <c r="AD90" t="s">
        <v>444</v>
      </c>
      <c r="AE90" t="s">
        <v>49</v>
      </c>
      <c r="AF90" s="1">
        <v>1</v>
      </c>
      <c r="AG90">
        <f t="shared" si="105"/>
        <v>2296</v>
      </c>
      <c r="AH90" t="str">
        <f t="shared" si="85"/>
        <v/>
      </c>
      <c r="AI90">
        <f t="shared" si="86"/>
        <v>29</v>
      </c>
      <c r="AJ90">
        <f t="shared" si="107"/>
        <v>2035</v>
      </c>
      <c r="AK90">
        <f t="shared" ref="AK90:AL90" si="142">AJ90+40</f>
        <v>2075</v>
      </c>
      <c r="AL90">
        <f t="shared" si="142"/>
        <v>2115</v>
      </c>
      <c r="AM90">
        <f t="shared" si="141"/>
        <v>110</v>
      </c>
      <c r="AN90">
        <f t="shared" si="139"/>
        <v>110</v>
      </c>
      <c r="AO90">
        <f t="shared" si="139"/>
        <v>110</v>
      </c>
      <c r="AP90">
        <f t="shared" si="139"/>
        <v>110</v>
      </c>
      <c r="AQ90">
        <f t="shared" si="139"/>
        <v>110</v>
      </c>
      <c r="AR90">
        <f t="shared" si="139"/>
        <v>110</v>
      </c>
      <c r="AS90">
        <f t="shared" si="139"/>
        <v>110</v>
      </c>
      <c r="AT90">
        <f t="shared" si="139"/>
        <v>110</v>
      </c>
      <c r="AU90">
        <f t="shared" si="139"/>
        <v>110</v>
      </c>
      <c r="AV90">
        <f t="shared" si="139"/>
        <v>110</v>
      </c>
      <c r="AW90">
        <f t="shared" si="139"/>
        <v>110</v>
      </c>
      <c r="AX90">
        <f t="shared" si="139"/>
        <v>110</v>
      </c>
      <c r="AY90">
        <f t="shared" si="139"/>
        <v>110</v>
      </c>
      <c r="AZ90">
        <f t="shared" si="139"/>
        <v>110</v>
      </c>
      <c r="BA90">
        <f t="shared" si="139"/>
        <v>110</v>
      </c>
      <c r="BB90">
        <f t="shared" si="139"/>
        <v>0</v>
      </c>
      <c r="BC90">
        <f t="shared" si="139"/>
        <v>0</v>
      </c>
      <c r="BD90">
        <f t="shared" si="139"/>
        <v>0</v>
      </c>
      <c r="BE90">
        <f t="shared" si="139"/>
        <v>0</v>
      </c>
      <c r="BF90">
        <f t="shared" si="139"/>
        <v>0</v>
      </c>
      <c r="BG90">
        <f t="shared" si="139"/>
        <v>0</v>
      </c>
      <c r="BH90">
        <f t="shared" si="139"/>
        <v>0</v>
      </c>
      <c r="BI90">
        <f t="shared" si="139"/>
        <v>0</v>
      </c>
      <c r="BJ90">
        <f t="shared" si="139"/>
        <v>0</v>
      </c>
      <c r="BK90">
        <f t="shared" si="139"/>
        <v>0</v>
      </c>
      <c r="BL90">
        <f t="shared" si="139"/>
        <v>0</v>
      </c>
      <c r="BM90">
        <f t="shared" si="139"/>
        <v>0</v>
      </c>
      <c r="BN90">
        <f t="shared" si="139"/>
        <v>0</v>
      </c>
      <c r="BO90">
        <f t="shared" si="139"/>
        <v>0</v>
      </c>
      <c r="BP90">
        <f t="shared" si="139"/>
        <v>0</v>
      </c>
      <c r="BQ90">
        <f t="shared" si="139"/>
        <v>0</v>
      </c>
    </row>
    <row r="91" spans="1:69">
      <c r="A91" t="s">
        <v>285</v>
      </c>
      <c r="B91" t="s">
        <v>32</v>
      </c>
      <c r="C91" t="s">
        <v>33</v>
      </c>
      <c r="D91" t="s">
        <v>34</v>
      </c>
      <c r="E91" t="s">
        <v>437</v>
      </c>
      <c r="F91" t="s">
        <v>327</v>
      </c>
      <c r="I91">
        <v>110</v>
      </c>
      <c r="J91" t="s">
        <v>72</v>
      </c>
      <c r="K91">
        <v>1995</v>
      </c>
      <c r="M91" t="s">
        <v>306</v>
      </c>
      <c r="N91" t="s">
        <v>289</v>
      </c>
      <c r="S91" t="s">
        <v>324</v>
      </c>
      <c r="T91" t="s">
        <v>41</v>
      </c>
      <c r="U91">
        <v>35.431699999999999</v>
      </c>
      <c r="V91">
        <v>-81.034700000000001</v>
      </c>
      <c r="W91" t="s">
        <v>42</v>
      </c>
      <c r="X91" t="s">
        <v>438</v>
      </c>
      <c r="Y91" t="s">
        <v>439</v>
      </c>
      <c r="AA91" t="s">
        <v>45</v>
      </c>
      <c r="AB91" t="s">
        <v>440</v>
      </c>
      <c r="AC91" t="s">
        <v>441</v>
      </c>
      <c r="AD91" t="s">
        <v>445</v>
      </c>
      <c r="AE91" t="s">
        <v>49</v>
      </c>
      <c r="AF91" s="1">
        <v>1</v>
      </c>
      <c r="AG91">
        <f t="shared" si="105"/>
        <v>2296</v>
      </c>
      <c r="AH91" t="str">
        <f t="shared" si="85"/>
        <v/>
      </c>
      <c r="AI91">
        <f t="shared" si="86"/>
        <v>29</v>
      </c>
      <c r="AJ91">
        <f t="shared" si="107"/>
        <v>2035</v>
      </c>
      <c r="AK91">
        <f t="shared" ref="AK91:AL91" si="143">AJ91+40</f>
        <v>2075</v>
      </c>
      <c r="AL91">
        <f t="shared" si="143"/>
        <v>2115</v>
      </c>
      <c r="AM91">
        <f t="shared" si="141"/>
        <v>110</v>
      </c>
      <c r="AN91">
        <f t="shared" si="139"/>
        <v>110</v>
      </c>
      <c r="AO91">
        <f t="shared" si="139"/>
        <v>110</v>
      </c>
      <c r="AP91">
        <f t="shared" si="139"/>
        <v>110</v>
      </c>
      <c r="AQ91">
        <f t="shared" si="139"/>
        <v>110</v>
      </c>
      <c r="AR91">
        <f t="shared" si="139"/>
        <v>110</v>
      </c>
      <c r="AS91">
        <f t="shared" si="139"/>
        <v>110</v>
      </c>
      <c r="AT91">
        <f t="shared" si="139"/>
        <v>110</v>
      </c>
      <c r="AU91">
        <f t="shared" si="139"/>
        <v>110</v>
      </c>
      <c r="AV91">
        <f t="shared" si="139"/>
        <v>110</v>
      </c>
      <c r="AW91">
        <f t="shared" si="139"/>
        <v>110</v>
      </c>
      <c r="AX91">
        <f t="shared" si="139"/>
        <v>110</v>
      </c>
      <c r="AY91">
        <f t="shared" si="139"/>
        <v>110</v>
      </c>
      <c r="AZ91">
        <f t="shared" si="139"/>
        <v>110</v>
      </c>
      <c r="BA91">
        <f t="shared" si="139"/>
        <v>110</v>
      </c>
      <c r="BB91">
        <f t="shared" si="139"/>
        <v>0</v>
      </c>
      <c r="BC91">
        <f t="shared" si="139"/>
        <v>0</v>
      </c>
      <c r="BD91">
        <f t="shared" si="139"/>
        <v>0</v>
      </c>
      <c r="BE91">
        <f t="shared" si="139"/>
        <v>0</v>
      </c>
      <c r="BF91">
        <f t="shared" si="139"/>
        <v>0</v>
      </c>
      <c r="BG91">
        <f t="shared" si="139"/>
        <v>0</v>
      </c>
      <c r="BH91">
        <f t="shared" si="139"/>
        <v>0</v>
      </c>
      <c r="BI91">
        <f t="shared" si="139"/>
        <v>0</v>
      </c>
      <c r="BJ91">
        <f t="shared" si="139"/>
        <v>0</v>
      </c>
      <c r="BK91">
        <f t="shared" si="139"/>
        <v>0</v>
      </c>
      <c r="BL91">
        <f t="shared" si="139"/>
        <v>0</v>
      </c>
      <c r="BM91">
        <f t="shared" si="139"/>
        <v>0</v>
      </c>
      <c r="BN91">
        <f t="shared" si="139"/>
        <v>0</v>
      </c>
      <c r="BO91">
        <f t="shared" si="139"/>
        <v>0</v>
      </c>
      <c r="BP91">
        <f t="shared" si="139"/>
        <v>0</v>
      </c>
      <c r="BQ91">
        <f t="shared" si="139"/>
        <v>0</v>
      </c>
    </row>
    <row r="92" spans="1:69">
      <c r="A92" t="s">
        <v>285</v>
      </c>
      <c r="B92" t="s">
        <v>32</v>
      </c>
      <c r="C92" t="s">
        <v>33</v>
      </c>
      <c r="D92" t="s">
        <v>34</v>
      </c>
      <c r="E92" t="s">
        <v>437</v>
      </c>
      <c r="F92" t="s">
        <v>366</v>
      </c>
      <c r="I92">
        <v>110</v>
      </c>
      <c r="J92" t="s">
        <v>72</v>
      </c>
      <c r="K92">
        <v>1995</v>
      </c>
      <c r="M92" t="s">
        <v>306</v>
      </c>
      <c r="N92" t="s">
        <v>289</v>
      </c>
      <c r="S92" t="s">
        <v>324</v>
      </c>
      <c r="T92" t="s">
        <v>41</v>
      </c>
      <c r="U92">
        <v>35.431699999999999</v>
      </c>
      <c r="V92">
        <v>-81.034700000000001</v>
      </c>
      <c r="W92" t="s">
        <v>42</v>
      </c>
      <c r="X92" t="s">
        <v>438</v>
      </c>
      <c r="Y92" t="s">
        <v>439</v>
      </c>
      <c r="AA92" t="s">
        <v>45</v>
      </c>
      <c r="AB92" t="s">
        <v>440</v>
      </c>
      <c r="AC92" t="s">
        <v>441</v>
      </c>
      <c r="AD92" t="s">
        <v>446</v>
      </c>
      <c r="AE92" t="s">
        <v>49</v>
      </c>
      <c r="AF92" s="1">
        <v>1</v>
      </c>
      <c r="AG92">
        <f t="shared" si="105"/>
        <v>2296</v>
      </c>
      <c r="AH92" t="str">
        <f t="shared" si="85"/>
        <v/>
      </c>
      <c r="AI92">
        <f t="shared" si="86"/>
        <v>29</v>
      </c>
      <c r="AJ92">
        <f t="shared" si="107"/>
        <v>2035</v>
      </c>
      <c r="AK92">
        <f t="shared" ref="AK92:AL92" si="144">AJ92+40</f>
        <v>2075</v>
      </c>
      <c r="AL92">
        <f t="shared" si="144"/>
        <v>2115</v>
      </c>
      <c r="AM92">
        <f t="shared" si="141"/>
        <v>110</v>
      </c>
      <c r="AN92">
        <f t="shared" si="139"/>
        <v>110</v>
      </c>
      <c r="AO92">
        <f t="shared" si="139"/>
        <v>110</v>
      </c>
      <c r="AP92">
        <f t="shared" si="139"/>
        <v>110</v>
      </c>
      <c r="AQ92">
        <f t="shared" si="139"/>
        <v>110</v>
      </c>
      <c r="AR92">
        <f t="shared" si="139"/>
        <v>110</v>
      </c>
      <c r="AS92">
        <f t="shared" si="139"/>
        <v>110</v>
      </c>
      <c r="AT92">
        <f t="shared" si="139"/>
        <v>110</v>
      </c>
      <c r="AU92">
        <f t="shared" si="139"/>
        <v>110</v>
      </c>
      <c r="AV92">
        <f t="shared" si="139"/>
        <v>110</v>
      </c>
      <c r="AW92">
        <f t="shared" si="139"/>
        <v>110</v>
      </c>
      <c r="AX92">
        <f t="shared" si="139"/>
        <v>110</v>
      </c>
      <c r="AY92">
        <f t="shared" si="139"/>
        <v>110</v>
      </c>
      <c r="AZ92">
        <f t="shared" si="139"/>
        <v>110</v>
      </c>
      <c r="BA92">
        <f t="shared" si="139"/>
        <v>110</v>
      </c>
      <c r="BB92">
        <f t="shared" si="139"/>
        <v>0</v>
      </c>
      <c r="BC92">
        <f t="shared" si="139"/>
        <v>0</v>
      </c>
      <c r="BD92">
        <f t="shared" si="139"/>
        <v>0</v>
      </c>
      <c r="BE92">
        <f t="shared" si="139"/>
        <v>0</v>
      </c>
      <c r="BF92">
        <f t="shared" si="139"/>
        <v>0</v>
      </c>
      <c r="BG92">
        <f t="shared" si="139"/>
        <v>0</v>
      </c>
      <c r="BH92">
        <f t="shared" si="139"/>
        <v>0</v>
      </c>
      <c r="BI92">
        <f t="shared" si="139"/>
        <v>0</v>
      </c>
      <c r="BJ92">
        <f t="shared" si="139"/>
        <v>0</v>
      </c>
      <c r="BK92">
        <f t="shared" si="139"/>
        <v>0</v>
      </c>
      <c r="BL92">
        <f t="shared" si="139"/>
        <v>0</v>
      </c>
      <c r="BM92">
        <f t="shared" si="139"/>
        <v>0</v>
      </c>
      <c r="BN92">
        <f t="shared" si="139"/>
        <v>0</v>
      </c>
      <c r="BO92">
        <f t="shared" si="139"/>
        <v>0</v>
      </c>
      <c r="BP92">
        <f t="shared" si="139"/>
        <v>0</v>
      </c>
      <c r="BQ92">
        <f t="shared" si="139"/>
        <v>0</v>
      </c>
    </row>
    <row r="93" spans="1:69">
      <c r="A93" t="s">
        <v>285</v>
      </c>
      <c r="B93" t="s">
        <v>32</v>
      </c>
      <c r="C93" t="s">
        <v>33</v>
      </c>
      <c r="D93" t="s">
        <v>34</v>
      </c>
      <c r="E93" t="s">
        <v>437</v>
      </c>
      <c r="F93" t="s">
        <v>346</v>
      </c>
      <c r="I93">
        <v>110</v>
      </c>
      <c r="J93" t="s">
        <v>72</v>
      </c>
      <c r="K93">
        <v>1995</v>
      </c>
      <c r="M93" t="s">
        <v>306</v>
      </c>
      <c r="N93" t="s">
        <v>289</v>
      </c>
      <c r="S93" t="s">
        <v>324</v>
      </c>
      <c r="T93" t="s">
        <v>41</v>
      </c>
      <c r="U93">
        <v>35.431699999999999</v>
      </c>
      <c r="V93">
        <v>-81.034700000000001</v>
      </c>
      <c r="W93" t="s">
        <v>42</v>
      </c>
      <c r="X93" t="s">
        <v>438</v>
      </c>
      <c r="Y93" t="s">
        <v>439</v>
      </c>
      <c r="AA93" t="s">
        <v>45</v>
      </c>
      <c r="AB93" t="s">
        <v>440</v>
      </c>
      <c r="AC93" t="s">
        <v>441</v>
      </c>
      <c r="AD93" t="s">
        <v>447</v>
      </c>
      <c r="AE93" t="s">
        <v>49</v>
      </c>
      <c r="AF93" s="1">
        <v>1</v>
      </c>
      <c r="AG93">
        <f t="shared" si="105"/>
        <v>2296</v>
      </c>
      <c r="AH93" t="str">
        <f t="shared" si="85"/>
        <v/>
      </c>
      <c r="AI93">
        <f t="shared" si="86"/>
        <v>29</v>
      </c>
      <c r="AJ93">
        <f t="shared" si="107"/>
        <v>2035</v>
      </c>
      <c r="AK93">
        <f t="shared" ref="AK93:AL93" si="145">AJ93+40</f>
        <v>2075</v>
      </c>
      <c r="AL93">
        <f t="shared" si="145"/>
        <v>2115</v>
      </c>
      <c r="AM93">
        <f t="shared" si="141"/>
        <v>110</v>
      </c>
      <c r="AN93">
        <f t="shared" si="139"/>
        <v>110</v>
      </c>
      <c r="AO93">
        <f t="shared" si="139"/>
        <v>110</v>
      </c>
      <c r="AP93">
        <f t="shared" si="139"/>
        <v>110</v>
      </c>
      <c r="AQ93">
        <f t="shared" si="139"/>
        <v>110</v>
      </c>
      <c r="AR93">
        <f t="shared" si="139"/>
        <v>110</v>
      </c>
      <c r="AS93">
        <f t="shared" si="139"/>
        <v>110</v>
      </c>
      <c r="AT93">
        <f t="shared" si="139"/>
        <v>110</v>
      </c>
      <c r="AU93">
        <f t="shared" si="139"/>
        <v>110</v>
      </c>
      <c r="AV93">
        <f t="shared" si="139"/>
        <v>110</v>
      </c>
      <c r="AW93">
        <f t="shared" si="139"/>
        <v>110</v>
      </c>
      <c r="AX93">
        <f t="shared" si="139"/>
        <v>110</v>
      </c>
      <c r="AY93">
        <f t="shared" si="139"/>
        <v>110</v>
      </c>
      <c r="AZ93">
        <f t="shared" si="139"/>
        <v>110</v>
      </c>
      <c r="BA93">
        <f t="shared" si="139"/>
        <v>110</v>
      </c>
      <c r="BB93">
        <f t="shared" si="139"/>
        <v>0</v>
      </c>
      <c r="BC93">
        <f t="shared" si="139"/>
        <v>0</v>
      </c>
      <c r="BD93">
        <f t="shared" si="139"/>
        <v>0</v>
      </c>
      <c r="BE93">
        <f t="shared" si="139"/>
        <v>0</v>
      </c>
      <c r="BF93">
        <f t="shared" si="139"/>
        <v>0</v>
      </c>
      <c r="BG93">
        <f t="shared" si="139"/>
        <v>0</v>
      </c>
      <c r="BH93">
        <f t="shared" si="139"/>
        <v>0</v>
      </c>
      <c r="BI93">
        <f t="shared" si="139"/>
        <v>0</v>
      </c>
      <c r="BJ93">
        <f t="shared" si="139"/>
        <v>0</v>
      </c>
      <c r="BK93">
        <f t="shared" si="139"/>
        <v>0</v>
      </c>
      <c r="BL93">
        <f t="shared" si="139"/>
        <v>0</v>
      </c>
      <c r="BM93">
        <f t="shared" si="139"/>
        <v>0</v>
      </c>
      <c r="BN93">
        <f t="shared" si="139"/>
        <v>0</v>
      </c>
      <c r="BO93">
        <f t="shared" si="139"/>
        <v>0</v>
      </c>
      <c r="BP93">
        <f t="shared" si="139"/>
        <v>0</v>
      </c>
      <c r="BQ93">
        <f t="shared" si="139"/>
        <v>0</v>
      </c>
    </row>
    <row r="94" spans="1:69">
      <c r="A94" t="s">
        <v>285</v>
      </c>
      <c r="B94" t="s">
        <v>32</v>
      </c>
      <c r="C94" t="s">
        <v>33</v>
      </c>
      <c r="D94" t="s">
        <v>34</v>
      </c>
      <c r="E94" t="s">
        <v>437</v>
      </c>
      <c r="F94" t="s">
        <v>348</v>
      </c>
      <c r="I94">
        <v>110</v>
      </c>
      <c r="J94" t="s">
        <v>72</v>
      </c>
      <c r="K94">
        <v>1995</v>
      </c>
      <c r="M94" t="s">
        <v>306</v>
      </c>
      <c r="N94" t="s">
        <v>289</v>
      </c>
      <c r="S94" t="s">
        <v>324</v>
      </c>
      <c r="T94" t="s">
        <v>41</v>
      </c>
      <c r="U94">
        <v>35.431699999999999</v>
      </c>
      <c r="V94">
        <v>-81.034700000000001</v>
      </c>
      <c r="W94" t="s">
        <v>42</v>
      </c>
      <c r="X94" t="s">
        <v>438</v>
      </c>
      <c r="Y94" t="s">
        <v>439</v>
      </c>
      <c r="AA94" t="s">
        <v>45</v>
      </c>
      <c r="AB94" t="s">
        <v>440</v>
      </c>
      <c r="AC94" t="s">
        <v>441</v>
      </c>
      <c r="AD94" t="s">
        <v>448</v>
      </c>
      <c r="AE94" t="s">
        <v>49</v>
      </c>
      <c r="AF94" s="1">
        <v>1</v>
      </c>
      <c r="AG94">
        <f t="shared" si="105"/>
        <v>2296</v>
      </c>
      <c r="AH94" t="str">
        <f t="shared" si="85"/>
        <v/>
      </c>
      <c r="AI94">
        <f t="shared" si="86"/>
        <v>29</v>
      </c>
      <c r="AJ94">
        <f t="shared" si="107"/>
        <v>2035</v>
      </c>
      <c r="AK94">
        <f t="shared" ref="AK94:AL94" si="146">AJ94+40</f>
        <v>2075</v>
      </c>
      <c r="AL94">
        <f t="shared" si="146"/>
        <v>2115</v>
      </c>
      <c r="AM94">
        <f t="shared" si="141"/>
        <v>110</v>
      </c>
      <c r="AN94">
        <f t="shared" si="139"/>
        <v>110</v>
      </c>
      <c r="AO94">
        <f t="shared" si="139"/>
        <v>110</v>
      </c>
      <c r="AP94">
        <f t="shared" si="139"/>
        <v>110</v>
      </c>
      <c r="AQ94">
        <f t="shared" si="139"/>
        <v>110</v>
      </c>
      <c r="AR94">
        <f t="shared" si="139"/>
        <v>110</v>
      </c>
      <c r="AS94">
        <f t="shared" si="139"/>
        <v>110</v>
      </c>
      <c r="AT94">
        <f t="shared" si="139"/>
        <v>110</v>
      </c>
      <c r="AU94">
        <f t="shared" si="139"/>
        <v>110</v>
      </c>
      <c r="AV94">
        <f t="shared" si="139"/>
        <v>110</v>
      </c>
      <c r="AW94">
        <f t="shared" si="139"/>
        <v>110</v>
      </c>
      <c r="AX94">
        <f t="shared" si="139"/>
        <v>110</v>
      </c>
      <c r="AY94">
        <f t="shared" si="139"/>
        <v>110</v>
      </c>
      <c r="AZ94">
        <f t="shared" si="139"/>
        <v>110</v>
      </c>
      <c r="BA94">
        <f t="shared" si="139"/>
        <v>110</v>
      </c>
      <c r="BB94">
        <f t="shared" si="139"/>
        <v>0</v>
      </c>
      <c r="BC94">
        <f t="shared" si="139"/>
        <v>0</v>
      </c>
      <c r="BD94">
        <f t="shared" si="139"/>
        <v>0</v>
      </c>
      <c r="BE94">
        <f t="shared" si="139"/>
        <v>0</v>
      </c>
      <c r="BF94">
        <f t="shared" si="139"/>
        <v>0</v>
      </c>
      <c r="BG94">
        <f t="shared" si="139"/>
        <v>0</v>
      </c>
      <c r="BH94">
        <f t="shared" si="139"/>
        <v>0</v>
      </c>
      <c r="BI94">
        <f t="shared" si="139"/>
        <v>0</v>
      </c>
      <c r="BJ94">
        <f t="shared" si="139"/>
        <v>0</v>
      </c>
      <c r="BK94">
        <f t="shared" si="139"/>
        <v>0</v>
      </c>
      <c r="BL94">
        <f t="shared" si="139"/>
        <v>0</v>
      </c>
      <c r="BM94">
        <f t="shared" si="139"/>
        <v>0</v>
      </c>
      <c r="BN94">
        <f t="shared" si="139"/>
        <v>0</v>
      </c>
      <c r="BO94">
        <f t="shared" si="139"/>
        <v>0</v>
      </c>
      <c r="BP94">
        <f t="shared" si="139"/>
        <v>0</v>
      </c>
      <c r="BQ94">
        <f t="shared" si="139"/>
        <v>0</v>
      </c>
    </row>
    <row r="95" spans="1:69">
      <c r="A95" t="s">
        <v>285</v>
      </c>
      <c r="B95" t="s">
        <v>32</v>
      </c>
      <c r="C95" t="s">
        <v>33</v>
      </c>
      <c r="D95" t="s">
        <v>34</v>
      </c>
      <c r="E95" t="s">
        <v>437</v>
      </c>
      <c r="F95" t="s">
        <v>350</v>
      </c>
      <c r="I95">
        <v>110</v>
      </c>
      <c r="J95" t="s">
        <v>72</v>
      </c>
      <c r="K95">
        <v>1995</v>
      </c>
      <c r="M95" t="s">
        <v>306</v>
      </c>
      <c r="N95" t="s">
        <v>289</v>
      </c>
      <c r="S95" t="s">
        <v>324</v>
      </c>
      <c r="T95" t="s">
        <v>41</v>
      </c>
      <c r="U95">
        <v>35.431699999999999</v>
      </c>
      <c r="V95">
        <v>-81.034700000000001</v>
      </c>
      <c r="W95" t="s">
        <v>42</v>
      </c>
      <c r="X95" t="s">
        <v>438</v>
      </c>
      <c r="Y95" t="s">
        <v>439</v>
      </c>
      <c r="AA95" t="s">
        <v>45</v>
      </c>
      <c r="AB95" t="s">
        <v>440</v>
      </c>
      <c r="AC95" t="s">
        <v>441</v>
      </c>
      <c r="AD95" t="s">
        <v>449</v>
      </c>
      <c r="AE95" t="s">
        <v>49</v>
      </c>
      <c r="AF95" s="1">
        <v>1</v>
      </c>
      <c r="AG95">
        <f t="shared" si="105"/>
        <v>2296</v>
      </c>
      <c r="AH95" t="str">
        <f t="shared" si="85"/>
        <v/>
      </c>
      <c r="AI95">
        <f t="shared" si="86"/>
        <v>29</v>
      </c>
      <c r="AJ95">
        <f t="shared" si="107"/>
        <v>2035</v>
      </c>
      <c r="AK95">
        <f t="shared" ref="AK95:AL95" si="147">AJ95+40</f>
        <v>2075</v>
      </c>
      <c r="AL95">
        <f t="shared" si="147"/>
        <v>2115</v>
      </c>
      <c r="AM95">
        <f t="shared" si="141"/>
        <v>110</v>
      </c>
      <c r="AN95">
        <f t="shared" si="139"/>
        <v>110</v>
      </c>
      <c r="AO95">
        <f t="shared" si="139"/>
        <v>110</v>
      </c>
      <c r="AP95">
        <f t="shared" si="139"/>
        <v>110</v>
      </c>
      <c r="AQ95">
        <f t="shared" si="139"/>
        <v>110</v>
      </c>
      <c r="AR95">
        <f t="shared" si="139"/>
        <v>110</v>
      </c>
      <c r="AS95">
        <f t="shared" si="139"/>
        <v>110</v>
      </c>
      <c r="AT95">
        <f t="shared" si="139"/>
        <v>110</v>
      </c>
      <c r="AU95">
        <f t="shared" si="139"/>
        <v>110</v>
      </c>
      <c r="AV95">
        <f t="shared" si="139"/>
        <v>110</v>
      </c>
      <c r="AW95">
        <f t="shared" si="139"/>
        <v>110</v>
      </c>
      <c r="AX95">
        <f t="shared" si="139"/>
        <v>110</v>
      </c>
      <c r="AY95">
        <f t="shared" si="139"/>
        <v>110</v>
      </c>
      <c r="AZ95">
        <f t="shared" si="139"/>
        <v>110</v>
      </c>
      <c r="BA95">
        <f t="shared" si="139"/>
        <v>110</v>
      </c>
      <c r="BB95">
        <f t="shared" si="139"/>
        <v>0</v>
      </c>
      <c r="BC95">
        <f t="shared" si="139"/>
        <v>0</v>
      </c>
      <c r="BD95">
        <f t="shared" si="139"/>
        <v>0</v>
      </c>
      <c r="BE95">
        <f t="shared" si="139"/>
        <v>0</v>
      </c>
      <c r="BF95">
        <f t="shared" si="139"/>
        <v>0</v>
      </c>
      <c r="BG95">
        <f t="shared" si="139"/>
        <v>0</v>
      </c>
      <c r="BH95">
        <f t="shared" si="139"/>
        <v>0</v>
      </c>
      <c r="BI95">
        <f t="shared" si="139"/>
        <v>0</v>
      </c>
      <c r="BJ95">
        <f t="shared" si="139"/>
        <v>0</v>
      </c>
      <c r="BK95">
        <f t="shared" si="139"/>
        <v>0</v>
      </c>
      <c r="BL95">
        <f t="shared" si="139"/>
        <v>0</v>
      </c>
      <c r="BM95">
        <f t="shared" si="139"/>
        <v>0</v>
      </c>
      <c r="BN95">
        <f t="shared" si="139"/>
        <v>0</v>
      </c>
      <c r="BO95">
        <f t="shared" si="139"/>
        <v>0</v>
      </c>
      <c r="BP95">
        <f t="shared" si="139"/>
        <v>0</v>
      </c>
      <c r="BQ95">
        <f t="shared" si="139"/>
        <v>0</v>
      </c>
    </row>
    <row r="96" spans="1:69">
      <c r="A96" t="s">
        <v>285</v>
      </c>
      <c r="B96" t="s">
        <v>32</v>
      </c>
      <c r="C96" t="s">
        <v>33</v>
      </c>
      <c r="D96" t="s">
        <v>34</v>
      </c>
      <c r="E96" t="s">
        <v>437</v>
      </c>
      <c r="F96" t="s">
        <v>371</v>
      </c>
      <c r="I96">
        <v>110</v>
      </c>
      <c r="J96" t="s">
        <v>72</v>
      </c>
      <c r="K96">
        <v>1995</v>
      </c>
      <c r="M96" t="s">
        <v>306</v>
      </c>
      <c r="N96" t="s">
        <v>289</v>
      </c>
      <c r="S96" t="s">
        <v>324</v>
      </c>
      <c r="T96" t="s">
        <v>41</v>
      </c>
      <c r="U96">
        <v>35.431699999999999</v>
      </c>
      <c r="V96">
        <v>-81.034700000000001</v>
      </c>
      <c r="W96" t="s">
        <v>42</v>
      </c>
      <c r="X96" t="s">
        <v>438</v>
      </c>
      <c r="Y96" t="s">
        <v>439</v>
      </c>
      <c r="AA96" t="s">
        <v>45</v>
      </c>
      <c r="AB96" t="s">
        <v>440</v>
      </c>
      <c r="AC96" t="s">
        <v>441</v>
      </c>
      <c r="AD96" t="s">
        <v>450</v>
      </c>
      <c r="AE96" t="s">
        <v>49</v>
      </c>
      <c r="AF96" s="1">
        <v>1</v>
      </c>
      <c r="AG96">
        <f t="shared" si="105"/>
        <v>2296</v>
      </c>
      <c r="AH96" t="str">
        <f t="shared" si="85"/>
        <v/>
      </c>
      <c r="AI96">
        <f t="shared" si="86"/>
        <v>29</v>
      </c>
      <c r="AJ96">
        <f t="shared" si="107"/>
        <v>2035</v>
      </c>
      <c r="AK96">
        <f t="shared" ref="AK96:AL96" si="148">AJ96+40</f>
        <v>2075</v>
      </c>
      <c r="AL96">
        <f t="shared" si="148"/>
        <v>2115</v>
      </c>
      <c r="AM96">
        <f t="shared" si="141"/>
        <v>110</v>
      </c>
      <c r="AN96">
        <f t="shared" si="139"/>
        <v>110</v>
      </c>
      <c r="AO96">
        <f t="shared" si="139"/>
        <v>110</v>
      </c>
      <c r="AP96">
        <f t="shared" si="139"/>
        <v>110</v>
      </c>
      <c r="AQ96">
        <f t="shared" si="139"/>
        <v>110</v>
      </c>
      <c r="AR96">
        <f t="shared" si="139"/>
        <v>110</v>
      </c>
      <c r="AS96">
        <f t="shared" si="139"/>
        <v>110</v>
      </c>
      <c r="AT96">
        <f t="shared" si="139"/>
        <v>110</v>
      </c>
      <c r="AU96">
        <f t="shared" si="139"/>
        <v>110</v>
      </c>
      <c r="AV96">
        <f t="shared" si="139"/>
        <v>110</v>
      </c>
      <c r="AW96">
        <f t="shared" si="139"/>
        <v>110</v>
      </c>
      <c r="AX96">
        <f t="shared" si="139"/>
        <v>110</v>
      </c>
      <c r="AY96">
        <f t="shared" si="139"/>
        <v>110</v>
      </c>
      <c r="AZ96">
        <f t="shared" si="139"/>
        <v>110</v>
      </c>
      <c r="BA96">
        <f t="shared" si="139"/>
        <v>110</v>
      </c>
      <c r="BB96">
        <f t="shared" si="139"/>
        <v>0</v>
      </c>
      <c r="BC96">
        <f t="shared" si="139"/>
        <v>0</v>
      </c>
      <c r="BD96">
        <f t="shared" si="139"/>
        <v>0</v>
      </c>
      <c r="BE96">
        <f t="shared" si="139"/>
        <v>0</v>
      </c>
      <c r="BF96">
        <f t="shared" si="139"/>
        <v>0</v>
      </c>
      <c r="BG96">
        <f t="shared" si="139"/>
        <v>0</v>
      </c>
      <c r="BH96">
        <f t="shared" si="139"/>
        <v>0</v>
      </c>
      <c r="BI96">
        <f t="shared" si="139"/>
        <v>0</v>
      </c>
      <c r="BJ96">
        <f t="shared" si="139"/>
        <v>0</v>
      </c>
      <c r="BK96">
        <f t="shared" si="139"/>
        <v>0</v>
      </c>
      <c r="BL96">
        <f t="shared" si="139"/>
        <v>0</v>
      </c>
      <c r="BM96">
        <f t="shared" si="139"/>
        <v>0</v>
      </c>
      <c r="BN96">
        <f t="shared" si="139"/>
        <v>0</v>
      </c>
      <c r="BO96">
        <f t="shared" si="139"/>
        <v>0</v>
      </c>
      <c r="BP96">
        <f t="shared" si="139"/>
        <v>0</v>
      </c>
      <c r="BQ96">
        <f t="shared" si="139"/>
        <v>0</v>
      </c>
    </row>
    <row r="97" spans="1:69">
      <c r="A97" t="s">
        <v>285</v>
      </c>
      <c r="B97" t="s">
        <v>32</v>
      </c>
      <c r="C97" t="s">
        <v>33</v>
      </c>
      <c r="D97" t="s">
        <v>34</v>
      </c>
      <c r="E97" t="s">
        <v>437</v>
      </c>
      <c r="F97" t="s">
        <v>352</v>
      </c>
      <c r="I97">
        <v>110</v>
      </c>
      <c r="J97" t="s">
        <v>72</v>
      </c>
      <c r="K97">
        <v>1995</v>
      </c>
      <c r="M97" t="s">
        <v>306</v>
      </c>
      <c r="N97" t="s">
        <v>289</v>
      </c>
      <c r="S97" t="s">
        <v>324</v>
      </c>
      <c r="T97" t="s">
        <v>41</v>
      </c>
      <c r="U97">
        <v>35.431699999999999</v>
      </c>
      <c r="V97">
        <v>-81.034700000000001</v>
      </c>
      <c r="W97" t="s">
        <v>42</v>
      </c>
      <c r="X97" t="s">
        <v>438</v>
      </c>
      <c r="Y97" t="s">
        <v>439</v>
      </c>
      <c r="AA97" t="s">
        <v>45</v>
      </c>
      <c r="AB97" t="s">
        <v>440</v>
      </c>
      <c r="AC97" t="s">
        <v>441</v>
      </c>
      <c r="AD97" t="s">
        <v>451</v>
      </c>
      <c r="AE97" t="s">
        <v>49</v>
      </c>
      <c r="AF97" s="1">
        <v>1</v>
      </c>
      <c r="AG97">
        <f t="shared" si="105"/>
        <v>2296</v>
      </c>
      <c r="AH97" t="str">
        <f t="shared" si="85"/>
        <v/>
      </c>
      <c r="AI97">
        <f t="shared" si="86"/>
        <v>29</v>
      </c>
      <c r="AJ97">
        <f t="shared" si="107"/>
        <v>2035</v>
      </c>
      <c r="AK97">
        <f t="shared" ref="AK97:AL97" si="149">AJ97+40</f>
        <v>2075</v>
      </c>
      <c r="AL97">
        <f t="shared" si="149"/>
        <v>2115</v>
      </c>
      <c r="AM97">
        <f t="shared" si="141"/>
        <v>110</v>
      </c>
      <c r="AN97">
        <f t="shared" ref="AN97:BQ103" si="150">IF(OR(AN$1&lt;$K97,AN$1&gt;=$AJ97),0,$I97)*$AF97</f>
        <v>110</v>
      </c>
      <c r="AO97">
        <f t="shared" si="150"/>
        <v>110</v>
      </c>
      <c r="AP97">
        <f t="shared" si="150"/>
        <v>110</v>
      </c>
      <c r="AQ97">
        <f t="shared" si="150"/>
        <v>110</v>
      </c>
      <c r="AR97">
        <f t="shared" si="150"/>
        <v>110</v>
      </c>
      <c r="AS97">
        <f t="shared" si="150"/>
        <v>110</v>
      </c>
      <c r="AT97">
        <f t="shared" si="150"/>
        <v>110</v>
      </c>
      <c r="AU97">
        <f t="shared" si="150"/>
        <v>110</v>
      </c>
      <c r="AV97">
        <f t="shared" si="150"/>
        <v>110</v>
      </c>
      <c r="AW97">
        <f t="shared" si="150"/>
        <v>110</v>
      </c>
      <c r="AX97">
        <f t="shared" si="150"/>
        <v>110</v>
      </c>
      <c r="AY97">
        <f t="shared" si="150"/>
        <v>110</v>
      </c>
      <c r="AZ97">
        <f t="shared" si="150"/>
        <v>110</v>
      </c>
      <c r="BA97">
        <f t="shared" si="150"/>
        <v>110</v>
      </c>
      <c r="BB97">
        <f t="shared" si="150"/>
        <v>0</v>
      </c>
      <c r="BC97">
        <f t="shared" si="150"/>
        <v>0</v>
      </c>
      <c r="BD97">
        <f t="shared" si="150"/>
        <v>0</v>
      </c>
      <c r="BE97">
        <f t="shared" si="150"/>
        <v>0</v>
      </c>
      <c r="BF97">
        <f t="shared" si="150"/>
        <v>0</v>
      </c>
      <c r="BG97">
        <f t="shared" si="150"/>
        <v>0</v>
      </c>
      <c r="BH97">
        <f t="shared" si="150"/>
        <v>0</v>
      </c>
      <c r="BI97">
        <f t="shared" si="150"/>
        <v>0</v>
      </c>
      <c r="BJ97">
        <f t="shared" si="150"/>
        <v>0</v>
      </c>
      <c r="BK97">
        <f t="shared" si="150"/>
        <v>0</v>
      </c>
      <c r="BL97">
        <f t="shared" si="150"/>
        <v>0</v>
      </c>
      <c r="BM97">
        <f t="shared" si="150"/>
        <v>0</v>
      </c>
      <c r="BN97">
        <f t="shared" si="150"/>
        <v>0</v>
      </c>
      <c r="BO97">
        <f t="shared" si="150"/>
        <v>0</v>
      </c>
      <c r="BP97">
        <f t="shared" si="150"/>
        <v>0</v>
      </c>
      <c r="BQ97">
        <f t="shared" si="150"/>
        <v>0</v>
      </c>
    </row>
    <row r="98" spans="1:69">
      <c r="A98" t="s">
        <v>285</v>
      </c>
      <c r="B98" t="s">
        <v>32</v>
      </c>
      <c r="C98" t="s">
        <v>33</v>
      </c>
      <c r="D98" t="s">
        <v>34</v>
      </c>
      <c r="E98" t="s">
        <v>437</v>
      </c>
      <c r="F98" t="s">
        <v>452</v>
      </c>
      <c r="I98">
        <v>110</v>
      </c>
      <c r="J98" t="s">
        <v>72</v>
      </c>
      <c r="K98">
        <v>1995</v>
      </c>
      <c r="M98" t="s">
        <v>306</v>
      </c>
      <c r="N98" t="s">
        <v>289</v>
      </c>
      <c r="S98" t="s">
        <v>324</v>
      </c>
      <c r="T98" t="s">
        <v>41</v>
      </c>
      <c r="U98">
        <v>35.431699999999999</v>
      </c>
      <c r="V98">
        <v>-81.034700000000001</v>
      </c>
      <c r="W98" t="s">
        <v>42</v>
      </c>
      <c r="X98" t="s">
        <v>438</v>
      </c>
      <c r="Y98" t="s">
        <v>439</v>
      </c>
      <c r="AA98" t="s">
        <v>45</v>
      </c>
      <c r="AB98" t="s">
        <v>440</v>
      </c>
      <c r="AC98" t="s">
        <v>441</v>
      </c>
      <c r="AD98" t="s">
        <v>453</v>
      </c>
      <c r="AE98" t="s">
        <v>49</v>
      </c>
      <c r="AF98" s="1">
        <v>1</v>
      </c>
      <c r="AG98">
        <f t="shared" si="105"/>
        <v>2296</v>
      </c>
      <c r="AH98" t="str">
        <f t="shared" si="85"/>
        <v/>
      </c>
      <c r="AI98">
        <f t="shared" si="86"/>
        <v>29</v>
      </c>
      <c r="AJ98">
        <f t="shared" si="107"/>
        <v>2035</v>
      </c>
      <c r="AK98">
        <f t="shared" ref="AK98:AL98" si="151">AJ98+40</f>
        <v>2075</v>
      </c>
      <c r="AL98">
        <f t="shared" si="151"/>
        <v>2115</v>
      </c>
      <c r="AM98">
        <f t="shared" si="141"/>
        <v>110</v>
      </c>
      <c r="AN98">
        <f t="shared" si="150"/>
        <v>110</v>
      </c>
      <c r="AO98">
        <f t="shared" si="150"/>
        <v>110</v>
      </c>
      <c r="AP98">
        <f t="shared" si="150"/>
        <v>110</v>
      </c>
      <c r="AQ98">
        <f t="shared" si="150"/>
        <v>110</v>
      </c>
      <c r="AR98">
        <f t="shared" si="150"/>
        <v>110</v>
      </c>
      <c r="AS98">
        <f t="shared" si="150"/>
        <v>110</v>
      </c>
      <c r="AT98">
        <f t="shared" si="150"/>
        <v>110</v>
      </c>
      <c r="AU98">
        <f t="shared" si="150"/>
        <v>110</v>
      </c>
      <c r="AV98">
        <f t="shared" si="150"/>
        <v>110</v>
      </c>
      <c r="AW98">
        <f t="shared" si="150"/>
        <v>110</v>
      </c>
      <c r="AX98">
        <f t="shared" si="150"/>
        <v>110</v>
      </c>
      <c r="AY98">
        <f t="shared" si="150"/>
        <v>110</v>
      </c>
      <c r="AZ98">
        <f t="shared" si="150"/>
        <v>110</v>
      </c>
      <c r="BA98">
        <f t="shared" si="150"/>
        <v>110</v>
      </c>
      <c r="BB98">
        <f t="shared" si="150"/>
        <v>0</v>
      </c>
      <c r="BC98">
        <f t="shared" si="150"/>
        <v>0</v>
      </c>
      <c r="BD98">
        <f t="shared" si="150"/>
        <v>0</v>
      </c>
      <c r="BE98">
        <f t="shared" si="150"/>
        <v>0</v>
      </c>
      <c r="BF98">
        <f t="shared" si="150"/>
        <v>0</v>
      </c>
      <c r="BG98">
        <f t="shared" si="150"/>
        <v>0</v>
      </c>
      <c r="BH98">
        <f t="shared" si="150"/>
        <v>0</v>
      </c>
      <c r="BI98">
        <f t="shared" si="150"/>
        <v>0</v>
      </c>
      <c r="BJ98">
        <f t="shared" si="150"/>
        <v>0</v>
      </c>
      <c r="BK98">
        <f t="shared" si="150"/>
        <v>0</v>
      </c>
      <c r="BL98">
        <f t="shared" si="150"/>
        <v>0</v>
      </c>
      <c r="BM98">
        <f t="shared" si="150"/>
        <v>0</v>
      </c>
      <c r="BN98">
        <f t="shared" si="150"/>
        <v>0</v>
      </c>
      <c r="BO98">
        <f t="shared" si="150"/>
        <v>0</v>
      </c>
      <c r="BP98">
        <f t="shared" si="150"/>
        <v>0</v>
      </c>
      <c r="BQ98">
        <f t="shared" si="150"/>
        <v>0</v>
      </c>
    </row>
    <row r="99" spans="1:69">
      <c r="A99" t="s">
        <v>285</v>
      </c>
      <c r="B99" t="s">
        <v>32</v>
      </c>
      <c r="C99" t="s">
        <v>33</v>
      </c>
      <c r="D99" t="s">
        <v>34</v>
      </c>
      <c r="E99" t="s">
        <v>437</v>
      </c>
      <c r="F99" t="s">
        <v>354</v>
      </c>
      <c r="I99">
        <v>110</v>
      </c>
      <c r="J99" t="s">
        <v>72</v>
      </c>
      <c r="K99">
        <v>1995</v>
      </c>
      <c r="M99" t="s">
        <v>306</v>
      </c>
      <c r="N99" t="s">
        <v>289</v>
      </c>
      <c r="S99" t="s">
        <v>324</v>
      </c>
      <c r="T99" t="s">
        <v>41</v>
      </c>
      <c r="U99">
        <v>35.431699999999999</v>
      </c>
      <c r="V99">
        <v>-81.034700000000001</v>
      </c>
      <c r="W99" t="s">
        <v>42</v>
      </c>
      <c r="X99" t="s">
        <v>438</v>
      </c>
      <c r="Y99" t="s">
        <v>439</v>
      </c>
      <c r="AA99" t="s">
        <v>45</v>
      </c>
      <c r="AB99" t="s">
        <v>440</v>
      </c>
      <c r="AC99" t="s">
        <v>441</v>
      </c>
      <c r="AD99" t="s">
        <v>454</v>
      </c>
      <c r="AE99" t="s">
        <v>49</v>
      </c>
      <c r="AF99" s="1">
        <v>1</v>
      </c>
      <c r="AG99">
        <f t="shared" si="105"/>
        <v>2296</v>
      </c>
      <c r="AH99" t="str">
        <f t="shared" si="85"/>
        <v/>
      </c>
      <c r="AI99">
        <f t="shared" si="86"/>
        <v>29</v>
      </c>
      <c r="AJ99">
        <f t="shared" si="107"/>
        <v>2035</v>
      </c>
      <c r="AK99">
        <f t="shared" ref="AK99:AL99" si="152">AJ99+40</f>
        <v>2075</v>
      </c>
      <c r="AL99">
        <f t="shared" si="152"/>
        <v>2115</v>
      </c>
      <c r="AM99">
        <f t="shared" si="141"/>
        <v>110</v>
      </c>
      <c r="AN99">
        <f t="shared" si="150"/>
        <v>110</v>
      </c>
      <c r="AO99">
        <f t="shared" si="150"/>
        <v>110</v>
      </c>
      <c r="AP99">
        <f t="shared" si="150"/>
        <v>110</v>
      </c>
      <c r="AQ99">
        <f t="shared" si="150"/>
        <v>110</v>
      </c>
      <c r="AR99">
        <f t="shared" si="150"/>
        <v>110</v>
      </c>
      <c r="AS99">
        <f t="shared" si="150"/>
        <v>110</v>
      </c>
      <c r="AT99">
        <f t="shared" si="150"/>
        <v>110</v>
      </c>
      <c r="AU99">
        <f t="shared" si="150"/>
        <v>110</v>
      </c>
      <c r="AV99">
        <f t="shared" si="150"/>
        <v>110</v>
      </c>
      <c r="AW99">
        <f t="shared" si="150"/>
        <v>110</v>
      </c>
      <c r="AX99">
        <f t="shared" si="150"/>
        <v>110</v>
      </c>
      <c r="AY99">
        <f t="shared" si="150"/>
        <v>110</v>
      </c>
      <c r="AZ99">
        <f t="shared" si="150"/>
        <v>110</v>
      </c>
      <c r="BA99">
        <f t="shared" si="150"/>
        <v>110</v>
      </c>
      <c r="BB99">
        <f t="shared" si="150"/>
        <v>0</v>
      </c>
      <c r="BC99">
        <f t="shared" si="150"/>
        <v>0</v>
      </c>
      <c r="BD99">
        <f t="shared" si="150"/>
        <v>0</v>
      </c>
      <c r="BE99">
        <f t="shared" si="150"/>
        <v>0</v>
      </c>
      <c r="BF99">
        <f t="shared" si="150"/>
        <v>0</v>
      </c>
      <c r="BG99">
        <f t="shared" si="150"/>
        <v>0</v>
      </c>
      <c r="BH99">
        <f t="shared" si="150"/>
        <v>0</v>
      </c>
      <c r="BI99">
        <f t="shared" si="150"/>
        <v>0</v>
      </c>
      <c r="BJ99">
        <f t="shared" si="150"/>
        <v>0</v>
      </c>
      <c r="BK99">
        <f t="shared" si="150"/>
        <v>0</v>
      </c>
      <c r="BL99">
        <f t="shared" si="150"/>
        <v>0</v>
      </c>
      <c r="BM99">
        <f t="shared" si="150"/>
        <v>0</v>
      </c>
      <c r="BN99">
        <f t="shared" si="150"/>
        <v>0</v>
      </c>
      <c r="BO99">
        <f t="shared" si="150"/>
        <v>0</v>
      </c>
      <c r="BP99">
        <f t="shared" si="150"/>
        <v>0</v>
      </c>
      <c r="BQ99">
        <f t="shared" si="150"/>
        <v>0</v>
      </c>
    </row>
    <row r="100" spans="1:69">
      <c r="A100" t="s">
        <v>285</v>
      </c>
      <c r="B100" t="s">
        <v>32</v>
      </c>
      <c r="C100" t="s">
        <v>33</v>
      </c>
      <c r="D100" t="s">
        <v>34</v>
      </c>
      <c r="E100" t="s">
        <v>437</v>
      </c>
      <c r="F100" t="s">
        <v>356</v>
      </c>
      <c r="I100">
        <v>110</v>
      </c>
      <c r="J100" t="s">
        <v>72</v>
      </c>
      <c r="K100">
        <v>1996</v>
      </c>
      <c r="M100" t="s">
        <v>306</v>
      </c>
      <c r="N100" t="s">
        <v>289</v>
      </c>
      <c r="S100" t="s">
        <v>324</v>
      </c>
      <c r="T100" t="s">
        <v>41</v>
      </c>
      <c r="U100">
        <v>35.431699999999999</v>
      </c>
      <c r="V100">
        <v>-81.034700000000001</v>
      </c>
      <c r="W100" t="s">
        <v>42</v>
      </c>
      <c r="X100" t="s">
        <v>438</v>
      </c>
      <c r="Y100" t="s">
        <v>439</v>
      </c>
      <c r="AA100" t="s">
        <v>45</v>
      </c>
      <c r="AB100" t="s">
        <v>440</v>
      </c>
      <c r="AC100" t="s">
        <v>441</v>
      </c>
      <c r="AD100" t="s">
        <v>455</v>
      </c>
      <c r="AE100" t="s">
        <v>49</v>
      </c>
      <c r="AF100" s="1">
        <v>1</v>
      </c>
      <c r="AG100">
        <f t="shared" si="105"/>
        <v>2296</v>
      </c>
      <c r="AH100" t="str">
        <f t="shared" si="85"/>
        <v/>
      </c>
      <c r="AI100">
        <f t="shared" si="86"/>
        <v>28</v>
      </c>
      <c r="AJ100">
        <f t="shared" si="107"/>
        <v>2036</v>
      </c>
      <c r="AK100">
        <f t="shared" ref="AK100:AL100" si="153">AJ100+40</f>
        <v>2076</v>
      </c>
      <c r="AL100">
        <f t="shared" si="153"/>
        <v>2116</v>
      </c>
      <c r="AM100">
        <f t="shared" si="141"/>
        <v>110</v>
      </c>
      <c r="AN100">
        <f t="shared" si="150"/>
        <v>110</v>
      </c>
      <c r="AO100">
        <f t="shared" si="150"/>
        <v>110</v>
      </c>
      <c r="AP100">
        <f t="shared" si="150"/>
        <v>110</v>
      </c>
      <c r="AQ100">
        <f t="shared" si="150"/>
        <v>110</v>
      </c>
      <c r="AR100">
        <f t="shared" si="150"/>
        <v>110</v>
      </c>
      <c r="AS100">
        <f t="shared" si="150"/>
        <v>110</v>
      </c>
      <c r="AT100">
        <f t="shared" si="150"/>
        <v>110</v>
      </c>
      <c r="AU100">
        <f t="shared" si="150"/>
        <v>110</v>
      </c>
      <c r="AV100">
        <f t="shared" si="150"/>
        <v>110</v>
      </c>
      <c r="AW100">
        <f t="shared" si="150"/>
        <v>110</v>
      </c>
      <c r="AX100">
        <f t="shared" si="150"/>
        <v>110</v>
      </c>
      <c r="AY100">
        <f t="shared" si="150"/>
        <v>110</v>
      </c>
      <c r="AZ100">
        <f t="shared" si="150"/>
        <v>110</v>
      </c>
      <c r="BA100">
        <f t="shared" si="150"/>
        <v>110</v>
      </c>
      <c r="BB100">
        <f t="shared" si="150"/>
        <v>110</v>
      </c>
      <c r="BC100">
        <f t="shared" si="150"/>
        <v>0</v>
      </c>
      <c r="BD100">
        <f t="shared" si="150"/>
        <v>0</v>
      </c>
      <c r="BE100">
        <f t="shared" si="150"/>
        <v>0</v>
      </c>
      <c r="BF100">
        <f t="shared" si="150"/>
        <v>0</v>
      </c>
      <c r="BG100">
        <f t="shared" si="150"/>
        <v>0</v>
      </c>
      <c r="BH100">
        <f t="shared" si="150"/>
        <v>0</v>
      </c>
      <c r="BI100">
        <f t="shared" si="150"/>
        <v>0</v>
      </c>
      <c r="BJ100">
        <f t="shared" si="150"/>
        <v>0</v>
      </c>
      <c r="BK100">
        <f t="shared" si="150"/>
        <v>0</v>
      </c>
      <c r="BL100">
        <f t="shared" si="150"/>
        <v>0</v>
      </c>
      <c r="BM100">
        <f t="shared" si="150"/>
        <v>0</v>
      </c>
      <c r="BN100">
        <f t="shared" si="150"/>
        <v>0</v>
      </c>
      <c r="BO100">
        <f t="shared" si="150"/>
        <v>0</v>
      </c>
      <c r="BP100">
        <f t="shared" si="150"/>
        <v>0</v>
      </c>
      <c r="BQ100">
        <f t="shared" si="150"/>
        <v>0</v>
      </c>
    </row>
    <row r="101" spans="1:69">
      <c r="A101" t="s">
        <v>285</v>
      </c>
      <c r="B101" t="s">
        <v>32</v>
      </c>
      <c r="C101" t="s">
        <v>33</v>
      </c>
      <c r="D101" t="s">
        <v>34</v>
      </c>
      <c r="E101" t="s">
        <v>437</v>
      </c>
      <c r="F101" t="s">
        <v>456</v>
      </c>
      <c r="I101">
        <v>110</v>
      </c>
      <c r="J101" t="s">
        <v>72</v>
      </c>
      <c r="K101">
        <v>1996</v>
      </c>
      <c r="M101" t="s">
        <v>306</v>
      </c>
      <c r="N101" t="s">
        <v>289</v>
      </c>
      <c r="S101" t="s">
        <v>324</v>
      </c>
      <c r="T101" t="s">
        <v>41</v>
      </c>
      <c r="U101">
        <v>35.431699999999999</v>
      </c>
      <c r="V101">
        <v>-81.034700000000001</v>
      </c>
      <c r="W101" t="s">
        <v>42</v>
      </c>
      <c r="X101" t="s">
        <v>438</v>
      </c>
      <c r="Y101" t="s">
        <v>439</v>
      </c>
      <c r="AA101" t="s">
        <v>45</v>
      </c>
      <c r="AB101" t="s">
        <v>440</v>
      </c>
      <c r="AC101" t="s">
        <v>441</v>
      </c>
      <c r="AD101" t="s">
        <v>457</v>
      </c>
      <c r="AE101" t="s">
        <v>49</v>
      </c>
      <c r="AF101" s="1">
        <v>1</v>
      </c>
      <c r="AG101">
        <f t="shared" si="105"/>
        <v>2296</v>
      </c>
      <c r="AH101" t="str">
        <f t="shared" si="85"/>
        <v/>
      </c>
      <c r="AI101">
        <f t="shared" si="86"/>
        <v>28</v>
      </c>
      <c r="AJ101">
        <f t="shared" si="107"/>
        <v>2036</v>
      </c>
      <c r="AK101">
        <f t="shared" ref="AK101:AL101" si="154">AJ101+40</f>
        <v>2076</v>
      </c>
      <c r="AL101">
        <f t="shared" si="154"/>
        <v>2116</v>
      </c>
      <c r="AM101">
        <f t="shared" si="141"/>
        <v>110</v>
      </c>
      <c r="AN101">
        <f t="shared" si="150"/>
        <v>110</v>
      </c>
      <c r="AO101">
        <f t="shared" si="150"/>
        <v>110</v>
      </c>
      <c r="AP101">
        <f t="shared" si="150"/>
        <v>110</v>
      </c>
      <c r="AQ101">
        <f t="shared" si="150"/>
        <v>110</v>
      </c>
      <c r="AR101">
        <f t="shared" si="150"/>
        <v>110</v>
      </c>
      <c r="AS101">
        <f t="shared" si="150"/>
        <v>110</v>
      </c>
      <c r="AT101">
        <f t="shared" si="150"/>
        <v>110</v>
      </c>
      <c r="AU101">
        <f t="shared" si="150"/>
        <v>110</v>
      </c>
      <c r="AV101">
        <f t="shared" si="150"/>
        <v>110</v>
      </c>
      <c r="AW101">
        <f t="shared" si="150"/>
        <v>110</v>
      </c>
      <c r="AX101">
        <f t="shared" si="150"/>
        <v>110</v>
      </c>
      <c r="AY101">
        <f t="shared" si="150"/>
        <v>110</v>
      </c>
      <c r="AZ101">
        <f t="shared" si="150"/>
        <v>110</v>
      </c>
      <c r="BA101">
        <f t="shared" si="150"/>
        <v>110</v>
      </c>
      <c r="BB101">
        <f t="shared" si="150"/>
        <v>110</v>
      </c>
      <c r="BC101">
        <f t="shared" si="150"/>
        <v>0</v>
      </c>
      <c r="BD101">
        <f t="shared" si="150"/>
        <v>0</v>
      </c>
      <c r="BE101">
        <f t="shared" si="150"/>
        <v>0</v>
      </c>
      <c r="BF101">
        <f t="shared" si="150"/>
        <v>0</v>
      </c>
      <c r="BG101">
        <f t="shared" si="150"/>
        <v>0</v>
      </c>
      <c r="BH101">
        <f t="shared" si="150"/>
        <v>0</v>
      </c>
      <c r="BI101">
        <f t="shared" si="150"/>
        <v>0</v>
      </c>
      <c r="BJ101">
        <f t="shared" si="150"/>
        <v>0</v>
      </c>
      <c r="BK101">
        <f t="shared" si="150"/>
        <v>0</v>
      </c>
      <c r="BL101">
        <f t="shared" si="150"/>
        <v>0</v>
      </c>
      <c r="BM101">
        <f t="shared" si="150"/>
        <v>0</v>
      </c>
      <c r="BN101">
        <f t="shared" si="150"/>
        <v>0</v>
      </c>
      <c r="BO101">
        <f t="shared" si="150"/>
        <v>0</v>
      </c>
      <c r="BP101">
        <f t="shared" si="150"/>
        <v>0</v>
      </c>
      <c r="BQ101">
        <f t="shared" si="150"/>
        <v>0</v>
      </c>
    </row>
    <row r="102" spans="1:69">
      <c r="A102" t="s">
        <v>285</v>
      </c>
      <c r="B102" t="s">
        <v>32</v>
      </c>
      <c r="C102" t="s">
        <v>33</v>
      </c>
      <c r="D102" t="s">
        <v>34</v>
      </c>
      <c r="E102" t="s">
        <v>437</v>
      </c>
      <c r="F102" t="s">
        <v>458</v>
      </c>
      <c r="I102">
        <v>110</v>
      </c>
      <c r="J102" t="s">
        <v>72</v>
      </c>
      <c r="K102">
        <v>1996</v>
      </c>
      <c r="M102" t="s">
        <v>306</v>
      </c>
      <c r="N102" t="s">
        <v>289</v>
      </c>
      <c r="S102" t="s">
        <v>324</v>
      </c>
      <c r="T102" t="s">
        <v>41</v>
      </c>
      <c r="U102">
        <v>35.431699999999999</v>
      </c>
      <c r="V102">
        <v>-81.034700000000001</v>
      </c>
      <c r="W102" t="s">
        <v>42</v>
      </c>
      <c r="X102" t="s">
        <v>438</v>
      </c>
      <c r="Y102" t="s">
        <v>439</v>
      </c>
      <c r="AA102" t="s">
        <v>45</v>
      </c>
      <c r="AB102" t="s">
        <v>440</v>
      </c>
      <c r="AC102" t="s">
        <v>441</v>
      </c>
      <c r="AD102" t="s">
        <v>459</v>
      </c>
      <c r="AE102" t="s">
        <v>49</v>
      </c>
      <c r="AF102" s="1">
        <v>1</v>
      </c>
      <c r="AG102">
        <f t="shared" si="105"/>
        <v>2296</v>
      </c>
      <c r="AH102" t="str">
        <f t="shared" si="85"/>
        <v/>
      </c>
      <c r="AI102">
        <f t="shared" si="86"/>
        <v>28</v>
      </c>
      <c r="AJ102">
        <f t="shared" si="107"/>
        <v>2036</v>
      </c>
      <c r="AK102">
        <f t="shared" ref="AK102:AL102" si="155">AJ102+40</f>
        <v>2076</v>
      </c>
      <c r="AL102">
        <f t="shared" si="155"/>
        <v>2116</v>
      </c>
      <c r="AM102">
        <f t="shared" si="141"/>
        <v>110</v>
      </c>
      <c r="AN102">
        <f t="shared" si="150"/>
        <v>110</v>
      </c>
      <c r="AO102">
        <f t="shared" si="150"/>
        <v>110</v>
      </c>
      <c r="AP102">
        <f t="shared" si="150"/>
        <v>110</v>
      </c>
      <c r="AQ102">
        <f t="shared" si="150"/>
        <v>110</v>
      </c>
      <c r="AR102">
        <f t="shared" si="150"/>
        <v>110</v>
      </c>
      <c r="AS102">
        <f t="shared" si="150"/>
        <v>110</v>
      </c>
      <c r="AT102">
        <f t="shared" si="150"/>
        <v>110</v>
      </c>
      <c r="AU102">
        <f t="shared" si="150"/>
        <v>110</v>
      </c>
      <c r="AV102">
        <f t="shared" si="150"/>
        <v>110</v>
      </c>
      <c r="AW102">
        <f t="shared" si="150"/>
        <v>110</v>
      </c>
      <c r="AX102">
        <f t="shared" si="150"/>
        <v>110</v>
      </c>
      <c r="AY102">
        <f t="shared" si="150"/>
        <v>110</v>
      </c>
      <c r="AZ102">
        <f t="shared" si="150"/>
        <v>110</v>
      </c>
      <c r="BA102">
        <f t="shared" si="150"/>
        <v>110</v>
      </c>
      <c r="BB102">
        <f t="shared" si="150"/>
        <v>110</v>
      </c>
      <c r="BC102">
        <f t="shared" si="150"/>
        <v>0</v>
      </c>
      <c r="BD102">
        <f t="shared" si="150"/>
        <v>0</v>
      </c>
      <c r="BE102">
        <f t="shared" si="150"/>
        <v>0</v>
      </c>
      <c r="BF102">
        <f t="shared" si="150"/>
        <v>0</v>
      </c>
      <c r="BG102">
        <f t="shared" si="150"/>
        <v>0</v>
      </c>
      <c r="BH102">
        <f t="shared" si="150"/>
        <v>0</v>
      </c>
      <c r="BI102">
        <f t="shared" si="150"/>
        <v>0</v>
      </c>
      <c r="BJ102">
        <f t="shared" si="150"/>
        <v>0</v>
      </c>
      <c r="BK102">
        <f t="shared" si="150"/>
        <v>0</v>
      </c>
      <c r="BL102">
        <f t="shared" si="150"/>
        <v>0</v>
      </c>
      <c r="BM102">
        <f t="shared" si="150"/>
        <v>0</v>
      </c>
      <c r="BN102">
        <f t="shared" si="150"/>
        <v>0</v>
      </c>
      <c r="BO102">
        <f t="shared" si="150"/>
        <v>0</v>
      </c>
      <c r="BP102">
        <f t="shared" si="150"/>
        <v>0</v>
      </c>
      <c r="BQ102">
        <f t="shared" si="150"/>
        <v>0</v>
      </c>
    </row>
    <row r="103" spans="1:69">
      <c r="A103" t="s">
        <v>285</v>
      </c>
      <c r="B103" t="s">
        <v>32</v>
      </c>
      <c r="C103" t="s">
        <v>33</v>
      </c>
      <c r="D103" t="s">
        <v>34</v>
      </c>
      <c r="E103" t="s">
        <v>437</v>
      </c>
      <c r="F103" t="s">
        <v>460</v>
      </c>
      <c r="I103">
        <v>110</v>
      </c>
      <c r="J103" t="s">
        <v>72</v>
      </c>
      <c r="K103">
        <v>1996</v>
      </c>
      <c r="M103" t="s">
        <v>306</v>
      </c>
      <c r="N103" t="s">
        <v>289</v>
      </c>
      <c r="S103" t="s">
        <v>324</v>
      </c>
      <c r="T103" t="s">
        <v>41</v>
      </c>
      <c r="U103">
        <v>35.431699999999999</v>
      </c>
      <c r="V103">
        <v>-81.034700000000001</v>
      </c>
      <c r="W103" t="s">
        <v>42</v>
      </c>
      <c r="X103" t="s">
        <v>438</v>
      </c>
      <c r="Y103" t="s">
        <v>439</v>
      </c>
      <c r="AA103" t="s">
        <v>45</v>
      </c>
      <c r="AB103" t="s">
        <v>440</v>
      </c>
      <c r="AC103" t="s">
        <v>441</v>
      </c>
      <c r="AD103" t="s">
        <v>461</v>
      </c>
      <c r="AE103" t="s">
        <v>49</v>
      </c>
      <c r="AF103" s="1">
        <v>1</v>
      </c>
      <c r="AG103">
        <f t="shared" si="105"/>
        <v>2296</v>
      </c>
      <c r="AH103" t="str">
        <f t="shared" si="85"/>
        <v/>
      </c>
      <c r="AI103">
        <f t="shared" si="86"/>
        <v>28</v>
      </c>
      <c r="AJ103">
        <f t="shared" si="107"/>
        <v>2036</v>
      </c>
      <c r="AK103">
        <f t="shared" ref="AK103:AL103" si="156">AJ103+40</f>
        <v>2076</v>
      </c>
      <c r="AL103">
        <f t="shared" si="156"/>
        <v>2116</v>
      </c>
      <c r="AM103">
        <f t="shared" si="141"/>
        <v>110</v>
      </c>
      <c r="AN103">
        <f t="shared" si="150"/>
        <v>110</v>
      </c>
      <c r="AO103">
        <f t="shared" si="150"/>
        <v>110</v>
      </c>
      <c r="AP103">
        <f t="shared" si="150"/>
        <v>110</v>
      </c>
      <c r="AQ103">
        <f t="shared" si="150"/>
        <v>110</v>
      </c>
      <c r="AR103">
        <f t="shared" si="150"/>
        <v>110</v>
      </c>
      <c r="AS103">
        <f t="shared" si="150"/>
        <v>110</v>
      </c>
      <c r="AT103">
        <f t="shared" si="150"/>
        <v>110</v>
      </c>
      <c r="AU103">
        <f t="shared" si="150"/>
        <v>110</v>
      </c>
      <c r="AV103">
        <f t="shared" si="150"/>
        <v>110</v>
      </c>
      <c r="AW103">
        <f t="shared" si="150"/>
        <v>110</v>
      </c>
      <c r="AX103">
        <f t="shared" si="150"/>
        <v>110</v>
      </c>
      <c r="AY103">
        <f t="shared" si="150"/>
        <v>110</v>
      </c>
      <c r="AZ103">
        <f t="shared" si="150"/>
        <v>110</v>
      </c>
      <c r="BA103">
        <f t="shared" si="150"/>
        <v>110</v>
      </c>
      <c r="BB103">
        <f t="shared" si="150"/>
        <v>110</v>
      </c>
      <c r="BC103">
        <f t="shared" si="150"/>
        <v>0</v>
      </c>
      <c r="BD103">
        <f t="shared" si="150"/>
        <v>0</v>
      </c>
      <c r="BE103">
        <f t="shared" si="150"/>
        <v>0</v>
      </c>
      <c r="BF103">
        <f t="shared" si="150"/>
        <v>0</v>
      </c>
      <c r="BG103">
        <f t="shared" si="150"/>
        <v>0</v>
      </c>
      <c r="BH103">
        <f t="shared" si="150"/>
        <v>0</v>
      </c>
      <c r="BI103">
        <f t="shared" si="150"/>
        <v>0</v>
      </c>
      <c r="BJ103">
        <f t="shared" si="150"/>
        <v>0</v>
      </c>
      <c r="BK103">
        <f t="shared" si="150"/>
        <v>0</v>
      </c>
      <c r="BL103">
        <f t="shared" si="150"/>
        <v>0</v>
      </c>
      <c r="BM103">
        <f t="shared" si="150"/>
        <v>0</v>
      </c>
      <c r="BN103">
        <f t="shared" si="150"/>
        <v>0</v>
      </c>
      <c r="BO103">
        <f t="shared" si="150"/>
        <v>0</v>
      </c>
      <c r="BP103">
        <f t="shared" si="150"/>
        <v>0</v>
      </c>
      <c r="BQ103">
        <f t="shared" si="150"/>
        <v>0</v>
      </c>
    </row>
    <row r="104" spans="1:69">
      <c r="A104" t="s">
        <v>285</v>
      </c>
      <c r="B104" t="s">
        <v>32</v>
      </c>
      <c r="C104" t="s">
        <v>33</v>
      </c>
      <c r="D104" t="s">
        <v>34</v>
      </c>
      <c r="E104" t="s">
        <v>437</v>
      </c>
      <c r="F104" t="s">
        <v>462</v>
      </c>
      <c r="I104">
        <v>536</v>
      </c>
      <c r="J104" t="s">
        <v>463</v>
      </c>
      <c r="K104">
        <v>2024</v>
      </c>
      <c r="M104" t="s">
        <v>306</v>
      </c>
      <c r="N104" t="s">
        <v>289</v>
      </c>
      <c r="S104" t="s">
        <v>324</v>
      </c>
      <c r="T104" t="s">
        <v>41</v>
      </c>
      <c r="U104">
        <v>35.431699999999999</v>
      </c>
      <c r="V104">
        <v>-81.034700000000001</v>
      </c>
      <c r="W104" t="s">
        <v>42</v>
      </c>
      <c r="X104" t="s">
        <v>438</v>
      </c>
      <c r="Y104" t="s">
        <v>439</v>
      </c>
      <c r="AA104" t="s">
        <v>45</v>
      </c>
      <c r="AB104" t="s">
        <v>440</v>
      </c>
      <c r="AC104" t="s">
        <v>441</v>
      </c>
      <c r="AD104" t="s">
        <v>464</v>
      </c>
      <c r="AE104" t="s">
        <v>49</v>
      </c>
      <c r="AF104" s="1">
        <v>1</v>
      </c>
      <c r="AG104">
        <f t="shared" si="105"/>
        <v>2296</v>
      </c>
      <c r="AH104">
        <f t="shared" si="85"/>
        <v>2296</v>
      </c>
      <c r="AI104">
        <f t="shared" si="86"/>
        <v>0</v>
      </c>
      <c r="AJ104">
        <f t="shared" si="107"/>
        <v>2064</v>
      </c>
      <c r="AK104">
        <f t="shared" ref="AK104:AL104" si="157">AJ104+40</f>
        <v>2104</v>
      </c>
      <c r="AL104">
        <f t="shared" si="157"/>
        <v>2144</v>
      </c>
      <c r="AM104">
        <f t="shared" ref="AM104:AV104" si="158">IF(OR(AM$1&lt;$K104,AM$1&gt;=$AK104),0,$I104)*$AF104</f>
        <v>0</v>
      </c>
      <c r="AN104">
        <f t="shared" si="158"/>
        <v>0</v>
      </c>
      <c r="AO104">
        <f t="shared" si="158"/>
        <v>0</v>
      </c>
      <c r="AP104">
        <f t="shared" si="158"/>
        <v>0</v>
      </c>
      <c r="AQ104">
        <f t="shared" si="158"/>
        <v>536</v>
      </c>
      <c r="AR104">
        <f t="shared" si="158"/>
        <v>536</v>
      </c>
      <c r="AS104">
        <f t="shared" si="158"/>
        <v>536</v>
      </c>
      <c r="AT104">
        <f t="shared" si="158"/>
        <v>536</v>
      </c>
      <c r="AU104">
        <f t="shared" si="158"/>
        <v>536</v>
      </c>
      <c r="AV104">
        <f t="shared" si="158"/>
        <v>536</v>
      </c>
      <c r="AW104">
        <f t="shared" ref="AW104:BF104" si="159">IF(OR(AW$1&lt;$K104,AW$1&gt;=$AK104),0,$I104)*$AF104</f>
        <v>536</v>
      </c>
      <c r="AX104">
        <f t="shared" si="159"/>
        <v>536</v>
      </c>
      <c r="AY104">
        <f t="shared" si="159"/>
        <v>536</v>
      </c>
      <c r="AZ104">
        <f t="shared" si="159"/>
        <v>536</v>
      </c>
      <c r="BA104">
        <f t="shared" si="159"/>
        <v>536</v>
      </c>
      <c r="BB104">
        <f t="shared" si="159"/>
        <v>536</v>
      </c>
      <c r="BC104">
        <f t="shared" si="159"/>
        <v>536</v>
      </c>
      <c r="BD104">
        <f t="shared" si="159"/>
        <v>536</v>
      </c>
      <c r="BE104">
        <f t="shared" si="159"/>
        <v>536</v>
      </c>
      <c r="BF104">
        <f t="shared" si="159"/>
        <v>536</v>
      </c>
      <c r="BG104">
        <f t="shared" ref="BG104:BP104" si="160">IF(OR(BG$1&lt;$K104,BG$1&gt;=$AK104),0,$I104)*$AF104</f>
        <v>536</v>
      </c>
      <c r="BH104">
        <f t="shared" si="160"/>
        <v>536</v>
      </c>
      <c r="BI104">
        <f t="shared" si="160"/>
        <v>536</v>
      </c>
      <c r="BJ104">
        <f t="shared" si="160"/>
        <v>536</v>
      </c>
      <c r="BK104">
        <f t="shared" si="160"/>
        <v>536</v>
      </c>
      <c r="BL104">
        <f t="shared" si="160"/>
        <v>536</v>
      </c>
      <c r="BM104">
        <f t="shared" si="160"/>
        <v>536</v>
      </c>
      <c r="BN104">
        <f t="shared" si="160"/>
        <v>536</v>
      </c>
      <c r="BO104">
        <f t="shared" si="160"/>
        <v>536</v>
      </c>
      <c r="BP104">
        <f t="shared" si="160"/>
        <v>536</v>
      </c>
      <c r="BQ104">
        <v>0</v>
      </c>
    </row>
    <row r="105" spans="1:69">
      <c r="A105" t="s">
        <v>285</v>
      </c>
      <c r="B105" t="s">
        <v>32</v>
      </c>
      <c r="C105" t="s">
        <v>33</v>
      </c>
      <c r="D105" t="s">
        <v>34</v>
      </c>
      <c r="E105" t="s">
        <v>465</v>
      </c>
      <c r="F105" t="s">
        <v>466</v>
      </c>
      <c r="I105">
        <v>87</v>
      </c>
      <c r="J105" t="s">
        <v>72</v>
      </c>
      <c r="K105">
        <v>2000</v>
      </c>
      <c r="M105" t="s">
        <v>306</v>
      </c>
      <c r="N105" t="s">
        <v>332</v>
      </c>
      <c r="S105" t="s">
        <v>329</v>
      </c>
      <c r="T105" t="s">
        <v>41</v>
      </c>
      <c r="U105">
        <v>39.452199999999998</v>
      </c>
      <c r="V105">
        <v>-84.464699999999993</v>
      </c>
      <c r="W105" t="s">
        <v>42</v>
      </c>
      <c r="X105" t="s">
        <v>467</v>
      </c>
      <c r="Y105" t="s">
        <v>468</v>
      </c>
      <c r="AA105" t="s">
        <v>57</v>
      </c>
      <c r="AB105" t="s">
        <v>469</v>
      </c>
      <c r="AC105" t="s">
        <v>470</v>
      </c>
      <c r="AD105" t="s">
        <v>471</v>
      </c>
      <c r="AE105" t="s">
        <v>49</v>
      </c>
      <c r="AF105" s="1">
        <v>1</v>
      </c>
      <c r="AG105">
        <f t="shared" si="105"/>
        <v>696</v>
      </c>
      <c r="AH105" t="str">
        <f t="shared" si="85"/>
        <v/>
      </c>
      <c r="AI105">
        <f t="shared" si="86"/>
        <v>24</v>
      </c>
      <c r="AJ105">
        <f t="shared" si="107"/>
        <v>2040</v>
      </c>
      <c r="AK105">
        <f t="shared" ref="AK105:AL105" si="161">AJ105+40</f>
        <v>2080</v>
      </c>
      <c r="AL105">
        <f t="shared" si="161"/>
        <v>2120</v>
      </c>
      <c r="AM105">
        <f>IF(OR(AM$1&lt;$K105,AM$1&gt;=$AJ105),0,$I105)*$AF105</f>
        <v>87</v>
      </c>
      <c r="AN105">
        <f t="shared" ref="AN105:BQ113" si="162">IF(OR(AN$1&lt;$K105,AN$1&gt;=$AJ105),0,$I105)*$AF105</f>
        <v>87</v>
      </c>
      <c r="AO105">
        <f t="shared" si="162"/>
        <v>87</v>
      </c>
      <c r="AP105">
        <f t="shared" si="162"/>
        <v>87</v>
      </c>
      <c r="AQ105">
        <f t="shared" si="162"/>
        <v>87</v>
      </c>
      <c r="AR105">
        <f t="shared" si="162"/>
        <v>87</v>
      </c>
      <c r="AS105">
        <f t="shared" si="162"/>
        <v>87</v>
      </c>
      <c r="AT105">
        <f t="shared" si="162"/>
        <v>87</v>
      </c>
      <c r="AU105">
        <f t="shared" si="162"/>
        <v>87</v>
      </c>
      <c r="AV105">
        <f t="shared" si="162"/>
        <v>87</v>
      </c>
      <c r="AW105">
        <f t="shared" si="162"/>
        <v>87</v>
      </c>
      <c r="AX105">
        <f t="shared" si="162"/>
        <v>87</v>
      </c>
      <c r="AY105">
        <f t="shared" si="162"/>
        <v>87</v>
      </c>
      <c r="AZ105">
        <f t="shared" si="162"/>
        <v>87</v>
      </c>
      <c r="BA105">
        <f t="shared" si="162"/>
        <v>87</v>
      </c>
      <c r="BB105">
        <f t="shared" si="162"/>
        <v>87</v>
      </c>
      <c r="BC105">
        <f t="shared" si="162"/>
        <v>87</v>
      </c>
      <c r="BD105">
        <f t="shared" si="162"/>
        <v>87</v>
      </c>
      <c r="BE105">
        <f t="shared" si="162"/>
        <v>87</v>
      </c>
      <c r="BF105">
        <f t="shared" si="162"/>
        <v>87</v>
      </c>
      <c r="BG105">
        <f t="shared" si="162"/>
        <v>0</v>
      </c>
      <c r="BH105">
        <f t="shared" si="162"/>
        <v>0</v>
      </c>
      <c r="BI105">
        <f t="shared" si="162"/>
        <v>0</v>
      </c>
      <c r="BJ105">
        <f t="shared" si="162"/>
        <v>0</v>
      </c>
      <c r="BK105">
        <f t="shared" si="162"/>
        <v>0</v>
      </c>
      <c r="BL105">
        <f t="shared" si="162"/>
        <v>0</v>
      </c>
      <c r="BM105">
        <f t="shared" si="162"/>
        <v>0</v>
      </c>
      <c r="BN105">
        <f t="shared" si="162"/>
        <v>0</v>
      </c>
      <c r="BO105">
        <f t="shared" si="162"/>
        <v>0</v>
      </c>
      <c r="BP105">
        <f t="shared" si="162"/>
        <v>0</v>
      </c>
      <c r="BQ105">
        <f t="shared" si="162"/>
        <v>0</v>
      </c>
    </row>
    <row r="106" spans="1:69">
      <c r="A106" t="s">
        <v>285</v>
      </c>
      <c r="B106" t="s">
        <v>32</v>
      </c>
      <c r="C106" t="s">
        <v>33</v>
      </c>
      <c r="D106" t="s">
        <v>34</v>
      </c>
      <c r="E106" t="s">
        <v>465</v>
      </c>
      <c r="F106" t="s">
        <v>472</v>
      </c>
      <c r="I106">
        <v>87</v>
      </c>
      <c r="J106" t="s">
        <v>72</v>
      </c>
      <c r="K106">
        <v>2000</v>
      </c>
      <c r="M106" t="s">
        <v>306</v>
      </c>
      <c r="N106" t="s">
        <v>332</v>
      </c>
      <c r="S106" t="s">
        <v>329</v>
      </c>
      <c r="T106" t="s">
        <v>41</v>
      </c>
      <c r="U106">
        <v>39.452199999999998</v>
      </c>
      <c r="V106">
        <v>-84.464699999999993</v>
      </c>
      <c r="W106" t="s">
        <v>42</v>
      </c>
      <c r="X106" t="s">
        <v>467</v>
      </c>
      <c r="Y106" t="s">
        <v>468</v>
      </c>
      <c r="AA106" t="s">
        <v>57</v>
      </c>
      <c r="AB106" t="s">
        <v>469</v>
      </c>
      <c r="AC106" t="s">
        <v>470</v>
      </c>
      <c r="AD106" t="s">
        <v>473</v>
      </c>
      <c r="AE106" t="s">
        <v>49</v>
      </c>
      <c r="AF106" s="1">
        <v>1</v>
      </c>
      <c r="AG106">
        <f t="shared" si="105"/>
        <v>696</v>
      </c>
      <c r="AH106" t="str">
        <f t="shared" si="85"/>
        <v/>
      </c>
      <c r="AI106">
        <f t="shared" si="86"/>
        <v>24</v>
      </c>
      <c r="AJ106">
        <f t="shared" si="107"/>
        <v>2040</v>
      </c>
      <c r="AK106">
        <f t="shared" ref="AK106:AL106" si="163">AJ106+40</f>
        <v>2080</v>
      </c>
      <c r="AL106">
        <f t="shared" si="163"/>
        <v>2120</v>
      </c>
      <c r="AM106">
        <f t="shared" ref="AM106:BB122" si="164">IF(OR(AM$1&lt;$K106,AM$1&gt;=$AJ106),0,$I106)*$AF106</f>
        <v>87</v>
      </c>
      <c r="AN106">
        <f t="shared" si="164"/>
        <v>87</v>
      </c>
      <c r="AO106">
        <f t="shared" si="164"/>
        <v>87</v>
      </c>
      <c r="AP106">
        <f t="shared" si="164"/>
        <v>87</v>
      </c>
      <c r="AQ106">
        <f t="shared" si="164"/>
        <v>87</v>
      </c>
      <c r="AR106">
        <f t="shared" si="164"/>
        <v>87</v>
      </c>
      <c r="AS106">
        <f t="shared" si="164"/>
        <v>87</v>
      </c>
      <c r="AT106">
        <f t="shared" si="164"/>
        <v>87</v>
      </c>
      <c r="AU106">
        <f t="shared" si="164"/>
        <v>87</v>
      </c>
      <c r="AV106">
        <f t="shared" si="164"/>
        <v>87</v>
      </c>
      <c r="AW106">
        <f t="shared" si="164"/>
        <v>87</v>
      </c>
      <c r="AX106">
        <f t="shared" si="164"/>
        <v>87</v>
      </c>
      <c r="AY106">
        <f t="shared" si="164"/>
        <v>87</v>
      </c>
      <c r="AZ106">
        <f t="shared" si="164"/>
        <v>87</v>
      </c>
      <c r="BA106">
        <f t="shared" si="164"/>
        <v>87</v>
      </c>
      <c r="BB106">
        <f t="shared" si="164"/>
        <v>87</v>
      </c>
      <c r="BC106">
        <f t="shared" si="162"/>
        <v>87</v>
      </c>
      <c r="BD106">
        <f t="shared" si="162"/>
        <v>87</v>
      </c>
      <c r="BE106">
        <f t="shared" si="162"/>
        <v>87</v>
      </c>
      <c r="BF106">
        <f t="shared" si="162"/>
        <v>87</v>
      </c>
      <c r="BG106">
        <f t="shared" si="162"/>
        <v>0</v>
      </c>
      <c r="BH106">
        <f t="shared" si="162"/>
        <v>0</v>
      </c>
      <c r="BI106">
        <f t="shared" si="162"/>
        <v>0</v>
      </c>
      <c r="BJ106">
        <f t="shared" si="162"/>
        <v>0</v>
      </c>
      <c r="BK106">
        <f t="shared" si="162"/>
        <v>0</v>
      </c>
      <c r="BL106">
        <f t="shared" si="162"/>
        <v>0</v>
      </c>
      <c r="BM106">
        <f t="shared" si="162"/>
        <v>0</v>
      </c>
      <c r="BN106">
        <f t="shared" si="162"/>
        <v>0</v>
      </c>
      <c r="BO106">
        <f t="shared" si="162"/>
        <v>0</v>
      </c>
      <c r="BP106">
        <f t="shared" si="162"/>
        <v>0</v>
      </c>
      <c r="BQ106">
        <f t="shared" si="162"/>
        <v>0</v>
      </c>
    </row>
    <row r="107" spans="1:69">
      <c r="A107" t="s">
        <v>285</v>
      </c>
      <c r="B107" t="s">
        <v>32</v>
      </c>
      <c r="C107" t="s">
        <v>33</v>
      </c>
      <c r="D107" t="s">
        <v>34</v>
      </c>
      <c r="E107" t="s">
        <v>465</v>
      </c>
      <c r="F107" t="s">
        <v>474</v>
      </c>
      <c r="I107">
        <v>87</v>
      </c>
      <c r="J107" t="s">
        <v>72</v>
      </c>
      <c r="K107">
        <v>2000</v>
      </c>
      <c r="M107" t="s">
        <v>306</v>
      </c>
      <c r="N107" t="s">
        <v>332</v>
      </c>
      <c r="S107" t="s">
        <v>329</v>
      </c>
      <c r="T107" t="s">
        <v>41</v>
      </c>
      <c r="U107">
        <v>39.452199999999998</v>
      </c>
      <c r="V107">
        <v>-84.464699999999993</v>
      </c>
      <c r="W107" t="s">
        <v>42</v>
      </c>
      <c r="X107" t="s">
        <v>467</v>
      </c>
      <c r="Y107" t="s">
        <v>468</v>
      </c>
      <c r="AA107" t="s">
        <v>57</v>
      </c>
      <c r="AB107" t="s">
        <v>469</v>
      </c>
      <c r="AC107" t="s">
        <v>470</v>
      </c>
      <c r="AD107" t="s">
        <v>475</v>
      </c>
      <c r="AE107" t="s">
        <v>49</v>
      </c>
      <c r="AF107" s="1">
        <v>1</v>
      </c>
      <c r="AG107">
        <f t="shared" si="105"/>
        <v>696</v>
      </c>
      <c r="AH107" t="str">
        <f t="shared" si="85"/>
        <v/>
      </c>
      <c r="AI107">
        <f t="shared" si="86"/>
        <v>24</v>
      </c>
      <c r="AJ107">
        <f t="shared" si="107"/>
        <v>2040</v>
      </c>
      <c r="AK107">
        <f t="shared" ref="AK107:AL107" si="165">AJ107+40</f>
        <v>2080</v>
      </c>
      <c r="AL107">
        <f t="shared" si="165"/>
        <v>2120</v>
      </c>
      <c r="AM107">
        <f t="shared" si="164"/>
        <v>87</v>
      </c>
      <c r="AN107">
        <f t="shared" si="162"/>
        <v>87</v>
      </c>
      <c r="AO107">
        <f t="shared" si="162"/>
        <v>87</v>
      </c>
      <c r="AP107">
        <f t="shared" si="162"/>
        <v>87</v>
      </c>
      <c r="AQ107">
        <f t="shared" si="162"/>
        <v>87</v>
      </c>
      <c r="AR107">
        <f t="shared" si="162"/>
        <v>87</v>
      </c>
      <c r="AS107">
        <f t="shared" si="162"/>
        <v>87</v>
      </c>
      <c r="AT107">
        <f t="shared" si="162"/>
        <v>87</v>
      </c>
      <c r="AU107">
        <f t="shared" si="162"/>
        <v>87</v>
      </c>
      <c r="AV107">
        <f t="shared" si="162"/>
        <v>87</v>
      </c>
      <c r="AW107">
        <f t="shared" si="162"/>
        <v>87</v>
      </c>
      <c r="AX107">
        <f t="shared" si="162"/>
        <v>87</v>
      </c>
      <c r="AY107">
        <f t="shared" si="162"/>
        <v>87</v>
      </c>
      <c r="AZ107">
        <f t="shared" si="162"/>
        <v>87</v>
      </c>
      <c r="BA107">
        <f t="shared" si="162"/>
        <v>87</v>
      </c>
      <c r="BB107">
        <f t="shared" si="162"/>
        <v>87</v>
      </c>
      <c r="BC107">
        <f t="shared" si="162"/>
        <v>87</v>
      </c>
      <c r="BD107">
        <f t="shared" si="162"/>
        <v>87</v>
      </c>
      <c r="BE107">
        <f t="shared" si="162"/>
        <v>87</v>
      </c>
      <c r="BF107">
        <f t="shared" si="162"/>
        <v>87</v>
      </c>
      <c r="BG107">
        <f t="shared" si="162"/>
        <v>0</v>
      </c>
      <c r="BH107">
        <f t="shared" si="162"/>
        <v>0</v>
      </c>
      <c r="BI107">
        <f t="shared" si="162"/>
        <v>0</v>
      </c>
      <c r="BJ107">
        <f t="shared" si="162"/>
        <v>0</v>
      </c>
      <c r="BK107">
        <f t="shared" si="162"/>
        <v>0</v>
      </c>
      <c r="BL107">
        <f t="shared" si="162"/>
        <v>0</v>
      </c>
      <c r="BM107">
        <f t="shared" si="162"/>
        <v>0</v>
      </c>
      <c r="BN107">
        <f t="shared" si="162"/>
        <v>0</v>
      </c>
      <c r="BO107">
        <f t="shared" si="162"/>
        <v>0</v>
      </c>
      <c r="BP107">
        <f t="shared" si="162"/>
        <v>0</v>
      </c>
      <c r="BQ107">
        <f t="shared" si="162"/>
        <v>0</v>
      </c>
    </row>
    <row r="108" spans="1:69">
      <c r="A108" t="s">
        <v>285</v>
      </c>
      <c r="B108" t="s">
        <v>32</v>
      </c>
      <c r="C108" t="s">
        <v>33</v>
      </c>
      <c r="D108" t="s">
        <v>34</v>
      </c>
      <c r="E108" t="s">
        <v>465</v>
      </c>
      <c r="F108" t="s">
        <v>476</v>
      </c>
      <c r="I108">
        <v>87</v>
      </c>
      <c r="J108" t="s">
        <v>72</v>
      </c>
      <c r="K108">
        <v>2000</v>
      </c>
      <c r="M108" t="s">
        <v>306</v>
      </c>
      <c r="N108" t="s">
        <v>332</v>
      </c>
      <c r="S108" t="s">
        <v>329</v>
      </c>
      <c r="T108" t="s">
        <v>41</v>
      </c>
      <c r="U108">
        <v>39.452199999999998</v>
      </c>
      <c r="V108">
        <v>-84.464699999999993</v>
      </c>
      <c r="W108" t="s">
        <v>42</v>
      </c>
      <c r="X108" t="s">
        <v>467</v>
      </c>
      <c r="Y108" t="s">
        <v>468</v>
      </c>
      <c r="AA108" t="s">
        <v>57</v>
      </c>
      <c r="AB108" t="s">
        <v>469</v>
      </c>
      <c r="AC108" t="s">
        <v>470</v>
      </c>
      <c r="AD108" t="s">
        <v>477</v>
      </c>
      <c r="AE108" t="s">
        <v>49</v>
      </c>
      <c r="AF108" s="1">
        <v>1</v>
      </c>
      <c r="AG108">
        <f t="shared" si="105"/>
        <v>696</v>
      </c>
      <c r="AH108" t="str">
        <f t="shared" si="85"/>
        <v/>
      </c>
      <c r="AI108">
        <f t="shared" si="86"/>
        <v>24</v>
      </c>
      <c r="AJ108">
        <f t="shared" si="107"/>
        <v>2040</v>
      </c>
      <c r="AK108">
        <f t="shared" ref="AK108:AL108" si="166">AJ108+40</f>
        <v>2080</v>
      </c>
      <c r="AL108">
        <f t="shared" si="166"/>
        <v>2120</v>
      </c>
      <c r="AM108">
        <f t="shared" si="164"/>
        <v>87</v>
      </c>
      <c r="AN108">
        <f t="shared" si="162"/>
        <v>87</v>
      </c>
      <c r="AO108">
        <f t="shared" si="162"/>
        <v>87</v>
      </c>
      <c r="AP108">
        <f t="shared" si="162"/>
        <v>87</v>
      </c>
      <c r="AQ108">
        <f t="shared" si="162"/>
        <v>87</v>
      </c>
      <c r="AR108">
        <f t="shared" si="162"/>
        <v>87</v>
      </c>
      <c r="AS108">
        <f t="shared" si="162"/>
        <v>87</v>
      </c>
      <c r="AT108">
        <f t="shared" si="162"/>
        <v>87</v>
      </c>
      <c r="AU108">
        <f t="shared" si="162"/>
        <v>87</v>
      </c>
      <c r="AV108">
        <f t="shared" si="162"/>
        <v>87</v>
      </c>
      <c r="AW108">
        <f t="shared" si="162"/>
        <v>87</v>
      </c>
      <c r="AX108">
        <f t="shared" si="162"/>
        <v>87</v>
      </c>
      <c r="AY108">
        <f t="shared" si="162"/>
        <v>87</v>
      </c>
      <c r="AZ108">
        <f t="shared" si="162"/>
        <v>87</v>
      </c>
      <c r="BA108">
        <f t="shared" si="162"/>
        <v>87</v>
      </c>
      <c r="BB108">
        <f t="shared" si="162"/>
        <v>87</v>
      </c>
      <c r="BC108">
        <f t="shared" si="162"/>
        <v>87</v>
      </c>
      <c r="BD108">
        <f t="shared" si="162"/>
        <v>87</v>
      </c>
      <c r="BE108">
        <f t="shared" si="162"/>
        <v>87</v>
      </c>
      <c r="BF108">
        <f t="shared" si="162"/>
        <v>87</v>
      </c>
      <c r="BG108">
        <f t="shared" si="162"/>
        <v>0</v>
      </c>
      <c r="BH108">
        <f t="shared" si="162"/>
        <v>0</v>
      </c>
      <c r="BI108">
        <f t="shared" si="162"/>
        <v>0</v>
      </c>
      <c r="BJ108">
        <f t="shared" si="162"/>
        <v>0</v>
      </c>
      <c r="BK108">
        <f t="shared" si="162"/>
        <v>0</v>
      </c>
      <c r="BL108">
        <f t="shared" si="162"/>
        <v>0</v>
      </c>
      <c r="BM108">
        <f t="shared" si="162"/>
        <v>0</v>
      </c>
      <c r="BN108">
        <f t="shared" si="162"/>
        <v>0</v>
      </c>
      <c r="BO108">
        <f t="shared" si="162"/>
        <v>0</v>
      </c>
      <c r="BP108">
        <f t="shared" si="162"/>
        <v>0</v>
      </c>
      <c r="BQ108">
        <f t="shared" si="162"/>
        <v>0</v>
      </c>
    </row>
    <row r="109" spans="1:69">
      <c r="A109" t="s">
        <v>285</v>
      </c>
      <c r="B109" t="s">
        <v>32</v>
      </c>
      <c r="C109" t="s">
        <v>33</v>
      </c>
      <c r="D109" t="s">
        <v>34</v>
      </c>
      <c r="E109" t="s">
        <v>465</v>
      </c>
      <c r="F109" t="s">
        <v>478</v>
      </c>
      <c r="I109">
        <v>87</v>
      </c>
      <c r="J109" t="s">
        <v>72</v>
      </c>
      <c r="K109">
        <v>2000</v>
      </c>
      <c r="M109" t="s">
        <v>306</v>
      </c>
      <c r="N109" t="s">
        <v>332</v>
      </c>
      <c r="S109" t="s">
        <v>329</v>
      </c>
      <c r="T109" t="s">
        <v>41</v>
      </c>
      <c r="U109">
        <v>39.452199999999998</v>
      </c>
      <c r="V109">
        <v>-84.464699999999993</v>
      </c>
      <c r="W109" t="s">
        <v>42</v>
      </c>
      <c r="X109" t="s">
        <v>467</v>
      </c>
      <c r="Y109" t="s">
        <v>468</v>
      </c>
      <c r="AA109" t="s">
        <v>57</v>
      </c>
      <c r="AB109" t="s">
        <v>469</v>
      </c>
      <c r="AC109" t="s">
        <v>470</v>
      </c>
      <c r="AD109" t="s">
        <v>479</v>
      </c>
      <c r="AE109" t="s">
        <v>49</v>
      </c>
      <c r="AF109" s="1">
        <v>1</v>
      </c>
      <c r="AG109">
        <f t="shared" si="105"/>
        <v>696</v>
      </c>
      <c r="AH109" t="str">
        <f t="shared" si="85"/>
        <v/>
      </c>
      <c r="AI109">
        <f t="shared" si="86"/>
        <v>24</v>
      </c>
      <c r="AJ109">
        <f t="shared" si="107"/>
        <v>2040</v>
      </c>
      <c r="AK109">
        <f t="shared" ref="AK109:AL109" si="167">AJ109+40</f>
        <v>2080</v>
      </c>
      <c r="AL109">
        <f t="shared" si="167"/>
        <v>2120</v>
      </c>
      <c r="AM109">
        <f t="shared" si="164"/>
        <v>87</v>
      </c>
      <c r="AN109">
        <f t="shared" si="162"/>
        <v>87</v>
      </c>
      <c r="AO109">
        <f t="shared" si="162"/>
        <v>87</v>
      </c>
      <c r="AP109">
        <f t="shared" si="162"/>
        <v>87</v>
      </c>
      <c r="AQ109">
        <f t="shared" si="162"/>
        <v>87</v>
      </c>
      <c r="AR109">
        <f t="shared" si="162"/>
        <v>87</v>
      </c>
      <c r="AS109">
        <f t="shared" si="162"/>
        <v>87</v>
      </c>
      <c r="AT109">
        <f t="shared" si="162"/>
        <v>87</v>
      </c>
      <c r="AU109">
        <f t="shared" si="162"/>
        <v>87</v>
      </c>
      <c r="AV109">
        <f t="shared" si="162"/>
        <v>87</v>
      </c>
      <c r="AW109">
        <f t="shared" si="162"/>
        <v>87</v>
      </c>
      <c r="AX109">
        <f t="shared" si="162"/>
        <v>87</v>
      </c>
      <c r="AY109">
        <f t="shared" si="162"/>
        <v>87</v>
      </c>
      <c r="AZ109">
        <f t="shared" si="162"/>
        <v>87</v>
      </c>
      <c r="BA109">
        <f t="shared" si="162"/>
        <v>87</v>
      </c>
      <c r="BB109">
        <f t="shared" si="162"/>
        <v>87</v>
      </c>
      <c r="BC109">
        <f t="shared" si="162"/>
        <v>87</v>
      </c>
      <c r="BD109">
        <f t="shared" si="162"/>
        <v>87</v>
      </c>
      <c r="BE109">
        <f t="shared" si="162"/>
        <v>87</v>
      </c>
      <c r="BF109">
        <f t="shared" si="162"/>
        <v>87</v>
      </c>
      <c r="BG109">
        <f t="shared" si="162"/>
        <v>0</v>
      </c>
      <c r="BH109">
        <f t="shared" si="162"/>
        <v>0</v>
      </c>
      <c r="BI109">
        <f t="shared" si="162"/>
        <v>0</v>
      </c>
      <c r="BJ109">
        <f t="shared" si="162"/>
        <v>0</v>
      </c>
      <c r="BK109">
        <f t="shared" si="162"/>
        <v>0</v>
      </c>
      <c r="BL109">
        <f t="shared" si="162"/>
        <v>0</v>
      </c>
      <c r="BM109">
        <f t="shared" si="162"/>
        <v>0</v>
      </c>
      <c r="BN109">
        <f t="shared" si="162"/>
        <v>0</v>
      </c>
      <c r="BO109">
        <f t="shared" si="162"/>
        <v>0</v>
      </c>
      <c r="BP109">
        <f t="shared" si="162"/>
        <v>0</v>
      </c>
      <c r="BQ109">
        <f t="shared" si="162"/>
        <v>0</v>
      </c>
    </row>
    <row r="110" spans="1:69">
      <c r="A110" t="s">
        <v>285</v>
      </c>
      <c r="B110" t="s">
        <v>32</v>
      </c>
      <c r="C110" t="s">
        <v>33</v>
      </c>
      <c r="D110" t="s">
        <v>34</v>
      </c>
      <c r="E110" t="s">
        <v>465</v>
      </c>
      <c r="F110" t="s">
        <v>480</v>
      </c>
      <c r="I110">
        <v>87</v>
      </c>
      <c r="J110" t="s">
        <v>72</v>
      </c>
      <c r="K110">
        <v>2000</v>
      </c>
      <c r="M110" t="s">
        <v>306</v>
      </c>
      <c r="N110" t="s">
        <v>332</v>
      </c>
      <c r="S110" t="s">
        <v>329</v>
      </c>
      <c r="T110" t="s">
        <v>41</v>
      </c>
      <c r="U110">
        <v>39.452199999999998</v>
      </c>
      <c r="V110">
        <v>-84.464699999999993</v>
      </c>
      <c r="W110" t="s">
        <v>42</v>
      </c>
      <c r="X110" t="s">
        <v>467</v>
      </c>
      <c r="Y110" t="s">
        <v>468</v>
      </c>
      <c r="AA110" t="s">
        <v>57</v>
      </c>
      <c r="AB110" t="s">
        <v>469</v>
      </c>
      <c r="AC110" t="s">
        <v>470</v>
      </c>
      <c r="AD110" t="s">
        <v>481</v>
      </c>
      <c r="AE110" t="s">
        <v>49</v>
      </c>
      <c r="AF110" s="1">
        <v>1</v>
      </c>
      <c r="AG110">
        <f t="shared" si="105"/>
        <v>696</v>
      </c>
      <c r="AH110" t="str">
        <f t="shared" si="85"/>
        <v/>
      </c>
      <c r="AI110">
        <f t="shared" si="86"/>
        <v>24</v>
      </c>
      <c r="AJ110">
        <f t="shared" si="107"/>
        <v>2040</v>
      </c>
      <c r="AK110">
        <f t="shared" ref="AK110:AL110" si="168">AJ110+40</f>
        <v>2080</v>
      </c>
      <c r="AL110">
        <f t="shared" si="168"/>
        <v>2120</v>
      </c>
      <c r="AM110">
        <f t="shared" si="164"/>
        <v>87</v>
      </c>
      <c r="AN110">
        <f t="shared" si="162"/>
        <v>87</v>
      </c>
      <c r="AO110">
        <f t="shared" si="162"/>
        <v>87</v>
      </c>
      <c r="AP110">
        <f t="shared" si="162"/>
        <v>87</v>
      </c>
      <c r="AQ110">
        <f t="shared" si="162"/>
        <v>87</v>
      </c>
      <c r="AR110">
        <f t="shared" si="162"/>
        <v>87</v>
      </c>
      <c r="AS110">
        <f t="shared" si="162"/>
        <v>87</v>
      </c>
      <c r="AT110">
        <f t="shared" si="162"/>
        <v>87</v>
      </c>
      <c r="AU110">
        <f t="shared" si="162"/>
        <v>87</v>
      </c>
      <c r="AV110">
        <f t="shared" si="162"/>
        <v>87</v>
      </c>
      <c r="AW110">
        <f t="shared" si="162"/>
        <v>87</v>
      </c>
      <c r="AX110">
        <f t="shared" si="162"/>
        <v>87</v>
      </c>
      <c r="AY110">
        <f t="shared" si="162"/>
        <v>87</v>
      </c>
      <c r="AZ110">
        <f t="shared" si="162"/>
        <v>87</v>
      </c>
      <c r="BA110">
        <f t="shared" si="162"/>
        <v>87</v>
      </c>
      <c r="BB110">
        <f t="shared" si="162"/>
        <v>87</v>
      </c>
      <c r="BC110">
        <f t="shared" si="162"/>
        <v>87</v>
      </c>
      <c r="BD110">
        <f t="shared" si="162"/>
        <v>87</v>
      </c>
      <c r="BE110">
        <f t="shared" si="162"/>
        <v>87</v>
      </c>
      <c r="BF110">
        <f t="shared" si="162"/>
        <v>87</v>
      </c>
      <c r="BG110">
        <f t="shared" si="162"/>
        <v>0</v>
      </c>
      <c r="BH110">
        <f t="shared" si="162"/>
        <v>0</v>
      </c>
      <c r="BI110">
        <f t="shared" si="162"/>
        <v>0</v>
      </c>
      <c r="BJ110">
        <f t="shared" si="162"/>
        <v>0</v>
      </c>
      <c r="BK110">
        <f t="shared" si="162"/>
        <v>0</v>
      </c>
      <c r="BL110">
        <f t="shared" si="162"/>
        <v>0</v>
      </c>
      <c r="BM110">
        <f t="shared" si="162"/>
        <v>0</v>
      </c>
      <c r="BN110">
        <f t="shared" si="162"/>
        <v>0</v>
      </c>
      <c r="BO110">
        <f t="shared" si="162"/>
        <v>0</v>
      </c>
      <c r="BP110">
        <f t="shared" si="162"/>
        <v>0</v>
      </c>
      <c r="BQ110">
        <f t="shared" si="162"/>
        <v>0</v>
      </c>
    </row>
    <row r="111" spans="1:69">
      <c r="A111" t="s">
        <v>285</v>
      </c>
      <c r="B111" t="s">
        <v>32</v>
      </c>
      <c r="C111" t="s">
        <v>33</v>
      </c>
      <c r="D111" t="s">
        <v>34</v>
      </c>
      <c r="E111" t="s">
        <v>465</v>
      </c>
      <c r="F111" t="s">
        <v>482</v>
      </c>
      <c r="I111">
        <v>87</v>
      </c>
      <c r="J111" t="s">
        <v>72</v>
      </c>
      <c r="K111">
        <v>2000</v>
      </c>
      <c r="M111" t="s">
        <v>306</v>
      </c>
      <c r="N111" t="s">
        <v>332</v>
      </c>
      <c r="S111" t="s">
        <v>329</v>
      </c>
      <c r="T111" t="s">
        <v>41</v>
      </c>
      <c r="U111">
        <v>39.452199999999998</v>
      </c>
      <c r="V111">
        <v>-84.464699999999993</v>
      </c>
      <c r="W111" t="s">
        <v>42</v>
      </c>
      <c r="X111" t="s">
        <v>467</v>
      </c>
      <c r="Y111" t="s">
        <v>468</v>
      </c>
      <c r="AA111" t="s">
        <v>57</v>
      </c>
      <c r="AB111" t="s">
        <v>469</v>
      </c>
      <c r="AC111" t="s">
        <v>470</v>
      </c>
      <c r="AD111" t="s">
        <v>483</v>
      </c>
      <c r="AE111" t="s">
        <v>49</v>
      </c>
      <c r="AF111" s="1">
        <v>1</v>
      </c>
      <c r="AG111">
        <f t="shared" si="105"/>
        <v>696</v>
      </c>
      <c r="AH111" t="str">
        <f t="shared" si="85"/>
        <v/>
      </c>
      <c r="AI111">
        <f t="shared" si="86"/>
        <v>24</v>
      </c>
      <c r="AJ111">
        <f t="shared" si="107"/>
        <v>2040</v>
      </c>
      <c r="AK111">
        <f t="shared" ref="AK111:AL111" si="169">AJ111+40</f>
        <v>2080</v>
      </c>
      <c r="AL111">
        <f t="shared" si="169"/>
        <v>2120</v>
      </c>
      <c r="AM111">
        <f t="shared" si="164"/>
        <v>87</v>
      </c>
      <c r="AN111">
        <f t="shared" si="162"/>
        <v>87</v>
      </c>
      <c r="AO111">
        <f t="shared" si="162"/>
        <v>87</v>
      </c>
      <c r="AP111">
        <f t="shared" si="162"/>
        <v>87</v>
      </c>
      <c r="AQ111">
        <f t="shared" si="162"/>
        <v>87</v>
      </c>
      <c r="AR111">
        <f t="shared" si="162"/>
        <v>87</v>
      </c>
      <c r="AS111">
        <f t="shared" si="162"/>
        <v>87</v>
      </c>
      <c r="AT111">
        <f t="shared" si="162"/>
        <v>87</v>
      </c>
      <c r="AU111">
        <f t="shared" si="162"/>
        <v>87</v>
      </c>
      <c r="AV111">
        <f t="shared" si="162"/>
        <v>87</v>
      </c>
      <c r="AW111">
        <f t="shared" si="162"/>
        <v>87</v>
      </c>
      <c r="AX111">
        <f t="shared" si="162"/>
        <v>87</v>
      </c>
      <c r="AY111">
        <f t="shared" si="162"/>
        <v>87</v>
      </c>
      <c r="AZ111">
        <f t="shared" si="162"/>
        <v>87</v>
      </c>
      <c r="BA111">
        <f t="shared" si="162"/>
        <v>87</v>
      </c>
      <c r="BB111">
        <f t="shared" si="162"/>
        <v>87</v>
      </c>
      <c r="BC111">
        <f t="shared" si="162"/>
        <v>87</v>
      </c>
      <c r="BD111">
        <f t="shared" si="162"/>
        <v>87</v>
      </c>
      <c r="BE111">
        <f t="shared" si="162"/>
        <v>87</v>
      </c>
      <c r="BF111">
        <f t="shared" si="162"/>
        <v>87</v>
      </c>
      <c r="BG111">
        <f t="shared" si="162"/>
        <v>0</v>
      </c>
      <c r="BH111">
        <f t="shared" si="162"/>
        <v>0</v>
      </c>
      <c r="BI111">
        <f t="shared" si="162"/>
        <v>0</v>
      </c>
      <c r="BJ111">
        <f t="shared" si="162"/>
        <v>0</v>
      </c>
      <c r="BK111">
        <f t="shared" si="162"/>
        <v>0</v>
      </c>
      <c r="BL111">
        <f t="shared" si="162"/>
        <v>0</v>
      </c>
      <c r="BM111">
        <f t="shared" si="162"/>
        <v>0</v>
      </c>
      <c r="BN111">
        <f t="shared" si="162"/>
        <v>0</v>
      </c>
      <c r="BO111">
        <f t="shared" si="162"/>
        <v>0</v>
      </c>
      <c r="BP111">
        <f t="shared" si="162"/>
        <v>0</v>
      </c>
      <c r="BQ111">
        <f t="shared" si="162"/>
        <v>0</v>
      </c>
    </row>
    <row r="112" spans="1:69">
      <c r="A112" t="s">
        <v>285</v>
      </c>
      <c r="B112" t="s">
        <v>32</v>
      </c>
      <c r="C112" t="s">
        <v>33</v>
      </c>
      <c r="D112" t="s">
        <v>34</v>
      </c>
      <c r="E112" t="s">
        <v>465</v>
      </c>
      <c r="F112" t="s">
        <v>484</v>
      </c>
      <c r="I112">
        <v>87</v>
      </c>
      <c r="J112" t="s">
        <v>72</v>
      </c>
      <c r="K112">
        <v>2000</v>
      </c>
      <c r="M112" t="s">
        <v>306</v>
      </c>
      <c r="N112" t="s">
        <v>332</v>
      </c>
      <c r="S112" t="s">
        <v>329</v>
      </c>
      <c r="T112" t="s">
        <v>41</v>
      </c>
      <c r="U112">
        <v>39.452199999999998</v>
      </c>
      <c r="V112">
        <v>-84.464699999999993</v>
      </c>
      <c r="W112" t="s">
        <v>42</v>
      </c>
      <c r="X112" t="s">
        <v>467</v>
      </c>
      <c r="Y112" t="s">
        <v>468</v>
      </c>
      <c r="AA112" t="s">
        <v>57</v>
      </c>
      <c r="AB112" t="s">
        <v>469</v>
      </c>
      <c r="AC112" t="s">
        <v>470</v>
      </c>
      <c r="AD112" t="s">
        <v>485</v>
      </c>
      <c r="AE112" t="s">
        <v>49</v>
      </c>
      <c r="AF112" s="1">
        <v>1</v>
      </c>
      <c r="AG112">
        <f t="shared" si="105"/>
        <v>696</v>
      </c>
      <c r="AH112">
        <f t="shared" si="85"/>
        <v>696</v>
      </c>
      <c r="AI112">
        <f t="shared" si="86"/>
        <v>24</v>
      </c>
      <c r="AJ112">
        <f t="shared" si="107"/>
        <v>2040</v>
      </c>
      <c r="AK112">
        <f t="shared" ref="AK112:AL112" si="170">AJ112+40</f>
        <v>2080</v>
      </c>
      <c r="AL112">
        <f t="shared" si="170"/>
        <v>2120</v>
      </c>
      <c r="AM112">
        <f t="shared" si="164"/>
        <v>87</v>
      </c>
      <c r="AN112">
        <f t="shared" si="162"/>
        <v>87</v>
      </c>
      <c r="AO112">
        <f t="shared" si="162"/>
        <v>87</v>
      </c>
      <c r="AP112">
        <f t="shared" si="162"/>
        <v>87</v>
      </c>
      <c r="AQ112">
        <f t="shared" si="162"/>
        <v>87</v>
      </c>
      <c r="AR112">
        <f t="shared" si="162"/>
        <v>87</v>
      </c>
      <c r="AS112">
        <f t="shared" si="162"/>
        <v>87</v>
      </c>
      <c r="AT112">
        <f t="shared" si="162"/>
        <v>87</v>
      </c>
      <c r="AU112">
        <f t="shared" si="162"/>
        <v>87</v>
      </c>
      <c r="AV112">
        <f t="shared" si="162"/>
        <v>87</v>
      </c>
      <c r="AW112">
        <f t="shared" si="162"/>
        <v>87</v>
      </c>
      <c r="AX112">
        <f t="shared" si="162"/>
        <v>87</v>
      </c>
      <c r="AY112">
        <f t="shared" si="162"/>
        <v>87</v>
      </c>
      <c r="AZ112">
        <f t="shared" si="162"/>
        <v>87</v>
      </c>
      <c r="BA112">
        <f t="shared" si="162"/>
        <v>87</v>
      </c>
      <c r="BB112">
        <f t="shared" si="162"/>
        <v>87</v>
      </c>
      <c r="BC112">
        <f t="shared" si="162"/>
        <v>87</v>
      </c>
      <c r="BD112">
        <f t="shared" si="162"/>
        <v>87</v>
      </c>
      <c r="BE112">
        <f t="shared" si="162"/>
        <v>87</v>
      </c>
      <c r="BF112">
        <f t="shared" si="162"/>
        <v>87</v>
      </c>
      <c r="BG112">
        <f t="shared" si="162"/>
        <v>0</v>
      </c>
      <c r="BH112">
        <f t="shared" si="162"/>
        <v>0</v>
      </c>
      <c r="BI112">
        <f t="shared" si="162"/>
        <v>0</v>
      </c>
      <c r="BJ112">
        <f t="shared" si="162"/>
        <v>0</v>
      </c>
      <c r="BK112">
        <f t="shared" si="162"/>
        <v>0</v>
      </c>
      <c r="BL112">
        <f t="shared" si="162"/>
        <v>0</v>
      </c>
      <c r="BM112">
        <f t="shared" si="162"/>
        <v>0</v>
      </c>
      <c r="BN112">
        <f t="shared" si="162"/>
        <v>0</v>
      </c>
      <c r="BO112">
        <f t="shared" si="162"/>
        <v>0</v>
      </c>
      <c r="BP112">
        <f t="shared" si="162"/>
        <v>0</v>
      </c>
      <c r="BQ112">
        <f t="shared" si="162"/>
        <v>0</v>
      </c>
    </row>
    <row r="113" spans="1:69">
      <c r="A113" t="s">
        <v>285</v>
      </c>
      <c r="B113" t="s">
        <v>32</v>
      </c>
      <c r="C113" t="s">
        <v>33</v>
      </c>
      <c r="D113" t="s">
        <v>34</v>
      </c>
      <c r="E113" t="s">
        <v>486</v>
      </c>
      <c r="F113" t="s">
        <v>287</v>
      </c>
      <c r="I113">
        <v>100</v>
      </c>
      <c r="J113" t="s">
        <v>72</v>
      </c>
      <c r="K113">
        <v>2002</v>
      </c>
      <c r="M113" t="s">
        <v>306</v>
      </c>
      <c r="N113" t="s">
        <v>289</v>
      </c>
      <c r="S113" t="s">
        <v>324</v>
      </c>
      <c r="T113" t="s">
        <v>41</v>
      </c>
      <c r="U113">
        <v>35.159700000000001</v>
      </c>
      <c r="V113">
        <v>-81.430599999999998</v>
      </c>
      <c r="W113" t="s">
        <v>42</v>
      </c>
      <c r="X113" t="s">
        <v>487</v>
      </c>
      <c r="Y113" t="s">
        <v>488</v>
      </c>
      <c r="AA113" t="s">
        <v>185</v>
      </c>
      <c r="AB113" t="s">
        <v>489</v>
      </c>
      <c r="AC113" t="s">
        <v>490</v>
      </c>
      <c r="AD113" t="s">
        <v>491</v>
      </c>
      <c r="AE113" t="s">
        <v>49</v>
      </c>
      <c r="AF113" s="1">
        <v>1</v>
      </c>
      <c r="AG113">
        <f t="shared" si="105"/>
        <v>800</v>
      </c>
      <c r="AH113" t="str">
        <f t="shared" si="85"/>
        <v/>
      </c>
      <c r="AI113">
        <f t="shared" si="86"/>
        <v>22</v>
      </c>
      <c r="AJ113">
        <f t="shared" si="107"/>
        <v>2042</v>
      </c>
      <c r="AK113">
        <f t="shared" ref="AK113:AL113" si="171">AJ113+40</f>
        <v>2082</v>
      </c>
      <c r="AL113">
        <f t="shared" si="171"/>
        <v>2122</v>
      </c>
      <c r="AM113">
        <f t="shared" si="164"/>
        <v>100</v>
      </c>
      <c r="AN113">
        <f t="shared" si="162"/>
        <v>100</v>
      </c>
      <c r="AO113">
        <f t="shared" si="162"/>
        <v>100</v>
      </c>
      <c r="AP113">
        <f t="shared" si="162"/>
        <v>100</v>
      </c>
      <c r="AQ113">
        <f t="shared" si="162"/>
        <v>100</v>
      </c>
      <c r="AR113">
        <f t="shared" si="162"/>
        <v>100</v>
      </c>
      <c r="AS113">
        <f t="shared" si="162"/>
        <v>100</v>
      </c>
      <c r="AT113">
        <f t="shared" si="162"/>
        <v>100</v>
      </c>
      <c r="AU113">
        <f t="shared" si="162"/>
        <v>100</v>
      </c>
      <c r="AV113">
        <f t="shared" si="162"/>
        <v>100</v>
      </c>
      <c r="AW113">
        <f t="shared" si="162"/>
        <v>100</v>
      </c>
      <c r="AX113">
        <f t="shared" si="162"/>
        <v>100</v>
      </c>
      <c r="AY113">
        <f t="shared" si="162"/>
        <v>100</v>
      </c>
      <c r="AZ113">
        <f t="shared" si="162"/>
        <v>100</v>
      </c>
      <c r="BA113">
        <f t="shared" si="162"/>
        <v>100</v>
      </c>
      <c r="BB113">
        <f t="shared" si="162"/>
        <v>100</v>
      </c>
      <c r="BC113">
        <f t="shared" si="162"/>
        <v>100</v>
      </c>
      <c r="BD113">
        <f t="shared" si="162"/>
        <v>100</v>
      </c>
      <c r="BE113">
        <f t="shared" si="162"/>
        <v>100</v>
      </c>
      <c r="BF113">
        <f t="shared" si="162"/>
        <v>100</v>
      </c>
      <c r="BG113">
        <f t="shared" si="162"/>
        <v>100</v>
      </c>
      <c r="BH113">
        <f t="shared" si="162"/>
        <v>100</v>
      </c>
      <c r="BI113">
        <f t="shared" si="162"/>
        <v>0</v>
      </c>
      <c r="BJ113">
        <f t="shared" si="162"/>
        <v>0</v>
      </c>
      <c r="BK113">
        <f t="shared" si="162"/>
        <v>0</v>
      </c>
      <c r="BL113">
        <f t="shared" si="162"/>
        <v>0</v>
      </c>
      <c r="BM113">
        <f t="shared" si="162"/>
        <v>0</v>
      </c>
      <c r="BN113">
        <f t="shared" si="162"/>
        <v>0</v>
      </c>
      <c r="BO113">
        <f t="shared" si="162"/>
        <v>0</v>
      </c>
      <c r="BP113">
        <f t="shared" si="162"/>
        <v>0</v>
      </c>
      <c r="BQ113">
        <f t="shared" si="162"/>
        <v>0</v>
      </c>
    </row>
    <row r="114" spans="1:69">
      <c r="A114" t="s">
        <v>285</v>
      </c>
      <c r="B114" t="s">
        <v>32</v>
      </c>
      <c r="C114" t="s">
        <v>33</v>
      </c>
      <c r="D114" t="s">
        <v>34</v>
      </c>
      <c r="E114" t="s">
        <v>486</v>
      </c>
      <c r="F114" t="s">
        <v>296</v>
      </c>
      <c r="I114">
        <v>100</v>
      </c>
      <c r="J114" t="s">
        <v>72</v>
      </c>
      <c r="K114">
        <v>2002</v>
      </c>
      <c r="M114" t="s">
        <v>306</v>
      </c>
      <c r="N114" t="s">
        <v>289</v>
      </c>
      <c r="S114" t="s">
        <v>324</v>
      </c>
      <c r="T114" t="s">
        <v>41</v>
      </c>
      <c r="U114">
        <v>35.159700000000001</v>
      </c>
      <c r="V114">
        <v>-81.430599999999998</v>
      </c>
      <c r="W114" t="s">
        <v>42</v>
      </c>
      <c r="X114" t="s">
        <v>487</v>
      </c>
      <c r="Y114" t="s">
        <v>488</v>
      </c>
      <c r="AA114" t="s">
        <v>185</v>
      </c>
      <c r="AB114" t="s">
        <v>489</v>
      </c>
      <c r="AC114" t="s">
        <v>490</v>
      </c>
      <c r="AD114" t="s">
        <v>492</v>
      </c>
      <c r="AE114" t="s">
        <v>49</v>
      </c>
      <c r="AF114" s="1">
        <v>1</v>
      </c>
      <c r="AG114">
        <f t="shared" si="105"/>
        <v>800</v>
      </c>
      <c r="AH114" t="str">
        <f t="shared" si="85"/>
        <v/>
      </c>
      <c r="AI114">
        <f t="shared" si="86"/>
        <v>22</v>
      </c>
      <c r="AJ114">
        <f t="shared" si="107"/>
        <v>2042</v>
      </c>
      <c r="AK114">
        <f t="shared" ref="AK114:AL114" si="172">AJ114+40</f>
        <v>2082</v>
      </c>
      <c r="AL114">
        <f t="shared" si="172"/>
        <v>2122</v>
      </c>
      <c r="AM114">
        <f t="shared" si="164"/>
        <v>100</v>
      </c>
      <c r="AN114">
        <f t="shared" ref="AN114:BQ122" si="173">IF(OR(AN$1&lt;$K114,AN$1&gt;=$AJ114),0,$I114)*$AF114</f>
        <v>100</v>
      </c>
      <c r="AO114">
        <f t="shared" si="173"/>
        <v>100</v>
      </c>
      <c r="AP114">
        <f t="shared" si="173"/>
        <v>100</v>
      </c>
      <c r="AQ114">
        <f t="shared" si="173"/>
        <v>100</v>
      </c>
      <c r="AR114">
        <f t="shared" si="173"/>
        <v>100</v>
      </c>
      <c r="AS114">
        <f t="shared" si="173"/>
        <v>100</v>
      </c>
      <c r="AT114">
        <f t="shared" si="173"/>
        <v>100</v>
      </c>
      <c r="AU114">
        <f t="shared" si="173"/>
        <v>100</v>
      </c>
      <c r="AV114">
        <f t="shared" si="173"/>
        <v>100</v>
      </c>
      <c r="AW114">
        <f t="shared" si="173"/>
        <v>100</v>
      </c>
      <c r="AX114">
        <f t="shared" si="173"/>
        <v>100</v>
      </c>
      <c r="AY114">
        <f t="shared" si="173"/>
        <v>100</v>
      </c>
      <c r="AZ114">
        <f t="shared" si="173"/>
        <v>100</v>
      </c>
      <c r="BA114">
        <f t="shared" si="173"/>
        <v>100</v>
      </c>
      <c r="BB114">
        <f t="shared" si="173"/>
        <v>100</v>
      </c>
      <c r="BC114">
        <f t="shared" si="173"/>
        <v>100</v>
      </c>
      <c r="BD114">
        <f t="shared" si="173"/>
        <v>100</v>
      </c>
      <c r="BE114">
        <f t="shared" si="173"/>
        <v>100</v>
      </c>
      <c r="BF114">
        <f t="shared" si="173"/>
        <v>100</v>
      </c>
      <c r="BG114">
        <f t="shared" si="173"/>
        <v>100</v>
      </c>
      <c r="BH114">
        <f t="shared" si="173"/>
        <v>100</v>
      </c>
      <c r="BI114">
        <f t="shared" si="173"/>
        <v>0</v>
      </c>
      <c r="BJ114">
        <f t="shared" si="173"/>
        <v>0</v>
      </c>
      <c r="BK114">
        <f t="shared" si="173"/>
        <v>0</v>
      </c>
      <c r="BL114">
        <f t="shared" si="173"/>
        <v>0</v>
      </c>
      <c r="BM114">
        <f t="shared" si="173"/>
        <v>0</v>
      </c>
      <c r="BN114">
        <f t="shared" si="173"/>
        <v>0</v>
      </c>
      <c r="BO114">
        <f t="shared" si="173"/>
        <v>0</v>
      </c>
      <c r="BP114">
        <f t="shared" si="173"/>
        <v>0</v>
      </c>
      <c r="BQ114">
        <f t="shared" si="173"/>
        <v>0</v>
      </c>
    </row>
    <row r="115" spans="1:69">
      <c r="A115" t="s">
        <v>285</v>
      </c>
      <c r="B115" t="s">
        <v>32</v>
      </c>
      <c r="C115" t="s">
        <v>33</v>
      </c>
      <c r="D115" t="s">
        <v>34</v>
      </c>
      <c r="E115" t="s">
        <v>486</v>
      </c>
      <c r="F115" t="s">
        <v>343</v>
      </c>
      <c r="I115">
        <v>100</v>
      </c>
      <c r="J115" t="s">
        <v>72</v>
      </c>
      <c r="K115">
        <v>2002</v>
      </c>
      <c r="M115" t="s">
        <v>306</v>
      </c>
      <c r="N115" t="s">
        <v>289</v>
      </c>
      <c r="S115" t="s">
        <v>324</v>
      </c>
      <c r="T115" t="s">
        <v>41</v>
      </c>
      <c r="U115">
        <v>35.159700000000001</v>
      </c>
      <c r="V115">
        <v>-81.430599999999998</v>
      </c>
      <c r="W115" t="s">
        <v>42</v>
      </c>
      <c r="X115" t="s">
        <v>487</v>
      </c>
      <c r="Y115" t="s">
        <v>488</v>
      </c>
      <c r="AA115" t="s">
        <v>185</v>
      </c>
      <c r="AB115" t="s">
        <v>489</v>
      </c>
      <c r="AC115" t="s">
        <v>490</v>
      </c>
      <c r="AD115" t="s">
        <v>493</v>
      </c>
      <c r="AE115" t="s">
        <v>49</v>
      </c>
      <c r="AF115" s="1">
        <v>1</v>
      </c>
      <c r="AG115">
        <f t="shared" si="105"/>
        <v>800</v>
      </c>
      <c r="AH115" t="str">
        <f t="shared" si="85"/>
        <v/>
      </c>
      <c r="AI115">
        <f t="shared" si="86"/>
        <v>22</v>
      </c>
      <c r="AJ115">
        <f t="shared" si="107"/>
        <v>2042</v>
      </c>
      <c r="AK115">
        <f t="shared" ref="AK115:AL115" si="174">AJ115+40</f>
        <v>2082</v>
      </c>
      <c r="AL115">
        <f t="shared" si="174"/>
        <v>2122</v>
      </c>
      <c r="AM115">
        <f t="shared" si="164"/>
        <v>100</v>
      </c>
      <c r="AN115">
        <f t="shared" si="173"/>
        <v>100</v>
      </c>
      <c r="AO115">
        <f t="shared" si="173"/>
        <v>100</v>
      </c>
      <c r="AP115">
        <f t="shared" si="173"/>
        <v>100</v>
      </c>
      <c r="AQ115">
        <f t="shared" si="173"/>
        <v>100</v>
      </c>
      <c r="AR115">
        <f t="shared" si="173"/>
        <v>100</v>
      </c>
      <c r="AS115">
        <f t="shared" si="173"/>
        <v>100</v>
      </c>
      <c r="AT115">
        <f t="shared" si="173"/>
        <v>100</v>
      </c>
      <c r="AU115">
        <f t="shared" si="173"/>
        <v>100</v>
      </c>
      <c r="AV115">
        <f t="shared" si="173"/>
        <v>100</v>
      </c>
      <c r="AW115">
        <f t="shared" si="173"/>
        <v>100</v>
      </c>
      <c r="AX115">
        <f t="shared" si="173"/>
        <v>100</v>
      </c>
      <c r="AY115">
        <f t="shared" si="173"/>
        <v>100</v>
      </c>
      <c r="AZ115">
        <f t="shared" si="173"/>
        <v>100</v>
      </c>
      <c r="BA115">
        <f t="shared" si="173"/>
        <v>100</v>
      </c>
      <c r="BB115">
        <f t="shared" si="173"/>
        <v>100</v>
      </c>
      <c r="BC115">
        <f t="shared" si="173"/>
        <v>100</v>
      </c>
      <c r="BD115">
        <f t="shared" si="173"/>
        <v>100</v>
      </c>
      <c r="BE115">
        <f t="shared" si="173"/>
        <v>100</v>
      </c>
      <c r="BF115">
        <f t="shared" si="173"/>
        <v>100</v>
      </c>
      <c r="BG115">
        <f t="shared" si="173"/>
        <v>100</v>
      </c>
      <c r="BH115">
        <f t="shared" si="173"/>
        <v>100</v>
      </c>
      <c r="BI115">
        <f t="shared" si="173"/>
        <v>0</v>
      </c>
      <c r="BJ115">
        <f t="shared" si="173"/>
        <v>0</v>
      </c>
      <c r="BK115">
        <f t="shared" si="173"/>
        <v>0</v>
      </c>
      <c r="BL115">
        <f t="shared" si="173"/>
        <v>0</v>
      </c>
      <c r="BM115">
        <f t="shared" si="173"/>
        <v>0</v>
      </c>
      <c r="BN115">
        <f t="shared" si="173"/>
        <v>0</v>
      </c>
      <c r="BO115">
        <f t="shared" si="173"/>
        <v>0</v>
      </c>
      <c r="BP115">
        <f t="shared" si="173"/>
        <v>0</v>
      </c>
      <c r="BQ115">
        <f t="shared" si="173"/>
        <v>0</v>
      </c>
    </row>
    <row r="116" spans="1:69">
      <c r="A116" t="s">
        <v>285</v>
      </c>
      <c r="B116" t="s">
        <v>32</v>
      </c>
      <c r="C116" t="s">
        <v>33</v>
      </c>
      <c r="D116" t="s">
        <v>34</v>
      </c>
      <c r="E116" t="s">
        <v>486</v>
      </c>
      <c r="F116" t="s">
        <v>327</v>
      </c>
      <c r="I116">
        <v>100</v>
      </c>
      <c r="J116" t="s">
        <v>72</v>
      </c>
      <c r="K116">
        <v>2002</v>
      </c>
      <c r="M116" t="s">
        <v>306</v>
      </c>
      <c r="N116" t="s">
        <v>289</v>
      </c>
      <c r="S116" t="s">
        <v>324</v>
      </c>
      <c r="T116" t="s">
        <v>41</v>
      </c>
      <c r="U116">
        <v>35.159700000000001</v>
      </c>
      <c r="V116">
        <v>-81.430599999999998</v>
      </c>
      <c r="W116" t="s">
        <v>42</v>
      </c>
      <c r="X116" t="s">
        <v>487</v>
      </c>
      <c r="Y116" t="s">
        <v>488</v>
      </c>
      <c r="AA116" t="s">
        <v>185</v>
      </c>
      <c r="AB116" t="s">
        <v>489</v>
      </c>
      <c r="AC116" t="s">
        <v>490</v>
      </c>
      <c r="AD116" t="s">
        <v>494</v>
      </c>
      <c r="AE116" t="s">
        <v>49</v>
      </c>
      <c r="AF116" s="1">
        <v>1</v>
      </c>
      <c r="AG116">
        <f t="shared" si="105"/>
        <v>800</v>
      </c>
      <c r="AH116" t="str">
        <f t="shared" si="85"/>
        <v/>
      </c>
      <c r="AI116">
        <f t="shared" si="86"/>
        <v>22</v>
      </c>
      <c r="AJ116">
        <f t="shared" si="107"/>
        <v>2042</v>
      </c>
      <c r="AK116">
        <f t="shared" ref="AK116:AL116" si="175">AJ116+40</f>
        <v>2082</v>
      </c>
      <c r="AL116">
        <f t="shared" si="175"/>
        <v>2122</v>
      </c>
      <c r="AM116">
        <f t="shared" si="164"/>
        <v>100</v>
      </c>
      <c r="AN116">
        <f t="shared" si="173"/>
        <v>100</v>
      </c>
      <c r="AO116">
        <f t="shared" si="173"/>
        <v>100</v>
      </c>
      <c r="AP116">
        <f t="shared" si="173"/>
        <v>100</v>
      </c>
      <c r="AQ116">
        <f t="shared" si="173"/>
        <v>100</v>
      </c>
      <c r="AR116">
        <f t="shared" si="173"/>
        <v>100</v>
      </c>
      <c r="AS116">
        <f t="shared" si="173"/>
        <v>100</v>
      </c>
      <c r="AT116">
        <f t="shared" si="173"/>
        <v>100</v>
      </c>
      <c r="AU116">
        <f t="shared" si="173"/>
        <v>100</v>
      </c>
      <c r="AV116">
        <f t="shared" si="173"/>
        <v>100</v>
      </c>
      <c r="AW116">
        <f t="shared" si="173"/>
        <v>100</v>
      </c>
      <c r="AX116">
        <f t="shared" si="173"/>
        <v>100</v>
      </c>
      <c r="AY116">
        <f t="shared" si="173"/>
        <v>100</v>
      </c>
      <c r="AZ116">
        <f t="shared" si="173"/>
        <v>100</v>
      </c>
      <c r="BA116">
        <f t="shared" si="173"/>
        <v>100</v>
      </c>
      <c r="BB116">
        <f t="shared" si="173"/>
        <v>100</v>
      </c>
      <c r="BC116">
        <f t="shared" si="173"/>
        <v>100</v>
      </c>
      <c r="BD116">
        <f t="shared" si="173"/>
        <v>100</v>
      </c>
      <c r="BE116">
        <f t="shared" si="173"/>
        <v>100</v>
      </c>
      <c r="BF116">
        <f t="shared" si="173"/>
        <v>100</v>
      </c>
      <c r="BG116">
        <f t="shared" si="173"/>
        <v>100</v>
      </c>
      <c r="BH116">
        <f t="shared" si="173"/>
        <v>100</v>
      </c>
      <c r="BI116">
        <f t="shared" si="173"/>
        <v>0</v>
      </c>
      <c r="BJ116">
        <f t="shared" si="173"/>
        <v>0</v>
      </c>
      <c r="BK116">
        <f t="shared" si="173"/>
        <v>0</v>
      </c>
      <c r="BL116">
        <f t="shared" si="173"/>
        <v>0</v>
      </c>
      <c r="BM116">
        <f t="shared" si="173"/>
        <v>0</v>
      </c>
      <c r="BN116">
        <f t="shared" si="173"/>
        <v>0</v>
      </c>
      <c r="BO116">
        <f t="shared" si="173"/>
        <v>0</v>
      </c>
      <c r="BP116">
        <f t="shared" si="173"/>
        <v>0</v>
      </c>
      <c r="BQ116">
        <f t="shared" si="173"/>
        <v>0</v>
      </c>
    </row>
    <row r="117" spans="1:69">
      <c r="A117" t="s">
        <v>285</v>
      </c>
      <c r="B117" t="s">
        <v>32</v>
      </c>
      <c r="C117" t="s">
        <v>33</v>
      </c>
      <c r="D117" t="s">
        <v>34</v>
      </c>
      <c r="E117" t="s">
        <v>486</v>
      </c>
      <c r="F117" t="s">
        <v>366</v>
      </c>
      <c r="I117">
        <v>100</v>
      </c>
      <c r="J117" t="s">
        <v>72</v>
      </c>
      <c r="K117">
        <v>2003</v>
      </c>
      <c r="M117" t="s">
        <v>306</v>
      </c>
      <c r="N117" t="s">
        <v>289</v>
      </c>
      <c r="S117" t="s">
        <v>324</v>
      </c>
      <c r="T117" t="s">
        <v>41</v>
      </c>
      <c r="U117">
        <v>35.159700000000001</v>
      </c>
      <c r="V117">
        <v>-81.430599999999998</v>
      </c>
      <c r="W117" t="s">
        <v>42</v>
      </c>
      <c r="X117" t="s">
        <v>487</v>
      </c>
      <c r="Y117" t="s">
        <v>488</v>
      </c>
      <c r="AA117" t="s">
        <v>185</v>
      </c>
      <c r="AB117" t="s">
        <v>489</v>
      </c>
      <c r="AC117" t="s">
        <v>490</v>
      </c>
      <c r="AD117" t="s">
        <v>495</v>
      </c>
      <c r="AE117" t="s">
        <v>49</v>
      </c>
      <c r="AF117" s="1">
        <v>1</v>
      </c>
      <c r="AG117">
        <f t="shared" si="105"/>
        <v>800</v>
      </c>
      <c r="AH117" t="str">
        <f t="shared" ref="AH117:AH148" si="176">IF(AG117=AG118,"",AG117)</f>
        <v/>
      </c>
      <c r="AI117">
        <f t="shared" ref="AI117:AI148" si="177">IF(K117="",-99,2024-K117)</f>
        <v>21</v>
      </c>
      <c r="AJ117">
        <f t="shared" si="107"/>
        <v>2043</v>
      </c>
      <c r="AK117">
        <f t="shared" ref="AK117:AL117" si="178">AJ117+40</f>
        <v>2083</v>
      </c>
      <c r="AL117">
        <f t="shared" si="178"/>
        <v>2123</v>
      </c>
      <c r="AM117">
        <f t="shared" si="164"/>
        <v>100</v>
      </c>
      <c r="AN117">
        <f t="shared" si="173"/>
        <v>100</v>
      </c>
      <c r="AO117">
        <f t="shared" si="173"/>
        <v>100</v>
      </c>
      <c r="AP117">
        <f t="shared" si="173"/>
        <v>100</v>
      </c>
      <c r="AQ117">
        <f t="shared" si="173"/>
        <v>100</v>
      </c>
      <c r="AR117">
        <f t="shared" si="173"/>
        <v>100</v>
      </c>
      <c r="AS117">
        <f t="shared" si="173"/>
        <v>100</v>
      </c>
      <c r="AT117">
        <f t="shared" si="173"/>
        <v>100</v>
      </c>
      <c r="AU117">
        <f t="shared" si="173"/>
        <v>100</v>
      </c>
      <c r="AV117">
        <f t="shared" si="173"/>
        <v>100</v>
      </c>
      <c r="AW117">
        <f t="shared" si="173"/>
        <v>100</v>
      </c>
      <c r="AX117">
        <f t="shared" si="173"/>
        <v>100</v>
      </c>
      <c r="AY117">
        <f t="shared" si="173"/>
        <v>100</v>
      </c>
      <c r="AZ117">
        <f t="shared" si="173"/>
        <v>100</v>
      </c>
      <c r="BA117">
        <f t="shared" si="173"/>
        <v>100</v>
      </c>
      <c r="BB117">
        <f t="shared" si="173"/>
        <v>100</v>
      </c>
      <c r="BC117">
        <f t="shared" si="173"/>
        <v>100</v>
      </c>
      <c r="BD117">
        <f t="shared" si="173"/>
        <v>100</v>
      </c>
      <c r="BE117">
        <f t="shared" si="173"/>
        <v>100</v>
      </c>
      <c r="BF117">
        <f t="shared" si="173"/>
        <v>100</v>
      </c>
      <c r="BG117">
        <f t="shared" si="173"/>
        <v>100</v>
      </c>
      <c r="BH117">
        <f t="shared" si="173"/>
        <v>100</v>
      </c>
      <c r="BI117">
        <f t="shared" si="173"/>
        <v>100</v>
      </c>
      <c r="BJ117">
        <f t="shared" si="173"/>
        <v>0</v>
      </c>
      <c r="BK117">
        <f t="shared" si="173"/>
        <v>0</v>
      </c>
      <c r="BL117">
        <f t="shared" si="173"/>
        <v>0</v>
      </c>
      <c r="BM117">
        <f t="shared" si="173"/>
        <v>0</v>
      </c>
      <c r="BN117">
        <f t="shared" si="173"/>
        <v>0</v>
      </c>
      <c r="BO117">
        <f t="shared" si="173"/>
        <v>0</v>
      </c>
      <c r="BP117">
        <f t="shared" si="173"/>
        <v>0</v>
      </c>
      <c r="BQ117">
        <f t="shared" si="173"/>
        <v>0</v>
      </c>
    </row>
    <row r="118" spans="1:69">
      <c r="A118" t="s">
        <v>285</v>
      </c>
      <c r="B118" t="s">
        <v>32</v>
      </c>
      <c r="C118" t="s">
        <v>33</v>
      </c>
      <c r="D118" t="s">
        <v>34</v>
      </c>
      <c r="E118" t="s">
        <v>486</v>
      </c>
      <c r="F118" t="s">
        <v>346</v>
      </c>
      <c r="I118">
        <v>100</v>
      </c>
      <c r="J118" t="s">
        <v>72</v>
      </c>
      <c r="K118">
        <v>2003</v>
      </c>
      <c r="M118" t="s">
        <v>306</v>
      </c>
      <c r="N118" t="s">
        <v>289</v>
      </c>
      <c r="S118" t="s">
        <v>324</v>
      </c>
      <c r="T118" t="s">
        <v>41</v>
      </c>
      <c r="U118">
        <v>35.159700000000001</v>
      </c>
      <c r="V118">
        <v>-81.430599999999998</v>
      </c>
      <c r="W118" t="s">
        <v>42</v>
      </c>
      <c r="X118" t="s">
        <v>487</v>
      </c>
      <c r="Y118" t="s">
        <v>488</v>
      </c>
      <c r="AA118" t="s">
        <v>185</v>
      </c>
      <c r="AB118" t="s">
        <v>489</v>
      </c>
      <c r="AC118" t="s">
        <v>490</v>
      </c>
      <c r="AD118" t="s">
        <v>496</v>
      </c>
      <c r="AE118" t="s">
        <v>49</v>
      </c>
      <c r="AF118" s="1">
        <v>1</v>
      </c>
      <c r="AG118">
        <f t="shared" si="105"/>
        <v>800</v>
      </c>
      <c r="AH118" t="str">
        <f t="shared" si="176"/>
        <v/>
      </c>
      <c r="AI118">
        <f t="shared" si="177"/>
        <v>21</v>
      </c>
      <c r="AJ118">
        <f t="shared" si="107"/>
        <v>2043</v>
      </c>
      <c r="AK118">
        <f t="shared" ref="AK118:AL118" si="179">AJ118+40</f>
        <v>2083</v>
      </c>
      <c r="AL118">
        <f t="shared" si="179"/>
        <v>2123</v>
      </c>
      <c r="AM118">
        <f t="shared" si="164"/>
        <v>100</v>
      </c>
      <c r="AN118">
        <f t="shared" si="173"/>
        <v>100</v>
      </c>
      <c r="AO118">
        <f t="shared" si="173"/>
        <v>100</v>
      </c>
      <c r="AP118">
        <f t="shared" si="173"/>
        <v>100</v>
      </c>
      <c r="AQ118">
        <f t="shared" si="173"/>
        <v>100</v>
      </c>
      <c r="AR118">
        <f t="shared" si="173"/>
        <v>100</v>
      </c>
      <c r="AS118">
        <f t="shared" si="173"/>
        <v>100</v>
      </c>
      <c r="AT118">
        <f t="shared" si="173"/>
        <v>100</v>
      </c>
      <c r="AU118">
        <f t="shared" si="173"/>
        <v>100</v>
      </c>
      <c r="AV118">
        <f t="shared" si="173"/>
        <v>100</v>
      </c>
      <c r="AW118">
        <f t="shared" si="173"/>
        <v>100</v>
      </c>
      <c r="AX118">
        <f t="shared" si="173"/>
        <v>100</v>
      </c>
      <c r="AY118">
        <f t="shared" si="173"/>
        <v>100</v>
      </c>
      <c r="AZ118">
        <f t="shared" si="173"/>
        <v>100</v>
      </c>
      <c r="BA118">
        <f t="shared" si="173"/>
        <v>100</v>
      </c>
      <c r="BB118">
        <f t="shared" si="173"/>
        <v>100</v>
      </c>
      <c r="BC118">
        <f t="shared" si="173"/>
        <v>100</v>
      </c>
      <c r="BD118">
        <f t="shared" si="173"/>
        <v>100</v>
      </c>
      <c r="BE118">
        <f t="shared" si="173"/>
        <v>100</v>
      </c>
      <c r="BF118">
        <f t="shared" si="173"/>
        <v>100</v>
      </c>
      <c r="BG118">
        <f t="shared" si="173"/>
        <v>100</v>
      </c>
      <c r="BH118">
        <f t="shared" si="173"/>
        <v>100</v>
      </c>
      <c r="BI118">
        <f t="shared" si="173"/>
        <v>100</v>
      </c>
      <c r="BJ118">
        <f t="shared" si="173"/>
        <v>0</v>
      </c>
      <c r="BK118">
        <f t="shared" si="173"/>
        <v>0</v>
      </c>
      <c r="BL118">
        <f t="shared" si="173"/>
        <v>0</v>
      </c>
      <c r="BM118">
        <f t="shared" si="173"/>
        <v>0</v>
      </c>
      <c r="BN118">
        <f t="shared" si="173"/>
        <v>0</v>
      </c>
      <c r="BO118">
        <f t="shared" si="173"/>
        <v>0</v>
      </c>
      <c r="BP118">
        <f t="shared" si="173"/>
        <v>0</v>
      </c>
      <c r="BQ118">
        <f t="shared" si="173"/>
        <v>0</v>
      </c>
    </row>
    <row r="119" spans="1:69">
      <c r="A119" t="s">
        <v>285</v>
      </c>
      <c r="B119" t="s">
        <v>32</v>
      </c>
      <c r="C119" t="s">
        <v>33</v>
      </c>
      <c r="D119" t="s">
        <v>34</v>
      </c>
      <c r="E119" t="s">
        <v>486</v>
      </c>
      <c r="F119" t="s">
        <v>348</v>
      </c>
      <c r="I119">
        <v>100</v>
      </c>
      <c r="J119" t="s">
        <v>72</v>
      </c>
      <c r="K119">
        <v>2003</v>
      </c>
      <c r="M119" t="s">
        <v>306</v>
      </c>
      <c r="N119" t="s">
        <v>289</v>
      </c>
      <c r="S119" t="s">
        <v>324</v>
      </c>
      <c r="T119" t="s">
        <v>41</v>
      </c>
      <c r="U119">
        <v>35.159700000000001</v>
      </c>
      <c r="V119">
        <v>-81.430599999999998</v>
      </c>
      <c r="W119" t="s">
        <v>42</v>
      </c>
      <c r="X119" t="s">
        <v>487</v>
      </c>
      <c r="Y119" t="s">
        <v>488</v>
      </c>
      <c r="AA119" t="s">
        <v>185</v>
      </c>
      <c r="AB119" t="s">
        <v>489</v>
      </c>
      <c r="AC119" t="s">
        <v>490</v>
      </c>
      <c r="AD119" t="s">
        <v>497</v>
      </c>
      <c r="AE119" t="s">
        <v>49</v>
      </c>
      <c r="AF119" s="1">
        <v>1</v>
      </c>
      <c r="AG119">
        <f t="shared" si="105"/>
        <v>800</v>
      </c>
      <c r="AH119" t="str">
        <f t="shared" si="176"/>
        <v/>
      </c>
      <c r="AI119">
        <f t="shared" si="177"/>
        <v>21</v>
      </c>
      <c r="AJ119">
        <f t="shared" si="107"/>
        <v>2043</v>
      </c>
      <c r="AK119">
        <f t="shared" ref="AK119:AL119" si="180">AJ119+40</f>
        <v>2083</v>
      </c>
      <c r="AL119">
        <f t="shared" si="180"/>
        <v>2123</v>
      </c>
      <c r="AM119">
        <f t="shared" si="164"/>
        <v>100</v>
      </c>
      <c r="AN119">
        <f t="shared" si="173"/>
        <v>100</v>
      </c>
      <c r="AO119">
        <f t="shared" si="173"/>
        <v>100</v>
      </c>
      <c r="AP119">
        <f t="shared" si="173"/>
        <v>100</v>
      </c>
      <c r="AQ119">
        <f t="shared" si="173"/>
        <v>100</v>
      </c>
      <c r="AR119">
        <f t="shared" si="173"/>
        <v>100</v>
      </c>
      <c r="AS119">
        <f t="shared" si="173"/>
        <v>100</v>
      </c>
      <c r="AT119">
        <f t="shared" si="173"/>
        <v>100</v>
      </c>
      <c r="AU119">
        <f t="shared" si="173"/>
        <v>100</v>
      </c>
      <c r="AV119">
        <f t="shared" si="173"/>
        <v>100</v>
      </c>
      <c r="AW119">
        <f t="shared" si="173"/>
        <v>100</v>
      </c>
      <c r="AX119">
        <f t="shared" si="173"/>
        <v>100</v>
      </c>
      <c r="AY119">
        <f t="shared" si="173"/>
        <v>100</v>
      </c>
      <c r="AZ119">
        <f t="shared" si="173"/>
        <v>100</v>
      </c>
      <c r="BA119">
        <f t="shared" si="173"/>
        <v>100</v>
      </c>
      <c r="BB119">
        <f t="shared" si="173"/>
        <v>100</v>
      </c>
      <c r="BC119">
        <f t="shared" si="173"/>
        <v>100</v>
      </c>
      <c r="BD119">
        <f t="shared" si="173"/>
        <v>100</v>
      </c>
      <c r="BE119">
        <f t="shared" si="173"/>
        <v>100</v>
      </c>
      <c r="BF119">
        <f t="shared" si="173"/>
        <v>100</v>
      </c>
      <c r="BG119">
        <f t="shared" si="173"/>
        <v>100</v>
      </c>
      <c r="BH119">
        <f t="shared" si="173"/>
        <v>100</v>
      </c>
      <c r="BI119">
        <f t="shared" si="173"/>
        <v>100</v>
      </c>
      <c r="BJ119">
        <f t="shared" si="173"/>
        <v>0</v>
      </c>
      <c r="BK119">
        <f t="shared" si="173"/>
        <v>0</v>
      </c>
      <c r="BL119">
        <f t="shared" si="173"/>
        <v>0</v>
      </c>
      <c r="BM119">
        <f t="shared" si="173"/>
        <v>0</v>
      </c>
      <c r="BN119">
        <f t="shared" si="173"/>
        <v>0</v>
      </c>
      <c r="BO119">
        <f t="shared" si="173"/>
        <v>0</v>
      </c>
      <c r="BP119">
        <f t="shared" si="173"/>
        <v>0</v>
      </c>
      <c r="BQ119">
        <f t="shared" si="173"/>
        <v>0</v>
      </c>
    </row>
    <row r="120" spans="1:69">
      <c r="A120" t="s">
        <v>285</v>
      </c>
      <c r="B120" t="s">
        <v>32</v>
      </c>
      <c r="C120" t="s">
        <v>33</v>
      </c>
      <c r="D120" t="s">
        <v>34</v>
      </c>
      <c r="E120" t="s">
        <v>486</v>
      </c>
      <c r="F120" t="s">
        <v>350</v>
      </c>
      <c r="I120">
        <v>100</v>
      </c>
      <c r="J120" t="s">
        <v>72</v>
      </c>
      <c r="K120">
        <v>2003</v>
      </c>
      <c r="M120" t="s">
        <v>306</v>
      </c>
      <c r="N120" t="s">
        <v>289</v>
      </c>
      <c r="S120" t="s">
        <v>324</v>
      </c>
      <c r="T120" t="s">
        <v>41</v>
      </c>
      <c r="U120">
        <v>35.159700000000001</v>
      </c>
      <c r="V120">
        <v>-81.430599999999998</v>
      </c>
      <c r="W120" t="s">
        <v>42</v>
      </c>
      <c r="X120" t="s">
        <v>487</v>
      </c>
      <c r="Y120" t="s">
        <v>488</v>
      </c>
      <c r="AA120" t="s">
        <v>185</v>
      </c>
      <c r="AB120" t="s">
        <v>489</v>
      </c>
      <c r="AC120" t="s">
        <v>490</v>
      </c>
      <c r="AD120" t="s">
        <v>498</v>
      </c>
      <c r="AE120" t="s">
        <v>49</v>
      </c>
      <c r="AF120" s="1">
        <v>1</v>
      </c>
      <c r="AG120">
        <f t="shared" si="105"/>
        <v>800</v>
      </c>
      <c r="AH120">
        <f t="shared" si="176"/>
        <v>800</v>
      </c>
      <c r="AI120">
        <f t="shared" si="177"/>
        <v>21</v>
      </c>
      <c r="AJ120">
        <f t="shared" si="107"/>
        <v>2043</v>
      </c>
      <c r="AK120">
        <f t="shared" ref="AK120:AL120" si="181">AJ120+40</f>
        <v>2083</v>
      </c>
      <c r="AL120">
        <f t="shared" si="181"/>
        <v>2123</v>
      </c>
      <c r="AM120">
        <f t="shared" si="164"/>
        <v>100</v>
      </c>
      <c r="AN120">
        <f t="shared" si="173"/>
        <v>100</v>
      </c>
      <c r="AO120">
        <f t="shared" si="173"/>
        <v>100</v>
      </c>
      <c r="AP120">
        <f t="shared" si="173"/>
        <v>100</v>
      </c>
      <c r="AQ120">
        <f t="shared" si="173"/>
        <v>100</v>
      </c>
      <c r="AR120">
        <f t="shared" si="173"/>
        <v>100</v>
      </c>
      <c r="AS120">
        <f t="shared" si="173"/>
        <v>100</v>
      </c>
      <c r="AT120">
        <f t="shared" si="173"/>
        <v>100</v>
      </c>
      <c r="AU120">
        <f t="shared" si="173"/>
        <v>100</v>
      </c>
      <c r="AV120">
        <f t="shared" si="173"/>
        <v>100</v>
      </c>
      <c r="AW120">
        <f t="shared" si="173"/>
        <v>100</v>
      </c>
      <c r="AX120">
        <f t="shared" si="173"/>
        <v>100</v>
      </c>
      <c r="AY120">
        <f t="shared" si="173"/>
        <v>100</v>
      </c>
      <c r="AZ120">
        <f t="shared" si="173"/>
        <v>100</v>
      </c>
      <c r="BA120">
        <f t="shared" si="173"/>
        <v>100</v>
      </c>
      <c r="BB120">
        <f t="shared" si="173"/>
        <v>100</v>
      </c>
      <c r="BC120">
        <f t="shared" si="173"/>
        <v>100</v>
      </c>
      <c r="BD120">
        <f t="shared" si="173"/>
        <v>100</v>
      </c>
      <c r="BE120">
        <f t="shared" si="173"/>
        <v>100</v>
      </c>
      <c r="BF120">
        <f t="shared" si="173"/>
        <v>100</v>
      </c>
      <c r="BG120">
        <f t="shared" si="173"/>
        <v>100</v>
      </c>
      <c r="BH120">
        <f t="shared" si="173"/>
        <v>100</v>
      </c>
      <c r="BI120">
        <f t="shared" si="173"/>
        <v>100</v>
      </c>
      <c r="BJ120">
        <f t="shared" si="173"/>
        <v>0</v>
      </c>
      <c r="BK120">
        <f t="shared" si="173"/>
        <v>0</v>
      </c>
      <c r="BL120">
        <f t="shared" si="173"/>
        <v>0</v>
      </c>
      <c r="BM120">
        <f t="shared" si="173"/>
        <v>0</v>
      </c>
      <c r="BN120">
        <f t="shared" si="173"/>
        <v>0</v>
      </c>
      <c r="BO120">
        <f t="shared" si="173"/>
        <v>0</v>
      </c>
      <c r="BP120">
        <f t="shared" si="173"/>
        <v>0</v>
      </c>
      <c r="BQ120">
        <f t="shared" si="173"/>
        <v>0</v>
      </c>
    </row>
    <row r="121" spans="1:69">
      <c r="A121" t="s">
        <v>285</v>
      </c>
      <c r="B121" t="s">
        <v>32</v>
      </c>
      <c r="C121" t="s">
        <v>33</v>
      </c>
      <c r="D121" t="s">
        <v>34</v>
      </c>
      <c r="E121" t="s">
        <v>499</v>
      </c>
      <c r="F121" t="s">
        <v>298</v>
      </c>
      <c r="I121">
        <v>283</v>
      </c>
      <c r="J121" t="s">
        <v>72</v>
      </c>
      <c r="K121">
        <v>2003</v>
      </c>
      <c r="M121" t="s">
        <v>299</v>
      </c>
      <c r="N121" t="s">
        <v>332</v>
      </c>
      <c r="S121" t="s">
        <v>329</v>
      </c>
      <c r="T121" t="s">
        <v>41</v>
      </c>
      <c r="U121">
        <v>40.096899999999998</v>
      </c>
      <c r="V121">
        <v>-85.971400000000003</v>
      </c>
      <c r="W121" t="s">
        <v>42</v>
      </c>
      <c r="X121" t="s">
        <v>500</v>
      </c>
      <c r="Y121" t="s">
        <v>226</v>
      </c>
      <c r="AA121" t="s">
        <v>101</v>
      </c>
      <c r="AB121" t="s">
        <v>501</v>
      </c>
      <c r="AC121" t="s">
        <v>502</v>
      </c>
      <c r="AD121" t="s">
        <v>503</v>
      </c>
      <c r="AE121" t="s">
        <v>49</v>
      </c>
      <c r="AF121" s="1">
        <v>1</v>
      </c>
      <c r="AG121">
        <f t="shared" si="105"/>
        <v>283</v>
      </c>
      <c r="AH121">
        <f t="shared" si="176"/>
        <v>283</v>
      </c>
      <c r="AI121">
        <f t="shared" si="177"/>
        <v>21</v>
      </c>
      <c r="AJ121">
        <f t="shared" si="107"/>
        <v>2043</v>
      </c>
      <c r="AK121">
        <f t="shared" ref="AK121:AL121" si="182">AJ121+40</f>
        <v>2083</v>
      </c>
      <c r="AL121">
        <f t="shared" si="182"/>
        <v>2123</v>
      </c>
      <c r="AM121">
        <f t="shared" si="164"/>
        <v>283</v>
      </c>
      <c r="AN121">
        <f t="shared" si="173"/>
        <v>283</v>
      </c>
      <c r="AO121">
        <f t="shared" si="173"/>
        <v>283</v>
      </c>
      <c r="AP121">
        <f t="shared" si="173"/>
        <v>283</v>
      </c>
      <c r="AQ121">
        <f t="shared" si="173"/>
        <v>283</v>
      </c>
      <c r="AR121">
        <f t="shared" si="173"/>
        <v>283</v>
      </c>
      <c r="AS121">
        <f t="shared" si="173"/>
        <v>283</v>
      </c>
      <c r="AT121">
        <f t="shared" si="173"/>
        <v>283</v>
      </c>
      <c r="AU121">
        <f t="shared" si="173"/>
        <v>283</v>
      </c>
      <c r="AV121">
        <f t="shared" si="173"/>
        <v>283</v>
      </c>
      <c r="AW121">
        <f t="shared" si="173"/>
        <v>283</v>
      </c>
      <c r="AX121">
        <f t="shared" si="173"/>
        <v>283</v>
      </c>
      <c r="AY121">
        <f t="shared" si="173"/>
        <v>283</v>
      </c>
      <c r="AZ121">
        <f t="shared" si="173"/>
        <v>283</v>
      </c>
      <c r="BA121">
        <f t="shared" si="173"/>
        <v>283</v>
      </c>
      <c r="BB121">
        <f t="shared" si="173"/>
        <v>283</v>
      </c>
      <c r="BC121">
        <f t="shared" si="173"/>
        <v>283</v>
      </c>
      <c r="BD121">
        <f t="shared" si="173"/>
        <v>283</v>
      </c>
      <c r="BE121">
        <f t="shared" si="173"/>
        <v>283</v>
      </c>
      <c r="BF121">
        <f t="shared" si="173"/>
        <v>283</v>
      </c>
      <c r="BG121">
        <f t="shared" si="173"/>
        <v>283</v>
      </c>
      <c r="BH121">
        <f t="shared" si="173"/>
        <v>283</v>
      </c>
      <c r="BI121">
        <f t="shared" si="173"/>
        <v>283</v>
      </c>
      <c r="BJ121">
        <f t="shared" si="173"/>
        <v>0</v>
      </c>
      <c r="BK121">
        <f t="shared" si="173"/>
        <v>0</v>
      </c>
      <c r="BL121">
        <f t="shared" si="173"/>
        <v>0</v>
      </c>
      <c r="BM121">
        <f t="shared" si="173"/>
        <v>0</v>
      </c>
      <c r="BN121">
        <f t="shared" si="173"/>
        <v>0</v>
      </c>
      <c r="BO121">
        <f t="shared" si="173"/>
        <v>0</v>
      </c>
      <c r="BP121">
        <f t="shared" si="173"/>
        <v>0</v>
      </c>
      <c r="BQ121">
        <f t="shared" si="173"/>
        <v>0</v>
      </c>
    </row>
    <row r="122" spans="1:69">
      <c r="A122" t="s">
        <v>285</v>
      </c>
      <c r="B122" t="s">
        <v>32</v>
      </c>
      <c r="C122" t="s">
        <v>33</v>
      </c>
      <c r="D122" t="s">
        <v>34</v>
      </c>
      <c r="E122" t="s">
        <v>504</v>
      </c>
      <c r="F122" t="s">
        <v>505</v>
      </c>
      <c r="I122">
        <v>644</v>
      </c>
      <c r="J122" t="s">
        <v>72</v>
      </c>
      <c r="K122">
        <v>2004</v>
      </c>
      <c r="M122" t="s">
        <v>299</v>
      </c>
      <c r="N122" t="s">
        <v>332</v>
      </c>
      <c r="S122" t="s">
        <v>290</v>
      </c>
      <c r="T122" t="s">
        <v>41</v>
      </c>
      <c r="U122">
        <v>28.052499999999998</v>
      </c>
      <c r="V122">
        <v>-81.808300000000003</v>
      </c>
      <c r="W122" t="s">
        <v>42</v>
      </c>
      <c r="X122" t="s">
        <v>506</v>
      </c>
      <c r="Y122" t="s">
        <v>385</v>
      </c>
      <c r="AA122" t="s">
        <v>110</v>
      </c>
      <c r="AB122" t="s">
        <v>507</v>
      </c>
      <c r="AC122" t="s">
        <v>508</v>
      </c>
      <c r="AD122" t="s">
        <v>509</v>
      </c>
      <c r="AE122" t="s">
        <v>49</v>
      </c>
      <c r="AF122" s="1">
        <v>1</v>
      </c>
      <c r="AG122">
        <f t="shared" si="105"/>
        <v>644</v>
      </c>
      <c r="AH122">
        <f t="shared" si="176"/>
        <v>644</v>
      </c>
      <c r="AI122">
        <f t="shared" si="177"/>
        <v>20</v>
      </c>
      <c r="AJ122">
        <f t="shared" si="107"/>
        <v>2044</v>
      </c>
      <c r="AK122">
        <f t="shared" ref="AK122:AL122" si="183">AJ122+40</f>
        <v>2084</v>
      </c>
      <c r="AL122">
        <f t="shared" si="183"/>
        <v>2124</v>
      </c>
      <c r="AM122">
        <f t="shared" si="164"/>
        <v>644</v>
      </c>
      <c r="AN122">
        <f t="shared" si="173"/>
        <v>644</v>
      </c>
      <c r="AO122">
        <f t="shared" si="173"/>
        <v>644</v>
      </c>
      <c r="AP122">
        <f t="shared" si="173"/>
        <v>644</v>
      </c>
      <c r="AQ122">
        <f t="shared" si="173"/>
        <v>644</v>
      </c>
      <c r="AR122">
        <f t="shared" si="173"/>
        <v>644</v>
      </c>
      <c r="AS122">
        <f t="shared" si="173"/>
        <v>644</v>
      </c>
      <c r="AT122">
        <f t="shared" si="173"/>
        <v>644</v>
      </c>
      <c r="AU122">
        <f t="shared" si="173"/>
        <v>644</v>
      </c>
      <c r="AV122">
        <f t="shared" si="173"/>
        <v>644</v>
      </c>
      <c r="AW122">
        <f t="shared" si="173"/>
        <v>644</v>
      </c>
      <c r="AX122">
        <f t="shared" si="173"/>
        <v>644</v>
      </c>
      <c r="AY122">
        <f t="shared" si="173"/>
        <v>644</v>
      </c>
      <c r="AZ122">
        <f t="shared" si="173"/>
        <v>644</v>
      </c>
      <c r="BA122">
        <f t="shared" si="173"/>
        <v>644</v>
      </c>
      <c r="BB122">
        <f t="shared" si="173"/>
        <v>644</v>
      </c>
      <c r="BC122">
        <f t="shared" ref="BC122:BQ122" si="184">IF(OR(BC$1&lt;$K122,BC$1&gt;=$AJ122),0,$I122)*$AF122</f>
        <v>644</v>
      </c>
      <c r="BD122">
        <f t="shared" si="184"/>
        <v>644</v>
      </c>
      <c r="BE122">
        <f t="shared" si="184"/>
        <v>644</v>
      </c>
      <c r="BF122">
        <f t="shared" si="184"/>
        <v>644</v>
      </c>
      <c r="BG122">
        <f t="shared" si="184"/>
        <v>644</v>
      </c>
      <c r="BH122">
        <f t="shared" si="184"/>
        <v>644</v>
      </c>
      <c r="BI122">
        <f t="shared" si="184"/>
        <v>644</v>
      </c>
      <c r="BJ122">
        <f t="shared" si="184"/>
        <v>644</v>
      </c>
      <c r="BK122">
        <f t="shared" si="184"/>
        <v>0</v>
      </c>
      <c r="BL122">
        <f t="shared" si="184"/>
        <v>0</v>
      </c>
      <c r="BM122">
        <f t="shared" si="184"/>
        <v>0</v>
      </c>
      <c r="BN122">
        <f t="shared" si="184"/>
        <v>0</v>
      </c>
      <c r="BO122">
        <f t="shared" si="184"/>
        <v>0</v>
      </c>
      <c r="BP122">
        <f t="shared" si="184"/>
        <v>0</v>
      </c>
      <c r="BQ122">
        <f t="shared" si="184"/>
        <v>0</v>
      </c>
    </row>
    <row r="123" spans="1:69">
      <c r="A123" t="s">
        <v>285</v>
      </c>
      <c r="B123" t="s">
        <v>32</v>
      </c>
      <c r="C123" t="s">
        <v>33</v>
      </c>
      <c r="D123" t="s">
        <v>34</v>
      </c>
      <c r="E123" t="s">
        <v>510</v>
      </c>
      <c r="F123" t="s">
        <v>311</v>
      </c>
      <c r="I123">
        <v>55.4</v>
      </c>
      <c r="J123" t="s">
        <v>72</v>
      </c>
      <c r="K123">
        <v>1972</v>
      </c>
      <c r="M123" t="s">
        <v>306</v>
      </c>
      <c r="N123" t="s">
        <v>312</v>
      </c>
      <c r="S123" t="s">
        <v>290</v>
      </c>
      <c r="T123" t="s">
        <v>41</v>
      </c>
      <c r="U123">
        <v>27.859535000000001</v>
      </c>
      <c r="V123">
        <v>-82.601759000000001</v>
      </c>
      <c r="W123" t="s">
        <v>42</v>
      </c>
      <c r="X123" t="s">
        <v>313</v>
      </c>
      <c r="Y123" t="s">
        <v>314</v>
      </c>
      <c r="AA123" t="s">
        <v>110</v>
      </c>
      <c r="AB123" t="s">
        <v>512</v>
      </c>
      <c r="AC123" t="s">
        <v>513</v>
      </c>
      <c r="AD123" t="s">
        <v>515</v>
      </c>
      <c r="AE123" t="s">
        <v>49</v>
      </c>
      <c r="AF123" s="1">
        <v>1</v>
      </c>
      <c r="AG123">
        <f t="shared" si="105"/>
        <v>1474.8</v>
      </c>
      <c r="AH123" t="str">
        <f t="shared" si="176"/>
        <v/>
      </c>
      <c r="AI123">
        <f t="shared" si="177"/>
        <v>52</v>
      </c>
      <c r="AJ123">
        <f t="shared" si="107"/>
        <v>2012</v>
      </c>
      <c r="AK123">
        <f t="shared" ref="AK123:AL123" si="185">AJ123+40</f>
        <v>2052</v>
      </c>
      <c r="AL123">
        <f t="shared" si="185"/>
        <v>2092</v>
      </c>
      <c r="AM123">
        <f t="shared" ref="AM123:AV126" si="186">IF(OR(AM$1&lt;$K123,AM$1&gt;=$AL123),0,$I123)*$AF123</f>
        <v>55.4</v>
      </c>
      <c r="AN123">
        <f t="shared" si="186"/>
        <v>55.4</v>
      </c>
      <c r="AO123">
        <f t="shared" si="186"/>
        <v>55.4</v>
      </c>
      <c r="AP123">
        <f t="shared" si="186"/>
        <v>55.4</v>
      </c>
      <c r="AQ123">
        <f t="shared" si="186"/>
        <v>55.4</v>
      </c>
      <c r="AR123">
        <f t="shared" si="186"/>
        <v>55.4</v>
      </c>
      <c r="AS123">
        <f t="shared" si="186"/>
        <v>55.4</v>
      </c>
      <c r="AT123">
        <f t="shared" si="186"/>
        <v>55.4</v>
      </c>
      <c r="AU123">
        <f t="shared" si="186"/>
        <v>55.4</v>
      </c>
      <c r="AV123">
        <f t="shared" si="186"/>
        <v>55.4</v>
      </c>
      <c r="AW123">
        <f t="shared" ref="AW123:BF126" si="187">IF(OR(AW$1&lt;$K123,AW$1&gt;=$AL123),0,$I123)*$AF123</f>
        <v>55.4</v>
      </c>
      <c r="AX123">
        <f t="shared" si="187"/>
        <v>55.4</v>
      </c>
      <c r="AY123">
        <f t="shared" si="187"/>
        <v>55.4</v>
      </c>
      <c r="AZ123">
        <f t="shared" si="187"/>
        <v>55.4</v>
      </c>
      <c r="BA123">
        <f t="shared" si="187"/>
        <v>55.4</v>
      </c>
      <c r="BB123">
        <f t="shared" si="187"/>
        <v>55.4</v>
      </c>
      <c r="BC123">
        <f t="shared" si="187"/>
        <v>55.4</v>
      </c>
      <c r="BD123">
        <f t="shared" si="187"/>
        <v>55.4</v>
      </c>
      <c r="BE123">
        <f t="shared" si="187"/>
        <v>55.4</v>
      </c>
      <c r="BF123">
        <f t="shared" si="187"/>
        <v>55.4</v>
      </c>
      <c r="BG123">
        <f t="shared" ref="BG123:BP126" si="188">IF(OR(BG$1&lt;$K123,BG$1&gt;=$AL123),0,$I123)*$AF123</f>
        <v>55.4</v>
      </c>
      <c r="BH123">
        <f t="shared" si="188"/>
        <v>55.4</v>
      </c>
      <c r="BI123">
        <f t="shared" si="188"/>
        <v>55.4</v>
      </c>
      <c r="BJ123">
        <f t="shared" si="188"/>
        <v>55.4</v>
      </c>
      <c r="BK123">
        <f t="shared" si="188"/>
        <v>55.4</v>
      </c>
      <c r="BL123">
        <f t="shared" si="188"/>
        <v>55.4</v>
      </c>
      <c r="BM123">
        <f t="shared" si="188"/>
        <v>55.4</v>
      </c>
      <c r="BN123">
        <f t="shared" si="188"/>
        <v>55.4</v>
      </c>
      <c r="BO123">
        <f t="shared" si="188"/>
        <v>55.4</v>
      </c>
      <c r="BP123">
        <f t="shared" si="188"/>
        <v>55.4</v>
      </c>
      <c r="BQ123">
        <v>0</v>
      </c>
    </row>
    <row r="124" spans="1:69">
      <c r="A124" t="s">
        <v>285</v>
      </c>
      <c r="B124" t="s">
        <v>32</v>
      </c>
      <c r="C124" t="s">
        <v>33</v>
      </c>
      <c r="D124" t="s">
        <v>34</v>
      </c>
      <c r="E124" t="s">
        <v>510</v>
      </c>
      <c r="F124" t="s">
        <v>318</v>
      </c>
      <c r="I124">
        <v>55</v>
      </c>
      <c r="J124" t="s">
        <v>72</v>
      </c>
      <c r="K124">
        <v>1972</v>
      </c>
      <c r="M124" t="s">
        <v>306</v>
      </c>
      <c r="N124" t="s">
        <v>289</v>
      </c>
      <c r="S124" t="s">
        <v>290</v>
      </c>
      <c r="T124" t="s">
        <v>41</v>
      </c>
      <c r="U124">
        <v>27.859535000000001</v>
      </c>
      <c r="V124">
        <v>-82.601759999999999</v>
      </c>
      <c r="W124" t="s">
        <v>42</v>
      </c>
      <c r="X124" t="s">
        <v>313</v>
      </c>
      <c r="Y124" t="s">
        <v>314</v>
      </c>
      <c r="AA124" t="s">
        <v>110</v>
      </c>
      <c r="AB124" t="s">
        <v>512</v>
      </c>
      <c r="AC124" t="s">
        <v>513</v>
      </c>
      <c r="AD124" t="s">
        <v>516</v>
      </c>
      <c r="AE124" t="s">
        <v>49</v>
      </c>
      <c r="AF124" s="1">
        <v>1</v>
      </c>
      <c r="AG124">
        <f t="shared" si="105"/>
        <v>1474.8</v>
      </c>
      <c r="AH124" t="str">
        <f t="shared" si="176"/>
        <v/>
      </c>
      <c r="AI124">
        <f t="shared" si="177"/>
        <v>52</v>
      </c>
      <c r="AJ124">
        <f t="shared" si="107"/>
        <v>2012</v>
      </c>
      <c r="AK124">
        <f t="shared" ref="AK124:AL124" si="189">AJ124+40</f>
        <v>2052</v>
      </c>
      <c r="AL124">
        <f t="shared" si="189"/>
        <v>2092</v>
      </c>
      <c r="AM124">
        <f t="shared" si="186"/>
        <v>55</v>
      </c>
      <c r="AN124">
        <f t="shared" si="186"/>
        <v>55</v>
      </c>
      <c r="AO124">
        <f t="shared" si="186"/>
        <v>55</v>
      </c>
      <c r="AP124">
        <f t="shared" si="186"/>
        <v>55</v>
      </c>
      <c r="AQ124">
        <f t="shared" si="186"/>
        <v>55</v>
      </c>
      <c r="AR124">
        <f t="shared" si="186"/>
        <v>55</v>
      </c>
      <c r="AS124">
        <f t="shared" si="186"/>
        <v>55</v>
      </c>
      <c r="AT124">
        <f t="shared" si="186"/>
        <v>55</v>
      </c>
      <c r="AU124">
        <f t="shared" si="186"/>
        <v>55</v>
      </c>
      <c r="AV124">
        <f t="shared" si="186"/>
        <v>55</v>
      </c>
      <c r="AW124">
        <f t="shared" si="187"/>
        <v>55</v>
      </c>
      <c r="AX124">
        <f t="shared" si="187"/>
        <v>55</v>
      </c>
      <c r="AY124">
        <f t="shared" si="187"/>
        <v>55</v>
      </c>
      <c r="AZ124">
        <f t="shared" si="187"/>
        <v>55</v>
      </c>
      <c r="BA124">
        <f t="shared" si="187"/>
        <v>55</v>
      </c>
      <c r="BB124">
        <f t="shared" si="187"/>
        <v>55</v>
      </c>
      <c r="BC124">
        <f t="shared" si="187"/>
        <v>55</v>
      </c>
      <c r="BD124">
        <f t="shared" si="187"/>
        <v>55</v>
      </c>
      <c r="BE124">
        <f t="shared" si="187"/>
        <v>55</v>
      </c>
      <c r="BF124">
        <f t="shared" si="187"/>
        <v>55</v>
      </c>
      <c r="BG124">
        <f t="shared" si="188"/>
        <v>55</v>
      </c>
      <c r="BH124">
        <f t="shared" si="188"/>
        <v>55</v>
      </c>
      <c r="BI124">
        <f t="shared" si="188"/>
        <v>55</v>
      </c>
      <c r="BJ124">
        <f t="shared" si="188"/>
        <v>55</v>
      </c>
      <c r="BK124">
        <f t="shared" si="188"/>
        <v>55</v>
      </c>
      <c r="BL124">
        <f t="shared" si="188"/>
        <v>55</v>
      </c>
      <c r="BM124">
        <f t="shared" si="188"/>
        <v>55</v>
      </c>
      <c r="BN124">
        <f t="shared" si="188"/>
        <v>55</v>
      </c>
      <c r="BO124">
        <f t="shared" si="188"/>
        <v>55</v>
      </c>
      <c r="BP124">
        <f t="shared" si="188"/>
        <v>55</v>
      </c>
      <c r="BQ124">
        <v>0</v>
      </c>
    </row>
    <row r="125" spans="1:69">
      <c r="A125" t="s">
        <v>285</v>
      </c>
      <c r="B125" t="s">
        <v>32</v>
      </c>
      <c r="C125" t="s">
        <v>33</v>
      </c>
      <c r="D125" t="s">
        <v>34</v>
      </c>
      <c r="E125" t="s">
        <v>510</v>
      </c>
      <c r="F125" t="s">
        <v>320</v>
      </c>
      <c r="I125">
        <v>55.4</v>
      </c>
      <c r="J125" t="s">
        <v>72</v>
      </c>
      <c r="K125">
        <v>1972</v>
      </c>
      <c r="M125" t="s">
        <v>306</v>
      </c>
      <c r="N125" t="s">
        <v>312</v>
      </c>
      <c r="S125" t="s">
        <v>290</v>
      </c>
      <c r="T125" t="s">
        <v>41</v>
      </c>
      <c r="U125">
        <v>27.859535000000001</v>
      </c>
      <c r="V125">
        <v>-82.601759000000001</v>
      </c>
      <c r="W125" t="s">
        <v>42</v>
      </c>
      <c r="X125" t="s">
        <v>313</v>
      </c>
      <c r="Y125" t="s">
        <v>314</v>
      </c>
      <c r="AA125" t="s">
        <v>110</v>
      </c>
      <c r="AB125" t="s">
        <v>512</v>
      </c>
      <c r="AC125" t="s">
        <v>513</v>
      </c>
      <c r="AD125" t="s">
        <v>517</v>
      </c>
      <c r="AE125" t="s">
        <v>49</v>
      </c>
      <c r="AF125" s="1">
        <v>1</v>
      </c>
      <c r="AG125">
        <f t="shared" si="105"/>
        <v>1474.8</v>
      </c>
      <c r="AH125" t="str">
        <f t="shared" si="176"/>
        <v/>
      </c>
      <c r="AI125">
        <f t="shared" si="177"/>
        <v>52</v>
      </c>
      <c r="AJ125">
        <f t="shared" si="107"/>
        <v>2012</v>
      </c>
      <c r="AK125">
        <f t="shared" ref="AK125:AL125" si="190">AJ125+40</f>
        <v>2052</v>
      </c>
      <c r="AL125">
        <f t="shared" si="190"/>
        <v>2092</v>
      </c>
      <c r="AM125">
        <f t="shared" si="186"/>
        <v>55.4</v>
      </c>
      <c r="AN125">
        <f t="shared" si="186"/>
        <v>55.4</v>
      </c>
      <c r="AO125">
        <f t="shared" si="186"/>
        <v>55.4</v>
      </c>
      <c r="AP125">
        <f t="shared" si="186"/>
        <v>55.4</v>
      </c>
      <c r="AQ125">
        <f t="shared" si="186"/>
        <v>55.4</v>
      </c>
      <c r="AR125">
        <f t="shared" si="186"/>
        <v>55.4</v>
      </c>
      <c r="AS125">
        <f t="shared" si="186"/>
        <v>55.4</v>
      </c>
      <c r="AT125">
        <f t="shared" si="186"/>
        <v>55.4</v>
      </c>
      <c r="AU125">
        <f t="shared" si="186"/>
        <v>55.4</v>
      </c>
      <c r="AV125">
        <f t="shared" si="186"/>
        <v>55.4</v>
      </c>
      <c r="AW125">
        <f t="shared" si="187"/>
        <v>55.4</v>
      </c>
      <c r="AX125">
        <f t="shared" si="187"/>
        <v>55.4</v>
      </c>
      <c r="AY125">
        <f t="shared" si="187"/>
        <v>55.4</v>
      </c>
      <c r="AZ125">
        <f t="shared" si="187"/>
        <v>55.4</v>
      </c>
      <c r="BA125">
        <f t="shared" si="187"/>
        <v>55.4</v>
      </c>
      <c r="BB125">
        <f t="shared" si="187"/>
        <v>55.4</v>
      </c>
      <c r="BC125">
        <f t="shared" si="187"/>
        <v>55.4</v>
      </c>
      <c r="BD125">
        <f t="shared" si="187"/>
        <v>55.4</v>
      </c>
      <c r="BE125">
        <f t="shared" si="187"/>
        <v>55.4</v>
      </c>
      <c r="BF125">
        <f t="shared" si="187"/>
        <v>55.4</v>
      </c>
      <c r="BG125">
        <f t="shared" si="188"/>
        <v>55.4</v>
      </c>
      <c r="BH125">
        <f t="shared" si="188"/>
        <v>55.4</v>
      </c>
      <c r="BI125">
        <f t="shared" si="188"/>
        <v>55.4</v>
      </c>
      <c r="BJ125">
        <f t="shared" si="188"/>
        <v>55.4</v>
      </c>
      <c r="BK125">
        <f t="shared" si="188"/>
        <v>55.4</v>
      </c>
      <c r="BL125">
        <f t="shared" si="188"/>
        <v>55.4</v>
      </c>
      <c r="BM125">
        <f t="shared" si="188"/>
        <v>55.4</v>
      </c>
      <c r="BN125">
        <f t="shared" si="188"/>
        <v>55.4</v>
      </c>
      <c r="BO125">
        <f t="shared" si="188"/>
        <v>55.4</v>
      </c>
      <c r="BP125">
        <f t="shared" si="188"/>
        <v>55.4</v>
      </c>
      <c r="BQ125">
        <v>0</v>
      </c>
    </row>
    <row r="126" spans="1:69">
      <c r="A126" t="s">
        <v>285</v>
      </c>
      <c r="B126" t="s">
        <v>32</v>
      </c>
      <c r="C126" t="s">
        <v>33</v>
      </c>
      <c r="D126" t="s">
        <v>34</v>
      </c>
      <c r="E126" t="s">
        <v>510</v>
      </c>
      <c r="F126" t="s">
        <v>322</v>
      </c>
      <c r="I126">
        <v>55</v>
      </c>
      <c r="J126" t="s">
        <v>72</v>
      </c>
      <c r="K126">
        <v>1972</v>
      </c>
      <c r="M126" t="s">
        <v>306</v>
      </c>
      <c r="N126" t="s">
        <v>289</v>
      </c>
      <c r="S126" t="s">
        <v>290</v>
      </c>
      <c r="T126" t="s">
        <v>41</v>
      </c>
      <c r="U126">
        <v>27.859535000000001</v>
      </c>
      <c r="V126">
        <v>-82.601759999999999</v>
      </c>
      <c r="W126" t="s">
        <v>42</v>
      </c>
      <c r="X126" t="s">
        <v>313</v>
      </c>
      <c r="Y126" t="s">
        <v>314</v>
      </c>
      <c r="AA126" t="s">
        <v>110</v>
      </c>
      <c r="AB126" t="s">
        <v>512</v>
      </c>
      <c r="AC126" t="s">
        <v>513</v>
      </c>
      <c r="AD126" t="s">
        <v>518</v>
      </c>
      <c r="AE126" t="s">
        <v>49</v>
      </c>
      <c r="AF126" s="1">
        <v>1</v>
      </c>
      <c r="AG126">
        <f t="shared" si="105"/>
        <v>1474.8</v>
      </c>
      <c r="AH126" t="str">
        <f t="shared" si="176"/>
        <v/>
      </c>
      <c r="AI126">
        <f t="shared" si="177"/>
        <v>52</v>
      </c>
      <c r="AJ126">
        <f t="shared" si="107"/>
        <v>2012</v>
      </c>
      <c r="AK126">
        <f t="shared" ref="AK126:AL126" si="191">AJ126+40</f>
        <v>2052</v>
      </c>
      <c r="AL126">
        <f t="shared" si="191"/>
        <v>2092</v>
      </c>
      <c r="AM126">
        <f t="shared" si="186"/>
        <v>55</v>
      </c>
      <c r="AN126">
        <f t="shared" si="186"/>
        <v>55</v>
      </c>
      <c r="AO126">
        <f t="shared" si="186"/>
        <v>55</v>
      </c>
      <c r="AP126">
        <f t="shared" si="186"/>
        <v>55</v>
      </c>
      <c r="AQ126">
        <f t="shared" si="186"/>
        <v>55</v>
      </c>
      <c r="AR126">
        <f t="shared" si="186"/>
        <v>55</v>
      </c>
      <c r="AS126">
        <f t="shared" si="186"/>
        <v>55</v>
      </c>
      <c r="AT126">
        <f t="shared" si="186"/>
        <v>55</v>
      </c>
      <c r="AU126">
        <f t="shared" si="186"/>
        <v>55</v>
      </c>
      <c r="AV126">
        <f t="shared" si="186"/>
        <v>55</v>
      </c>
      <c r="AW126">
        <f t="shared" si="187"/>
        <v>55</v>
      </c>
      <c r="AX126">
        <f t="shared" si="187"/>
        <v>55</v>
      </c>
      <c r="AY126">
        <f t="shared" si="187"/>
        <v>55</v>
      </c>
      <c r="AZ126">
        <f t="shared" si="187"/>
        <v>55</v>
      </c>
      <c r="BA126">
        <f t="shared" si="187"/>
        <v>55</v>
      </c>
      <c r="BB126">
        <f t="shared" si="187"/>
        <v>55</v>
      </c>
      <c r="BC126">
        <f t="shared" si="187"/>
        <v>55</v>
      </c>
      <c r="BD126">
        <f t="shared" si="187"/>
        <v>55</v>
      </c>
      <c r="BE126">
        <f t="shared" si="187"/>
        <v>55</v>
      </c>
      <c r="BF126">
        <f t="shared" si="187"/>
        <v>55</v>
      </c>
      <c r="BG126">
        <f t="shared" si="188"/>
        <v>55</v>
      </c>
      <c r="BH126">
        <f t="shared" si="188"/>
        <v>55</v>
      </c>
      <c r="BI126">
        <f t="shared" si="188"/>
        <v>55</v>
      </c>
      <c r="BJ126">
        <f t="shared" si="188"/>
        <v>55</v>
      </c>
      <c r="BK126">
        <f t="shared" si="188"/>
        <v>55</v>
      </c>
      <c r="BL126">
        <f t="shared" si="188"/>
        <v>55</v>
      </c>
      <c r="BM126">
        <f t="shared" si="188"/>
        <v>55</v>
      </c>
      <c r="BN126">
        <f t="shared" si="188"/>
        <v>55</v>
      </c>
      <c r="BO126">
        <f t="shared" si="188"/>
        <v>55</v>
      </c>
      <c r="BP126">
        <f t="shared" si="188"/>
        <v>55</v>
      </c>
      <c r="BQ126">
        <v>0</v>
      </c>
    </row>
    <row r="127" spans="1:69">
      <c r="A127" t="s">
        <v>285</v>
      </c>
      <c r="B127" t="s">
        <v>32</v>
      </c>
      <c r="C127" t="s">
        <v>33</v>
      </c>
      <c r="D127" t="s">
        <v>34</v>
      </c>
      <c r="E127" t="s">
        <v>510</v>
      </c>
      <c r="F127" t="s">
        <v>511</v>
      </c>
      <c r="I127">
        <v>1254</v>
      </c>
      <c r="J127" t="s">
        <v>72</v>
      </c>
      <c r="K127">
        <v>2009</v>
      </c>
      <c r="M127" t="s">
        <v>299</v>
      </c>
      <c r="N127" t="s">
        <v>289</v>
      </c>
      <c r="S127" t="s">
        <v>290</v>
      </c>
      <c r="T127" t="s">
        <v>41</v>
      </c>
      <c r="U127">
        <v>27.859535000000001</v>
      </c>
      <c r="V127">
        <v>-82.601759999999999</v>
      </c>
      <c r="W127" t="s">
        <v>42</v>
      </c>
      <c r="X127" t="s">
        <v>313</v>
      </c>
      <c r="Y127" t="s">
        <v>314</v>
      </c>
      <c r="AA127" t="s">
        <v>110</v>
      </c>
      <c r="AB127" t="s">
        <v>512</v>
      </c>
      <c r="AC127" t="s">
        <v>513</v>
      </c>
      <c r="AD127" t="s">
        <v>514</v>
      </c>
      <c r="AE127" t="s">
        <v>49</v>
      </c>
      <c r="AF127" s="1">
        <v>1</v>
      </c>
      <c r="AG127">
        <f t="shared" si="105"/>
        <v>1474.8</v>
      </c>
      <c r="AH127">
        <f t="shared" si="176"/>
        <v>1474.8</v>
      </c>
      <c r="AI127">
        <f t="shared" si="177"/>
        <v>15</v>
      </c>
      <c r="AJ127">
        <f t="shared" si="107"/>
        <v>2049</v>
      </c>
      <c r="AK127">
        <f t="shared" ref="AK127:AL127" si="192">AJ127+40</f>
        <v>2089</v>
      </c>
      <c r="AL127">
        <f t="shared" si="192"/>
        <v>2129</v>
      </c>
      <c r="AM127">
        <f>IF(OR(AM$1&lt;$K127,AM$1&gt;=$AJ127),0,$I127)*$AF127</f>
        <v>1254</v>
      </c>
      <c r="AN127">
        <f t="shared" ref="AN127:BQ127" si="193">IF(OR(AN$1&lt;$K127,AN$1&gt;=$AJ127),0,$I127)*$AF127</f>
        <v>1254</v>
      </c>
      <c r="AO127">
        <f t="shared" si="193"/>
        <v>1254</v>
      </c>
      <c r="AP127">
        <f t="shared" si="193"/>
        <v>1254</v>
      </c>
      <c r="AQ127">
        <f t="shared" si="193"/>
        <v>1254</v>
      </c>
      <c r="AR127">
        <f t="shared" si="193"/>
        <v>1254</v>
      </c>
      <c r="AS127">
        <f t="shared" si="193"/>
        <v>1254</v>
      </c>
      <c r="AT127">
        <f t="shared" si="193"/>
        <v>1254</v>
      </c>
      <c r="AU127">
        <f t="shared" si="193"/>
        <v>1254</v>
      </c>
      <c r="AV127">
        <f t="shared" si="193"/>
        <v>1254</v>
      </c>
      <c r="AW127">
        <f t="shared" si="193"/>
        <v>1254</v>
      </c>
      <c r="AX127">
        <f t="shared" si="193"/>
        <v>1254</v>
      </c>
      <c r="AY127">
        <f t="shared" si="193"/>
        <v>1254</v>
      </c>
      <c r="AZ127">
        <f t="shared" si="193"/>
        <v>1254</v>
      </c>
      <c r="BA127">
        <f t="shared" si="193"/>
        <v>1254</v>
      </c>
      <c r="BB127">
        <f t="shared" si="193"/>
        <v>1254</v>
      </c>
      <c r="BC127">
        <f t="shared" si="193"/>
        <v>1254</v>
      </c>
      <c r="BD127">
        <f t="shared" si="193"/>
        <v>1254</v>
      </c>
      <c r="BE127">
        <f t="shared" si="193"/>
        <v>1254</v>
      </c>
      <c r="BF127">
        <f t="shared" si="193"/>
        <v>1254</v>
      </c>
      <c r="BG127">
        <f t="shared" si="193"/>
        <v>1254</v>
      </c>
      <c r="BH127">
        <f t="shared" si="193"/>
        <v>1254</v>
      </c>
      <c r="BI127">
        <f t="shared" si="193"/>
        <v>1254</v>
      </c>
      <c r="BJ127">
        <f t="shared" si="193"/>
        <v>1254</v>
      </c>
      <c r="BK127">
        <f t="shared" si="193"/>
        <v>1254</v>
      </c>
      <c r="BL127">
        <f t="shared" si="193"/>
        <v>1254</v>
      </c>
      <c r="BM127">
        <f t="shared" si="193"/>
        <v>1254</v>
      </c>
      <c r="BN127">
        <f t="shared" si="193"/>
        <v>1254</v>
      </c>
      <c r="BO127">
        <f t="shared" si="193"/>
        <v>1254</v>
      </c>
      <c r="BP127">
        <f t="shared" si="193"/>
        <v>0</v>
      </c>
      <c r="BQ127">
        <f t="shared" si="193"/>
        <v>0</v>
      </c>
    </row>
    <row r="128" spans="1:69">
      <c r="A128" t="s">
        <v>285</v>
      </c>
      <c r="B128" t="s">
        <v>32</v>
      </c>
      <c r="C128" t="s">
        <v>33</v>
      </c>
      <c r="D128" t="s">
        <v>34</v>
      </c>
      <c r="E128" t="s">
        <v>519</v>
      </c>
      <c r="F128" t="s">
        <v>466</v>
      </c>
      <c r="I128">
        <v>196</v>
      </c>
      <c r="J128" t="s">
        <v>520</v>
      </c>
      <c r="K128">
        <v>2000</v>
      </c>
      <c r="M128" t="s">
        <v>306</v>
      </c>
      <c r="N128" t="s">
        <v>289</v>
      </c>
      <c r="S128" t="s">
        <v>324</v>
      </c>
      <c r="T128" t="s">
        <v>41</v>
      </c>
      <c r="U128">
        <v>36.329700000000003</v>
      </c>
      <c r="V128">
        <v>-79.829700000000003</v>
      </c>
      <c r="W128" t="s">
        <v>42</v>
      </c>
      <c r="X128" t="s">
        <v>521</v>
      </c>
      <c r="Y128" t="s">
        <v>119</v>
      </c>
      <c r="AA128" t="s">
        <v>45</v>
      </c>
      <c r="AB128" t="s">
        <v>522</v>
      </c>
      <c r="AC128" t="s">
        <v>523</v>
      </c>
      <c r="AD128" t="s">
        <v>524</v>
      </c>
      <c r="AE128" t="s">
        <v>49</v>
      </c>
      <c r="AF128" s="1">
        <v>1</v>
      </c>
      <c r="AG128">
        <f t="shared" si="105"/>
        <v>980</v>
      </c>
      <c r="AH128" t="str">
        <f t="shared" si="176"/>
        <v/>
      </c>
      <c r="AI128">
        <f t="shared" si="177"/>
        <v>24</v>
      </c>
      <c r="AJ128">
        <f t="shared" si="107"/>
        <v>2040</v>
      </c>
      <c r="AK128">
        <f t="shared" ref="AK128:AL128" si="194">AJ128+40</f>
        <v>2080</v>
      </c>
      <c r="AL128">
        <f t="shared" si="194"/>
        <v>2120</v>
      </c>
      <c r="AM128">
        <v>0</v>
      </c>
      <c r="AN128">
        <f>AM128</f>
        <v>0</v>
      </c>
      <c r="AO128">
        <f t="shared" ref="AO128:BQ132" si="195">AN128</f>
        <v>0</v>
      </c>
      <c r="AP128">
        <f t="shared" si="195"/>
        <v>0</v>
      </c>
      <c r="AQ128">
        <f t="shared" si="195"/>
        <v>0</v>
      </c>
      <c r="AR128">
        <f t="shared" si="195"/>
        <v>0</v>
      </c>
      <c r="AS128">
        <f t="shared" si="195"/>
        <v>0</v>
      </c>
      <c r="AT128">
        <f t="shared" si="195"/>
        <v>0</v>
      </c>
      <c r="AU128">
        <f t="shared" si="195"/>
        <v>0</v>
      </c>
      <c r="AV128">
        <f t="shared" si="195"/>
        <v>0</v>
      </c>
      <c r="AW128">
        <f t="shared" si="195"/>
        <v>0</v>
      </c>
      <c r="AX128">
        <f t="shared" si="195"/>
        <v>0</v>
      </c>
      <c r="AY128">
        <f t="shared" si="195"/>
        <v>0</v>
      </c>
      <c r="AZ128">
        <f t="shared" si="195"/>
        <v>0</v>
      </c>
      <c r="BA128">
        <f t="shared" si="195"/>
        <v>0</v>
      </c>
      <c r="BB128">
        <f t="shared" si="195"/>
        <v>0</v>
      </c>
      <c r="BC128">
        <f t="shared" si="195"/>
        <v>0</v>
      </c>
      <c r="BD128">
        <f t="shared" si="195"/>
        <v>0</v>
      </c>
      <c r="BE128">
        <f t="shared" si="195"/>
        <v>0</v>
      </c>
      <c r="BF128">
        <f t="shared" si="195"/>
        <v>0</v>
      </c>
      <c r="BG128">
        <f t="shared" si="195"/>
        <v>0</v>
      </c>
      <c r="BH128">
        <f t="shared" si="195"/>
        <v>0</v>
      </c>
      <c r="BI128">
        <f t="shared" si="195"/>
        <v>0</v>
      </c>
      <c r="BJ128">
        <f t="shared" si="195"/>
        <v>0</v>
      </c>
      <c r="BK128">
        <f t="shared" si="195"/>
        <v>0</v>
      </c>
      <c r="BL128">
        <f t="shared" si="195"/>
        <v>0</v>
      </c>
      <c r="BM128">
        <f t="shared" si="195"/>
        <v>0</v>
      </c>
      <c r="BN128">
        <f t="shared" si="195"/>
        <v>0</v>
      </c>
      <c r="BO128">
        <f t="shared" si="195"/>
        <v>0</v>
      </c>
      <c r="BP128">
        <f t="shared" si="195"/>
        <v>0</v>
      </c>
      <c r="BQ128">
        <f t="shared" si="195"/>
        <v>0</v>
      </c>
    </row>
    <row r="129" spans="1:69">
      <c r="A129" t="s">
        <v>285</v>
      </c>
      <c r="B129" t="s">
        <v>32</v>
      </c>
      <c r="C129" t="s">
        <v>33</v>
      </c>
      <c r="D129" t="s">
        <v>34</v>
      </c>
      <c r="E129" t="s">
        <v>519</v>
      </c>
      <c r="F129" t="s">
        <v>472</v>
      </c>
      <c r="I129">
        <v>196</v>
      </c>
      <c r="J129" t="s">
        <v>520</v>
      </c>
      <c r="K129">
        <v>2000</v>
      </c>
      <c r="M129" t="s">
        <v>306</v>
      </c>
      <c r="N129" t="s">
        <v>289</v>
      </c>
      <c r="S129" t="s">
        <v>324</v>
      </c>
      <c r="T129" t="s">
        <v>41</v>
      </c>
      <c r="U129">
        <v>36.329700000000003</v>
      </c>
      <c r="V129">
        <v>-79.829700000000003</v>
      </c>
      <c r="W129" t="s">
        <v>42</v>
      </c>
      <c r="X129" t="s">
        <v>521</v>
      </c>
      <c r="Y129" t="s">
        <v>119</v>
      </c>
      <c r="AA129" t="s">
        <v>45</v>
      </c>
      <c r="AB129" t="s">
        <v>522</v>
      </c>
      <c r="AC129" t="s">
        <v>523</v>
      </c>
      <c r="AD129" t="s">
        <v>525</v>
      </c>
      <c r="AE129" t="s">
        <v>49</v>
      </c>
      <c r="AF129" s="1">
        <v>1</v>
      </c>
      <c r="AG129">
        <f t="shared" si="105"/>
        <v>980</v>
      </c>
      <c r="AH129" t="str">
        <f t="shared" si="176"/>
        <v/>
      </c>
      <c r="AI129">
        <f t="shared" si="177"/>
        <v>24</v>
      </c>
      <c r="AJ129">
        <f t="shared" si="107"/>
        <v>2040</v>
      </c>
      <c r="AK129">
        <f t="shared" ref="AK129:AL129" si="196">AJ129+40</f>
        <v>2080</v>
      </c>
      <c r="AL129">
        <f t="shared" si="196"/>
        <v>2120</v>
      </c>
      <c r="AM129">
        <v>0</v>
      </c>
      <c r="AN129">
        <f t="shared" ref="AN129:BC132" si="197">AM129</f>
        <v>0</v>
      </c>
      <c r="AO129">
        <f t="shared" si="197"/>
        <v>0</v>
      </c>
      <c r="AP129">
        <f t="shared" si="197"/>
        <v>0</v>
      </c>
      <c r="AQ129">
        <f t="shared" si="197"/>
        <v>0</v>
      </c>
      <c r="AR129">
        <f t="shared" si="197"/>
        <v>0</v>
      </c>
      <c r="AS129">
        <f t="shared" si="197"/>
        <v>0</v>
      </c>
      <c r="AT129">
        <f t="shared" si="197"/>
        <v>0</v>
      </c>
      <c r="AU129">
        <f t="shared" si="197"/>
        <v>0</v>
      </c>
      <c r="AV129">
        <f t="shared" si="197"/>
        <v>0</v>
      </c>
      <c r="AW129">
        <f t="shared" si="197"/>
        <v>0</v>
      </c>
      <c r="AX129">
        <f t="shared" si="197"/>
        <v>0</v>
      </c>
      <c r="AY129">
        <f t="shared" si="197"/>
        <v>0</v>
      </c>
      <c r="AZ129">
        <f t="shared" si="197"/>
        <v>0</v>
      </c>
      <c r="BA129">
        <f t="shared" si="197"/>
        <v>0</v>
      </c>
      <c r="BB129">
        <f t="shared" si="197"/>
        <v>0</v>
      </c>
      <c r="BC129">
        <f t="shared" si="197"/>
        <v>0</v>
      </c>
      <c r="BD129">
        <f t="shared" si="195"/>
        <v>0</v>
      </c>
      <c r="BE129">
        <f t="shared" si="195"/>
        <v>0</v>
      </c>
      <c r="BF129">
        <f t="shared" si="195"/>
        <v>0</v>
      </c>
      <c r="BG129">
        <f t="shared" si="195"/>
        <v>0</v>
      </c>
      <c r="BH129">
        <f t="shared" si="195"/>
        <v>0</v>
      </c>
      <c r="BI129">
        <f t="shared" si="195"/>
        <v>0</v>
      </c>
      <c r="BJ129">
        <f t="shared" si="195"/>
        <v>0</v>
      </c>
      <c r="BK129">
        <f t="shared" si="195"/>
        <v>0</v>
      </c>
      <c r="BL129">
        <f t="shared" si="195"/>
        <v>0</v>
      </c>
      <c r="BM129">
        <f t="shared" si="195"/>
        <v>0</v>
      </c>
      <c r="BN129">
        <f t="shared" si="195"/>
        <v>0</v>
      </c>
      <c r="BO129">
        <f t="shared" si="195"/>
        <v>0</v>
      </c>
      <c r="BP129">
        <f t="shared" si="195"/>
        <v>0</v>
      </c>
      <c r="BQ129">
        <f t="shared" si="195"/>
        <v>0</v>
      </c>
    </row>
    <row r="130" spans="1:69">
      <c r="A130" t="s">
        <v>285</v>
      </c>
      <c r="B130" t="s">
        <v>32</v>
      </c>
      <c r="C130" t="s">
        <v>33</v>
      </c>
      <c r="D130" t="s">
        <v>34</v>
      </c>
      <c r="E130" t="s">
        <v>519</v>
      </c>
      <c r="F130" t="s">
        <v>474</v>
      </c>
      <c r="I130">
        <v>196</v>
      </c>
      <c r="J130" t="s">
        <v>520</v>
      </c>
      <c r="K130">
        <v>2000</v>
      </c>
      <c r="M130" t="s">
        <v>306</v>
      </c>
      <c r="N130" t="s">
        <v>289</v>
      </c>
      <c r="S130" t="s">
        <v>324</v>
      </c>
      <c r="T130" t="s">
        <v>41</v>
      </c>
      <c r="U130">
        <v>36.329700000000003</v>
      </c>
      <c r="V130">
        <v>-79.829700000000003</v>
      </c>
      <c r="W130" t="s">
        <v>42</v>
      </c>
      <c r="X130" t="s">
        <v>521</v>
      </c>
      <c r="Y130" t="s">
        <v>119</v>
      </c>
      <c r="AA130" t="s">
        <v>45</v>
      </c>
      <c r="AB130" t="s">
        <v>522</v>
      </c>
      <c r="AC130" t="s">
        <v>523</v>
      </c>
      <c r="AD130" t="s">
        <v>526</v>
      </c>
      <c r="AE130" t="s">
        <v>49</v>
      </c>
      <c r="AF130" s="1">
        <v>1</v>
      </c>
      <c r="AG130">
        <f t="shared" ref="AG130:AG193" si="198">SUMIF(E:E,E130,I:I)</f>
        <v>980</v>
      </c>
      <c r="AH130" t="str">
        <f t="shared" si="176"/>
        <v/>
      </c>
      <c r="AI130">
        <f t="shared" si="177"/>
        <v>24</v>
      </c>
      <c r="AJ130">
        <f t="shared" si="107"/>
        <v>2040</v>
      </c>
      <c r="AK130">
        <f t="shared" ref="AK130:AL130" si="199">AJ130+40</f>
        <v>2080</v>
      </c>
      <c r="AL130">
        <f t="shared" si="199"/>
        <v>2120</v>
      </c>
      <c r="AM130">
        <v>0</v>
      </c>
      <c r="AN130">
        <f t="shared" si="197"/>
        <v>0</v>
      </c>
      <c r="AO130">
        <f t="shared" si="195"/>
        <v>0</v>
      </c>
      <c r="AP130">
        <f t="shared" si="195"/>
        <v>0</v>
      </c>
      <c r="AQ130">
        <f t="shared" si="195"/>
        <v>0</v>
      </c>
      <c r="AR130">
        <f t="shared" si="195"/>
        <v>0</v>
      </c>
      <c r="AS130">
        <f t="shared" si="195"/>
        <v>0</v>
      </c>
      <c r="AT130">
        <f t="shared" si="195"/>
        <v>0</v>
      </c>
      <c r="AU130">
        <f t="shared" si="195"/>
        <v>0</v>
      </c>
      <c r="AV130">
        <f t="shared" si="195"/>
        <v>0</v>
      </c>
      <c r="AW130">
        <f t="shared" si="195"/>
        <v>0</v>
      </c>
      <c r="AX130">
        <f t="shared" si="195"/>
        <v>0</v>
      </c>
      <c r="AY130">
        <f t="shared" si="195"/>
        <v>0</v>
      </c>
      <c r="AZ130">
        <f t="shared" si="195"/>
        <v>0</v>
      </c>
      <c r="BA130">
        <f t="shared" si="195"/>
        <v>0</v>
      </c>
      <c r="BB130">
        <f t="shared" si="195"/>
        <v>0</v>
      </c>
      <c r="BC130">
        <f t="shared" si="195"/>
        <v>0</v>
      </c>
      <c r="BD130">
        <f t="shared" si="195"/>
        <v>0</v>
      </c>
      <c r="BE130">
        <f t="shared" si="195"/>
        <v>0</v>
      </c>
      <c r="BF130">
        <f t="shared" si="195"/>
        <v>0</v>
      </c>
      <c r="BG130">
        <f t="shared" si="195"/>
        <v>0</v>
      </c>
      <c r="BH130">
        <f t="shared" si="195"/>
        <v>0</v>
      </c>
      <c r="BI130">
        <f t="shared" si="195"/>
        <v>0</v>
      </c>
      <c r="BJ130">
        <f t="shared" si="195"/>
        <v>0</v>
      </c>
      <c r="BK130">
        <f t="shared" si="195"/>
        <v>0</v>
      </c>
      <c r="BL130">
        <f t="shared" si="195"/>
        <v>0</v>
      </c>
      <c r="BM130">
        <f t="shared" si="195"/>
        <v>0</v>
      </c>
      <c r="BN130">
        <f t="shared" si="195"/>
        <v>0</v>
      </c>
      <c r="BO130">
        <f t="shared" si="195"/>
        <v>0</v>
      </c>
      <c r="BP130">
        <f t="shared" si="195"/>
        <v>0</v>
      </c>
      <c r="BQ130">
        <f t="shared" si="195"/>
        <v>0</v>
      </c>
    </row>
    <row r="131" spans="1:69">
      <c r="A131" t="s">
        <v>285</v>
      </c>
      <c r="B131" t="s">
        <v>32</v>
      </c>
      <c r="C131" t="s">
        <v>33</v>
      </c>
      <c r="D131" t="s">
        <v>34</v>
      </c>
      <c r="E131" t="s">
        <v>519</v>
      </c>
      <c r="F131" t="s">
        <v>476</v>
      </c>
      <c r="I131">
        <v>196</v>
      </c>
      <c r="J131" t="s">
        <v>520</v>
      </c>
      <c r="K131">
        <v>2000</v>
      </c>
      <c r="M131" t="s">
        <v>306</v>
      </c>
      <c r="N131" t="s">
        <v>289</v>
      </c>
      <c r="S131" t="s">
        <v>324</v>
      </c>
      <c r="T131" t="s">
        <v>41</v>
      </c>
      <c r="U131">
        <v>36.329700000000003</v>
      </c>
      <c r="V131">
        <v>-79.829700000000003</v>
      </c>
      <c r="W131" t="s">
        <v>42</v>
      </c>
      <c r="X131" t="s">
        <v>521</v>
      </c>
      <c r="Y131" t="s">
        <v>119</v>
      </c>
      <c r="AA131" t="s">
        <v>45</v>
      </c>
      <c r="AB131" t="s">
        <v>522</v>
      </c>
      <c r="AC131" t="s">
        <v>523</v>
      </c>
      <c r="AD131" t="s">
        <v>527</v>
      </c>
      <c r="AE131" t="s">
        <v>49</v>
      </c>
      <c r="AF131" s="1">
        <v>1</v>
      </c>
      <c r="AG131">
        <f t="shared" si="198"/>
        <v>980</v>
      </c>
      <c r="AH131" t="str">
        <f t="shared" si="176"/>
        <v/>
      </c>
      <c r="AI131">
        <f t="shared" si="177"/>
        <v>24</v>
      </c>
      <c r="AJ131">
        <f t="shared" ref="AJ131:AJ194" si="200">K131+40</f>
        <v>2040</v>
      </c>
      <c r="AK131">
        <f t="shared" ref="AK131:AL131" si="201">AJ131+40</f>
        <v>2080</v>
      </c>
      <c r="AL131">
        <f t="shared" si="201"/>
        <v>2120</v>
      </c>
      <c r="AM131">
        <v>0</v>
      </c>
      <c r="AN131">
        <f t="shared" si="197"/>
        <v>0</v>
      </c>
      <c r="AO131">
        <f t="shared" si="195"/>
        <v>0</v>
      </c>
      <c r="AP131">
        <f t="shared" si="195"/>
        <v>0</v>
      </c>
      <c r="AQ131">
        <f t="shared" si="195"/>
        <v>0</v>
      </c>
      <c r="AR131">
        <f t="shared" si="195"/>
        <v>0</v>
      </c>
      <c r="AS131">
        <f t="shared" si="195"/>
        <v>0</v>
      </c>
      <c r="AT131">
        <f t="shared" si="195"/>
        <v>0</v>
      </c>
      <c r="AU131">
        <f t="shared" si="195"/>
        <v>0</v>
      </c>
      <c r="AV131">
        <f t="shared" si="195"/>
        <v>0</v>
      </c>
      <c r="AW131">
        <f t="shared" si="195"/>
        <v>0</v>
      </c>
      <c r="AX131">
        <f t="shared" si="195"/>
        <v>0</v>
      </c>
      <c r="AY131">
        <f t="shared" si="195"/>
        <v>0</v>
      </c>
      <c r="AZ131">
        <f t="shared" si="195"/>
        <v>0</v>
      </c>
      <c r="BA131">
        <f t="shared" si="195"/>
        <v>0</v>
      </c>
      <c r="BB131">
        <f t="shared" si="195"/>
        <v>0</v>
      </c>
      <c r="BC131">
        <f t="shared" si="195"/>
        <v>0</v>
      </c>
      <c r="BD131">
        <f t="shared" si="195"/>
        <v>0</v>
      </c>
      <c r="BE131">
        <f t="shared" si="195"/>
        <v>0</v>
      </c>
      <c r="BF131">
        <f t="shared" si="195"/>
        <v>0</v>
      </c>
      <c r="BG131">
        <f t="shared" si="195"/>
        <v>0</v>
      </c>
      <c r="BH131">
        <f t="shared" si="195"/>
        <v>0</v>
      </c>
      <c r="BI131">
        <f t="shared" si="195"/>
        <v>0</v>
      </c>
      <c r="BJ131">
        <f t="shared" si="195"/>
        <v>0</v>
      </c>
      <c r="BK131">
        <f t="shared" si="195"/>
        <v>0</v>
      </c>
      <c r="BL131">
        <f t="shared" si="195"/>
        <v>0</v>
      </c>
      <c r="BM131">
        <f t="shared" si="195"/>
        <v>0</v>
      </c>
      <c r="BN131">
        <f t="shared" si="195"/>
        <v>0</v>
      </c>
      <c r="BO131">
        <f t="shared" si="195"/>
        <v>0</v>
      </c>
      <c r="BP131">
        <f t="shared" si="195"/>
        <v>0</v>
      </c>
      <c r="BQ131">
        <f t="shared" si="195"/>
        <v>0</v>
      </c>
    </row>
    <row r="132" spans="1:69">
      <c r="A132" t="s">
        <v>285</v>
      </c>
      <c r="B132" t="s">
        <v>32</v>
      </c>
      <c r="C132" t="s">
        <v>33</v>
      </c>
      <c r="D132" t="s">
        <v>34</v>
      </c>
      <c r="E132" t="s">
        <v>519</v>
      </c>
      <c r="F132" t="s">
        <v>478</v>
      </c>
      <c r="I132">
        <v>196</v>
      </c>
      <c r="J132" t="s">
        <v>520</v>
      </c>
      <c r="K132">
        <v>2000</v>
      </c>
      <c r="M132" t="s">
        <v>306</v>
      </c>
      <c r="N132" t="s">
        <v>289</v>
      </c>
      <c r="S132" t="s">
        <v>324</v>
      </c>
      <c r="T132" t="s">
        <v>41</v>
      </c>
      <c r="U132">
        <v>36.329700000000003</v>
      </c>
      <c r="V132">
        <v>-79.829700000000003</v>
      </c>
      <c r="W132" t="s">
        <v>42</v>
      </c>
      <c r="X132" t="s">
        <v>521</v>
      </c>
      <c r="Y132" t="s">
        <v>119</v>
      </c>
      <c r="AA132" t="s">
        <v>45</v>
      </c>
      <c r="AB132" t="s">
        <v>522</v>
      </c>
      <c r="AC132" t="s">
        <v>523</v>
      </c>
      <c r="AD132" t="s">
        <v>528</v>
      </c>
      <c r="AE132" t="s">
        <v>49</v>
      </c>
      <c r="AF132" s="1">
        <v>1</v>
      </c>
      <c r="AG132">
        <f t="shared" si="198"/>
        <v>980</v>
      </c>
      <c r="AH132">
        <f t="shared" si="176"/>
        <v>980</v>
      </c>
      <c r="AI132">
        <f t="shared" si="177"/>
        <v>24</v>
      </c>
      <c r="AJ132">
        <f t="shared" si="200"/>
        <v>2040</v>
      </c>
      <c r="AK132">
        <f t="shared" ref="AK132:AL132" si="202">AJ132+40</f>
        <v>2080</v>
      </c>
      <c r="AL132">
        <f t="shared" si="202"/>
        <v>2120</v>
      </c>
      <c r="AM132">
        <v>0</v>
      </c>
      <c r="AN132">
        <f t="shared" si="197"/>
        <v>0</v>
      </c>
      <c r="AO132">
        <f t="shared" si="195"/>
        <v>0</v>
      </c>
      <c r="AP132">
        <f t="shared" si="195"/>
        <v>0</v>
      </c>
      <c r="AQ132">
        <f t="shared" si="195"/>
        <v>0</v>
      </c>
      <c r="AR132">
        <f t="shared" si="195"/>
        <v>0</v>
      </c>
      <c r="AS132">
        <f t="shared" si="195"/>
        <v>0</v>
      </c>
      <c r="AT132">
        <f t="shared" si="195"/>
        <v>0</v>
      </c>
      <c r="AU132">
        <f t="shared" si="195"/>
        <v>0</v>
      </c>
      <c r="AV132">
        <f t="shared" si="195"/>
        <v>0</v>
      </c>
      <c r="AW132">
        <f t="shared" si="195"/>
        <v>0</v>
      </c>
      <c r="AX132">
        <f t="shared" si="195"/>
        <v>0</v>
      </c>
      <c r="AY132">
        <f t="shared" si="195"/>
        <v>0</v>
      </c>
      <c r="AZ132">
        <f t="shared" si="195"/>
        <v>0</v>
      </c>
      <c r="BA132">
        <f t="shared" si="195"/>
        <v>0</v>
      </c>
      <c r="BB132">
        <f t="shared" si="195"/>
        <v>0</v>
      </c>
      <c r="BC132">
        <f t="shared" si="195"/>
        <v>0</v>
      </c>
      <c r="BD132">
        <f t="shared" si="195"/>
        <v>0</v>
      </c>
      <c r="BE132">
        <f t="shared" si="195"/>
        <v>0</v>
      </c>
      <c r="BF132">
        <f t="shared" si="195"/>
        <v>0</v>
      </c>
      <c r="BG132">
        <f t="shared" si="195"/>
        <v>0</v>
      </c>
      <c r="BH132">
        <f t="shared" si="195"/>
        <v>0</v>
      </c>
      <c r="BI132">
        <f t="shared" si="195"/>
        <v>0</v>
      </c>
      <c r="BJ132">
        <f t="shared" si="195"/>
        <v>0</v>
      </c>
      <c r="BK132">
        <f t="shared" si="195"/>
        <v>0</v>
      </c>
      <c r="BL132">
        <f t="shared" si="195"/>
        <v>0</v>
      </c>
      <c r="BM132">
        <f t="shared" si="195"/>
        <v>0</v>
      </c>
      <c r="BN132">
        <f t="shared" si="195"/>
        <v>0</v>
      </c>
      <c r="BO132">
        <f t="shared" si="195"/>
        <v>0</v>
      </c>
      <c r="BP132">
        <f t="shared" si="195"/>
        <v>0</v>
      </c>
      <c r="BQ132">
        <f t="shared" si="195"/>
        <v>0</v>
      </c>
    </row>
    <row r="133" spans="1:69">
      <c r="A133" t="s">
        <v>285</v>
      </c>
      <c r="B133" t="s">
        <v>32</v>
      </c>
      <c r="C133" t="s">
        <v>33</v>
      </c>
      <c r="D133" t="s">
        <v>34</v>
      </c>
      <c r="E133" t="s">
        <v>529</v>
      </c>
      <c r="F133" t="s">
        <v>287</v>
      </c>
      <c r="I133">
        <v>199</v>
      </c>
      <c r="J133" t="s">
        <v>72</v>
      </c>
      <c r="K133">
        <v>2001</v>
      </c>
      <c r="M133" t="s">
        <v>306</v>
      </c>
      <c r="N133" t="s">
        <v>328</v>
      </c>
      <c r="S133" t="s">
        <v>300</v>
      </c>
      <c r="T133" t="s">
        <v>41</v>
      </c>
      <c r="U133">
        <v>34.839199999999998</v>
      </c>
      <c r="V133">
        <v>-79.740600000000001</v>
      </c>
      <c r="W133" t="s">
        <v>42</v>
      </c>
      <c r="X133" t="s">
        <v>530</v>
      </c>
      <c r="Y133" t="s">
        <v>531</v>
      </c>
      <c r="AA133" t="s">
        <v>45</v>
      </c>
      <c r="AB133" t="s">
        <v>532</v>
      </c>
      <c r="AC133" t="s">
        <v>533</v>
      </c>
      <c r="AD133" t="s">
        <v>534</v>
      </c>
      <c r="AE133" t="s">
        <v>49</v>
      </c>
      <c r="AF133" s="1">
        <v>1</v>
      </c>
      <c r="AG133">
        <f t="shared" si="198"/>
        <v>2243</v>
      </c>
      <c r="AH133" t="str">
        <f t="shared" si="176"/>
        <v/>
      </c>
      <c r="AI133">
        <f t="shared" si="177"/>
        <v>23</v>
      </c>
      <c r="AJ133">
        <f t="shared" si="200"/>
        <v>2041</v>
      </c>
      <c r="AK133">
        <f t="shared" ref="AK133:AL133" si="203">AJ133+40</f>
        <v>2081</v>
      </c>
      <c r="AL133">
        <f t="shared" si="203"/>
        <v>2121</v>
      </c>
      <c r="AM133">
        <f>IF(OR(AM$1&lt;$K133,AM$1&gt;=$AJ133),0,$I133)*$AF133</f>
        <v>199</v>
      </c>
      <c r="AN133">
        <f t="shared" ref="AN133:BQ138" si="204">IF(OR(AN$1&lt;$K133,AN$1&gt;=$AJ133),0,$I133)*$AF133</f>
        <v>199</v>
      </c>
      <c r="AO133">
        <f t="shared" si="204"/>
        <v>199</v>
      </c>
      <c r="AP133">
        <f t="shared" si="204"/>
        <v>199</v>
      </c>
      <c r="AQ133">
        <f t="shared" si="204"/>
        <v>199</v>
      </c>
      <c r="AR133">
        <f t="shared" si="204"/>
        <v>199</v>
      </c>
      <c r="AS133">
        <f t="shared" si="204"/>
        <v>199</v>
      </c>
      <c r="AT133">
        <f t="shared" si="204"/>
        <v>199</v>
      </c>
      <c r="AU133">
        <f t="shared" si="204"/>
        <v>199</v>
      </c>
      <c r="AV133">
        <f t="shared" si="204"/>
        <v>199</v>
      </c>
      <c r="AW133">
        <f t="shared" si="204"/>
        <v>199</v>
      </c>
      <c r="AX133">
        <f t="shared" si="204"/>
        <v>199</v>
      </c>
      <c r="AY133">
        <f t="shared" si="204"/>
        <v>199</v>
      </c>
      <c r="AZ133">
        <f t="shared" si="204"/>
        <v>199</v>
      </c>
      <c r="BA133">
        <f t="shared" si="204"/>
        <v>199</v>
      </c>
      <c r="BB133">
        <f t="shared" si="204"/>
        <v>199</v>
      </c>
      <c r="BC133">
        <f t="shared" si="204"/>
        <v>199</v>
      </c>
      <c r="BD133">
        <f t="shared" si="204"/>
        <v>199</v>
      </c>
      <c r="BE133">
        <f t="shared" si="204"/>
        <v>199</v>
      </c>
      <c r="BF133">
        <f t="shared" si="204"/>
        <v>199</v>
      </c>
      <c r="BG133">
        <f t="shared" si="204"/>
        <v>199</v>
      </c>
      <c r="BH133">
        <f t="shared" si="204"/>
        <v>0</v>
      </c>
      <c r="BI133">
        <f t="shared" si="204"/>
        <v>0</v>
      </c>
      <c r="BJ133">
        <f t="shared" si="204"/>
        <v>0</v>
      </c>
      <c r="BK133">
        <f t="shared" si="204"/>
        <v>0</v>
      </c>
      <c r="BL133">
        <f t="shared" si="204"/>
        <v>0</v>
      </c>
      <c r="BM133">
        <f t="shared" si="204"/>
        <v>0</v>
      </c>
      <c r="BN133">
        <f t="shared" si="204"/>
        <v>0</v>
      </c>
      <c r="BO133">
        <f t="shared" si="204"/>
        <v>0</v>
      </c>
      <c r="BP133">
        <f t="shared" si="204"/>
        <v>0</v>
      </c>
      <c r="BQ133">
        <f t="shared" si="204"/>
        <v>0</v>
      </c>
    </row>
    <row r="134" spans="1:69">
      <c r="A134" t="s">
        <v>285</v>
      </c>
      <c r="B134" t="s">
        <v>32</v>
      </c>
      <c r="C134" t="s">
        <v>33</v>
      </c>
      <c r="D134" t="s">
        <v>34</v>
      </c>
      <c r="E134" t="s">
        <v>529</v>
      </c>
      <c r="F134" t="s">
        <v>296</v>
      </c>
      <c r="I134">
        <v>199</v>
      </c>
      <c r="J134" t="s">
        <v>72</v>
      </c>
      <c r="K134">
        <v>2001</v>
      </c>
      <c r="M134" t="s">
        <v>306</v>
      </c>
      <c r="N134" t="s">
        <v>328</v>
      </c>
      <c r="S134" t="s">
        <v>300</v>
      </c>
      <c r="T134" t="s">
        <v>41</v>
      </c>
      <c r="U134">
        <v>34.839199999999998</v>
      </c>
      <c r="V134">
        <v>-79.740600000000001</v>
      </c>
      <c r="W134" t="s">
        <v>42</v>
      </c>
      <c r="X134" t="s">
        <v>530</v>
      </c>
      <c r="Y134" t="s">
        <v>531</v>
      </c>
      <c r="AA134" t="s">
        <v>45</v>
      </c>
      <c r="AB134" t="s">
        <v>532</v>
      </c>
      <c r="AC134" t="s">
        <v>533</v>
      </c>
      <c r="AD134" t="s">
        <v>535</v>
      </c>
      <c r="AE134" t="s">
        <v>49</v>
      </c>
      <c r="AF134" s="1">
        <v>1</v>
      </c>
      <c r="AG134">
        <f t="shared" si="198"/>
        <v>2243</v>
      </c>
      <c r="AH134" t="str">
        <f t="shared" si="176"/>
        <v/>
      </c>
      <c r="AI134">
        <f t="shared" si="177"/>
        <v>23</v>
      </c>
      <c r="AJ134">
        <f t="shared" si="200"/>
        <v>2041</v>
      </c>
      <c r="AK134">
        <f t="shared" ref="AK134:AL134" si="205">AJ134+40</f>
        <v>2081</v>
      </c>
      <c r="AL134">
        <f t="shared" si="205"/>
        <v>2121</v>
      </c>
      <c r="AM134">
        <f t="shared" ref="AM134:BB138" si="206">IF(OR(AM$1&lt;$K134,AM$1&gt;=$AJ134),0,$I134)*$AF134</f>
        <v>199</v>
      </c>
      <c r="AN134">
        <f t="shared" si="206"/>
        <v>199</v>
      </c>
      <c r="AO134">
        <f t="shared" si="206"/>
        <v>199</v>
      </c>
      <c r="AP134">
        <f t="shared" si="206"/>
        <v>199</v>
      </c>
      <c r="AQ134">
        <f t="shared" si="206"/>
        <v>199</v>
      </c>
      <c r="AR134">
        <f t="shared" si="206"/>
        <v>199</v>
      </c>
      <c r="AS134">
        <f t="shared" si="206"/>
        <v>199</v>
      </c>
      <c r="AT134">
        <f t="shared" si="206"/>
        <v>199</v>
      </c>
      <c r="AU134">
        <f t="shared" si="206"/>
        <v>199</v>
      </c>
      <c r="AV134">
        <f t="shared" si="206"/>
        <v>199</v>
      </c>
      <c r="AW134">
        <f t="shared" si="206"/>
        <v>199</v>
      </c>
      <c r="AX134">
        <f t="shared" si="206"/>
        <v>199</v>
      </c>
      <c r="AY134">
        <f t="shared" si="206"/>
        <v>199</v>
      </c>
      <c r="AZ134">
        <f t="shared" si="206"/>
        <v>199</v>
      </c>
      <c r="BA134">
        <f t="shared" si="206"/>
        <v>199</v>
      </c>
      <c r="BB134">
        <f t="shared" si="206"/>
        <v>199</v>
      </c>
      <c r="BC134">
        <f t="shared" si="204"/>
        <v>199</v>
      </c>
      <c r="BD134">
        <f t="shared" si="204"/>
        <v>199</v>
      </c>
      <c r="BE134">
        <f t="shared" si="204"/>
        <v>199</v>
      </c>
      <c r="BF134">
        <f t="shared" si="204"/>
        <v>199</v>
      </c>
      <c r="BG134">
        <f t="shared" si="204"/>
        <v>199</v>
      </c>
      <c r="BH134">
        <f t="shared" si="204"/>
        <v>0</v>
      </c>
      <c r="BI134">
        <f t="shared" si="204"/>
        <v>0</v>
      </c>
      <c r="BJ134">
        <f t="shared" si="204"/>
        <v>0</v>
      </c>
      <c r="BK134">
        <f t="shared" si="204"/>
        <v>0</v>
      </c>
      <c r="BL134">
        <f t="shared" si="204"/>
        <v>0</v>
      </c>
      <c r="BM134">
        <f t="shared" si="204"/>
        <v>0</v>
      </c>
      <c r="BN134">
        <f t="shared" si="204"/>
        <v>0</v>
      </c>
      <c r="BO134">
        <f t="shared" si="204"/>
        <v>0</v>
      </c>
      <c r="BP134">
        <f t="shared" si="204"/>
        <v>0</v>
      </c>
      <c r="BQ134">
        <f t="shared" si="204"/>
        <v>0</v>
      </c>
    </row>
    <row r="135" spans="1:69">
      <c r="A135" t="s">
        <v>285</v>
      </c>
      <c r="B135" t="s">
        <v>32</v>
      </c>
      <c r="C135" t="s">
        <v>33</v>
      </c>
      <c r="D135" t="s">
        <v>34</v>
      </c>
      <c r="E135" t="s">
        <v>529</v>
      </c>
      <c r="F135" t="s">
        <v>343</v>
      </c>
      <c r="I135">
        <v>199</v>
      </c>
      <c r="J135" t="s">
        <v>72</v>
      </c>
      <c r="K135">
        <v>2001</v>
      </c>
      <c r="M135" t="s">
        <v>306</v>
      </c>
      <c r="N135" t="s">
        <v>328</v>
      </c>
      <c r="S135" t="s">
        <v>300</v>
      </c>
      <c r="T135" t="s">
        <v>41</v>
      </c>
      <c r="U135">
        <v>34.839199999999998</v>
      </c>
      <c r="V135">
        <v>-79.740600000000001</v>
      </c>
      <c r="W135" t="s">
        <v>42</v>
      </c>
      <c r="X135" t="s">
        <v>530</v>
      </c>
      <c r="Y135" t="s">
        <v>531</v>
      </c>
      <c r="AA135" t="s">
        <v>45</v>
      </c>
      <c r="AB135" t="s">
        <v>532</v>
      </c>
      <c r="AC135" t="s">
        <v>533</v>
      </c>
      <c r="AD135" t="s">
        <v>536</v>
      </c>
      <c r="AE135" t="s">
        <v>49</v>
      </c>
      <c r="AF135" s="1">
        <v>1</v>
      </c>
      <c r="AG135">
        <f t="shared" si="198"/>
        <v>2243</v>
      </c>
      <c r="AH135" t="str">
        <f t="shared" si="176"/>
        <v/>
      </c>
      <c r="AI135">
        <f t="shared" si="177"/>
        <v>23</v>
      </c>
      <c r="AJ135">
        <f t="shared" si="200"/>
        <v>2041</v>
      </c>
      <c r="AK135">
        <f t="shared" ref="AK135:AL135" si="207">AJ135+40</f>
        <v>2081</v>
      </c>
      <c r="AL135">
        <f t="shared" si="207"/>
        <v>2121</v>
      </c>
      <c r="AM135">
        <f t="shared" si="206"/>
        <v>199</v>
      </c>
      <c r="AN135">
        <f t="shared" si="204"/>
        <v>199</v>
      </c>
      <c r="AO135">
        <f t="shared" si="204"/>
        <v>199</v>
      </c>
      <c r="AP135">
        <f t="shared" si="204"/>
        <v>199</v>
      </c>
      <c r="AQ135">
        <f t="shared" si="204"/>
        <v>199</v>
      </c>
      <c r="AR135">
        <f t="shared" si="204"/>
        <v>199</v>
      </c>
      <c r="AS135">
        <f t="shared" si="204"/>
        <v>199</v>
      </c>
      <c r="AT135">
        <f t="shared" si="204"/>
        <v>199</v>
      </c>
      <c r="AU135">
        <f t="shared" si="204"/>
        <v>199</v>
      </c>
      <c r="AV135">
        <f t="shared" si="204"/>
        <v>199</v>
      </c>
      <c r="AW135">
        <f t="shared" si="204"/>
        <v>199</v>
      </c>
      <c r="AX135">
        <f t="shared" si="204"/>
        <v>199</v>
      </c>
      <c r="AY135">
        <f t="shared" si="204"/>
        <v>199</v>
      </c>
      <c r="AZ135">
        <f t="shared" si="204"/>
        <v>199</v>
      </c>
      <c r="BA135">
        <f t="shared" si="204"/>
        <v>199</v>
      </c>
      <c r="BB135">
        <f t="shared" si="204"/>
        <v>199</v>
      </c>
      <c r="BC135">
        <f t="shared" si="204"/>
        <v>199</v>
      </c>
      <c r="BD135">
        <f t="shared" si="204"/>
        <v>199</v>
      </c>
      <c r="BE135">
        <f t="shared" si="204"/>
        <v>199</v>
      </c>
      <c r="BF135">
        <f t="shared" si="204"/>
        <v>199</v>
      </c>
      <c r="BG135">
        <f t="shared" si="204"/>
        <v>199</v>
      </c>
      <c r="BH135">
        <f t="shared" si="204"/>
        <v>0</v>
      </c>
      <c r="BI135">
        <f t="shared" si="204"/>
        <v>0</v>
      </c>
      <c r="BJ135">
        <f t="shared" si="204"/>
        <v>0</v>
      </c>
      <c r="BK135">
        <f t="shared" si="204"/>
        <v>0</v>
      </c>
      <c r="BL135">
        <f t="shared" si="204"/>
        <v>0</v>
      </c>
      <c r="BM135">
        <f t="shared" si="204"/>
        <v>0</v>
      </c>
      <c r="BN135">
        <f t="shared" si="204"/>
        <v>0</v>
      </c>
      <c r="BO135">
        <f t="shared" si="204"/>
        <v>0</v>
      </c>
      <c r="BP135">
        <f t="shared" si="204"/>
        <v>0</v>
      </c>
      <c r="BQ135">
        <f t="shared" si="204"/>
        <v>0</v>
      </c>
    </row>
    <row r="136" spans="1:69">
      <c r="A136" t="s">
        <v>285</v>
      </c>
      <c r="B136" t="s">
        <v>32</v>
      </c>
      <c r="C136" t="s">
        <v>33</v>
      </c>
      <c r="D136" t="s">
        <v>34</v>
      </c>
      <c r="E136" t="s">
        <v>529</v>
      </c>
      <c r="F136" t="s">
        <v>327</v>
      </c>
      <c r="I136">
        <v>199</v>
      </c>
      <c r="J136" t="s">
        <v>72</v>
      </c>
      <c r="K136">
        <v>2001</v>
      </c>
      <c r="M136" t="s">
        <v>306</v>
      </c>
      <c r="N136" t="s">
        <v>328</v>
      </c>
      <c r="S136" t="s">
        <v>300</v>
      </c>
      <c r="T136" t="s">
        <v>41</v>
      </c>
      <c r="U136">
        <v>34.839199999999998</v>
      </c>
      <c r="V136">
        <v>-79.740600000000001</v>
      </c>
      <c r="W136" t="s">
        <v>42</v>
      </c>
      <c r="X136" t="s">
        <v>530</v>
      </c>
      <c r="Y136" t="s">
        <v>531</v>
      </c>
      <c r="AA136" t="s">
        <v>45</v>
      </c>
      <c r="AB136" t="s">
        <v>532</v>
      </c>
      <c r="AC136" t="s">
        <v>533</v>
      </c>
      <c r="AD136" t="s">
        <v>537</v>
      </c>
      <c r="AE136" t="s">
        <v>49</v>
      </c>
      <c r="AF136" s="1">
        <v>1</v>
      </c>
      <c r="AG136">
        <f t="shared" si="198"/>
        <v>2243</v>
      </c>
      <c r="AH136" t="str">
        <f t="shared" si="176"/>
        <v/>
      </c>
      <c r="AI136">
        <f t="shared" si="177"/>
        <v>23</v>
      </c>
      <c r="AJ136">
        <f t="shared" si="200"/>
        <v>2041</v>
      </c>
      <c r="AK136">
        <f t="shared" ref="AK136:AL136" si="208">AJ136+40</f>
        <v>2081</v>
      </c>
      <c r="AL136">
        <f t="shared" si="208"/>
        <v>2121</v>
      </c>
      <c r="AM136">
        <f t="shared" si="206"/>
        <v>199</v>
      </c>
      <c r="AN136">
        <f t="shared" si="204"/>
        <v>199</v>
      </c>
      <c r="AO136">
        <f t="shared" si="204"/>
        <v>199</v>
      </c>
      <c r="AP136">
        <f t="shared" si="204"/>
        <v>199</v>
      </c>
      <c r="AQ136">
        <f t="shared" si="204"/>
        <v>199</v>
      </c>
      <c r="AR136">
        <f t="shared" si="204"/>
        <v>199</v>
      </c>
      <c r="AS136">
        <f t="shared" si="204"/>
        <v>199</v>
      </c>
      <c r="AT136">
        <f t="shared" si="204"/>
        <v>199</v>
      </c>
      <c r="AU136">
        <f t="shared" si="204"/>
        <v>199</v>
      </c>
      <c r="AV136">
        <f t="shared" si="204"/>
        <v>199</v>
      </c>
      <c r="AW136">
        <f t="shared" si="204"/>
        <v>199</v>
      </c>
      <c r="AX136">
        <f t="shared" si="204"/>
        <v>199</v>
      </c>
      <c r="AY136">
        <f t="shared" si="204"/>
        <v>199</v>
      </c>
      <c r="AZ136">
        <f t="shared" si="204"/>
        <v>199</v>
      </c>
      <c r="BA136">
        <f t="shared" si="204"/>
        <v>199</v>
      </c>
      <c r="BB136">
        <f t="shared" si="204"/>
        <v>199</v>
      </c>
      <c r="BC136">
        <f t="shared" si="204"/>
        <v>199</v>
      </c>
      <c r="BD136">
        <f t="shared" si="204"/>
        <v>199</v>
      </c>
      <c r="BE136">
        <f t="shared" si="204"/>
        <v>199</v>
      </c>
      <c r="BF136">
        <f t="shared" si="204"/>
        <v>199</v>
      </c>
      <c r="BG136">
        <f t="shared" si="204"/>
        <v>199</v>
      </c>
      <c r="BH136">
        <f t="shared" si="204"/>
        <v>0</v>
      </c>
      <c r="BI136">
        <f t="shared" si="204"/>
        <v>0</v>
      </c>
      <c r="BJ136">
        <f t="shared" si="204"/>
        <v>0</v>
      </c>
      <c r="BK136">
        <f t="shared" si="204"/>
        <v>0</v>
      </c>
      <c r="BL136">
        <f t="shared" si="204"/>
        <v>0</v>
      </c>
      <c r="BM136">
        <f t="shared" si="204"/>
        <v>0</v>
      </c>
      <c r="BN136">
        <f t="shared" si="204"/>
        <v>0</v>
      </c>
      <c r="BO136">
        <f t="shared" si="204"/>
        <v>0</v>
      </c>
      <c r="BP136">
        <f t="shared" si="204"/>
        <v>0</v>
      </c>
      <c r="BQ136">
        <f t="shared" si="204"/>
        <v>0</v>
      </c>
    </row>
    <row r="137" spans="1:69">
      <c r="A137" t="s">
        <v>285</v>
      </c>
      <c r="B137" t="s">
        <v>32</v>
      </c>
      <c r="C137" t="s">
        <v>33</v>
      </c>
      <c r="D137" t="s">
        <v>34</v>
      </c>
      <c r="E137" t="s">
        <v>529</v>
      </c>
      <c r="F137" t="s">
        <v>346</v>
      </c>
      <c r="I137">
        <v>199</v>
      </c>
      <c r="J137" t="s">
        <v>72</v>
      </c>
      <c r="K137">
        <v>2002</v>
      </c>
      <c r="M137" t="s">
        <v>306</v>
      </c>
      <c r="N137" t="s">
        <v>289</v>
      </c>
      <c r="S137" t="s">
        <v>300</v>
      </c>
      <c r="T137" t="s">
        <v>41</v>
      </c>
      <c r="U137">
        <v>34.839199999999998</v>
      </c>
      <c r="V137">
        <v>-79.740600000000001</v>
      </c>
      <c r="W137" t="s">
        <v>42</v>
      </c>
      <c r="X137" t="s">
        <v>530</v>
      </c>
      <c r="Y137" t="s">
        <v>531</v>
      </c>
      <c r="AA137" t="s">
        <v>45</v>
      </c>
      <c r="AB137" t="s">
        <v>532</v>
      </c>
      <c r="AC137" t="s">
        <v>533</v>
      </c>
      <c r="AD137" t="s">
        <v>538</v>
      </c>
      <c r="AE137" t="s">
        <v>49</v>
      </c>
      <c r="AF137" s="1">
        <v>1</v>
      </c>
      <c r="AG137">
        <f t="shared" si="198"/>
        <v>2243</v>
      </c>
      <c r="AH137" t="str">
        <f t="shared" si="176"/>
        <v/>
      </c>
      <c r="AI137">
        <f t="shared" si="177"/>
        <v>22</v>
      </c>
      <c r="AJ137">
        <f t="shared" si="200"/>
        <v>2042</v>
      </c>
      <c r="AK137">
        <f t="shared" ref="AK137:AL137" si="209">AJ137+40</f>
        <v>2082</v>
      </c>
      <c r="AL137">
        <f t="shared" si="209"/>
        <v>2122</v>
      </c>
      <c r="AM137">
        <f t="shared" si="206"/>
        <v>199</v>
      </c>
      <c r="AN137">
        <f t="shared" si="204"/>
        <v>199</v>
      </c>
      <c r="AO137">
        <f t="shared" si="204"/>
        <v>199</v>
      </c>
      <c r="AP137">
        <f t="shared" si="204"/>
        <v>199</v>
      </c>
      <c r="AQ137">
        <f t="shared" si="204"/>
        <v>199</v>
      </c>
      <c r="AR137">
        <f t="shared" si="204"/>
        <v>199</v>
      </c>
      <c r="AS137">
        <f t="shared" si="204"/>
        <v>199</v>
      </c>
      <c r="AT137">
        <f t="shared" si="204"/>
        <v>199</v>
      </c>
      <c r="AU137">
        <f t="shared" si="204"/>
        <v>199</v>
      </c>
      <c r="AV137">
        <f t="shared" si="204"/>
        <v>199</v>
      </c>
      <c r="AW137">
        <f t="shared" si="204"/>
        <v>199</v>
      </c>
      <c r="AX137">
        <f t="shared" si="204"/>
        <v>199</v>
      </c>
      <c r="AY137">
        <f t="shared" si="204"/>
        <v>199</v>
      </c>
      <c r="AZ137">
        <f t="shared" si="204"/>
        <v>199</v>
      </c>
      <c r="BA137">
        <f t="shared" si="204"/>
        <v>199</v>
      </c>
      <c r="BB137">
        <f t="shared" si="204"/>
        <v>199</v>
      </c>
      <c r="BC137">
        <f t="shared" si="204"/>
        <v>199</v>
      </c>
      <c r="BD137">
        <f t="shared" si="204"/>
        <v>199</v>
      </c>
      <c r="BE137">
        <f t="shared" si="204"/>
        <v>199</v>
      </c>
      <c r="BF137">
        <f t="shared" si="204"/>
        <v>199</v>
      </c>
      <c r="BG137">
        <f t="shared" si="204"/>
        <v>199</v>
      </c>
      <c r="BH137">
        <f t="shared" si="204"/>
        <v>199</v>
      </c>
      <c r="BI137">
        <f t="shared" si="204"/>
        <v>0</v>
      </c>
      <c r="BJ137">
        <f t="shared" si="204"/>
        <v>0</v>
      </c>
      <c r="BK137">
        <f t="shared" si="204"/>
        <v>0</v>
      </c>
      <c r="BL137">
        <f t="shared" si="204"/>
        <v>0</v>
      </c>
      <c r="BM137">
        <f t="shared" si="204"/>
        <v>0</v>
      </c>
      <c r="BN137">
        <f t="shared" si="204"/>
        <v>0</v>
      </c>
      <c r="BO137">
        <f t="shared" si="204"/>
        <v>0</v>
      </c>
      <c r="BP137">
        <f t="shared" si="204"/>
        <v>0</v>
      </c>
      <c r="BQ137">
        <f t="shared" si="204"/>
        <v>0</v>
      </c>
    </row>
    <row r="138" spans="1:69">
      <c r="A138" t="s">
        <v>285</v>
      </c>
      <c r="B138" t="s">
        <v>32</v>
      </c>
      <c r="C138" t="s">
        <v>33</v>
      </c>
      <c r="D138" t="s">
        <v>34</v>
      </c>
      <c r="E138" t="s">
        <v>529</v>
      </c>
      <c r="F138" t="s">
        <v>298</v>
      </c>
      <c r="I138">
        <v>594</v>
      </c>
      <c r="J138" t="s">
        <v>72</v>
      </c>
      <c r="K138">
        <v>2002</v>
      </c>
      <c r="M138" t="s">
        <v>299</v>
      </c>
      <c r="N138" t="s">
        <v>289</v>
      </c>
      <c r="S138" t="s">
        <v>300</v>
      </c>
      <c r="T138" t="s">
        <v>41</v>
      </c>
      <c r="U138">
        <v>34.839199999999998</v>
      </c>
      <c r="V138">
        <v>-79.740600000000001</v>
      </c>
      <c r="W138" t="s">
        <v>42</v>
      </c>
      <c r="X138" t="s">
        <v>530</v>
      </c>
      <c r="Y138" t="s">
        <v>531</v>
      </c>
      <c r="AA138" t="s">
        <v>45</v>
      </c>
      <c r="AB138" t="s">
        <v>532</v>
      </c>
      <c r="AC138" t="s">
        <v>533</v>
      </c>
      <c r="AD138" t="s">
        <v>539</v>
      </c>
      <c r="AE138" t="s">
        <v>49</v>
      </c>
      <c r="AF138" s="1">
        <v>1</v>
      </c>
      <c r="AG138">
        <f t="shared" si="198"/>
        <v>2243</v>
      </c>
      <c r="AH138" t="str">
        <f t="shared" si="176"/>
        <v/>
      </c>
      <c r="AI138">
        <f t="shared" si="177"/>
        <v>22</v>
      </c>
      <c r="AJ138">
        <f t="shared" si="200"/>
        <v>2042</v>
      </c>
      <c r="AK138">
        <f t="shared" ref="AK138:AL138" si="210">AJ138+40</f>
        <v>2082</v>
      </c>
      <c r="AL138">
        <f t="shared" si="210"/>
        <v>2122</v>
      </c>
      <c r="AM138">
        <f t="shared" si="206"/>
        <v>594</v>
      </c>
      <c r="AN138">
        <f t="shared" si="204"/>
        <v>594</v>
      </c>
      <c r="AO138">
        <f t="shared" si="204"/>
        <v>594</v>
      </c>
      <c r="AP138">
        <f t="shared" si="204"/>
        <v>594</v>
      </c>
      <c r="AQ138">
        <f t="shared" si="204"/>
        <v>594</v>
      </c>
      <c r="AR138">
        <f t="shared" si="204"/>
        <v>594</v>
      </c>
      <c r="AS138">
        <f t="shared" si="204"/>
        <v>594</v>
      </c>
      <c r="AT138">
        <f t="shared" si="204"/>
        <v>594</v>
      </c>
      <c r="AU138">
        <f t="shared" si="204"/>
        <v>594</v>
      </c>
      <c r="AV138">
        <f t="shared" si="204"/>
        <v>594</v>
      </c>
      <c r="AW138">
        <f t="shared" si="204"/>
        <v>594</v>
      </c>
      <c r="AX138">
        <f t="shared" si="204"/>
        <v>594</v>
      </c>
      <c r="AY138">
        <f t="shared" si="204"/>
        <v>594</v>
      </c>
      <c r="AZ138">
        <f t="shared" si="204"/>
        <v>594</v>
      </c>
      <c r="BA138">
        <f t="shared" si="204"/>
        <v>594</v>
      </c>
      <c r="BB138">
        <f t="shared" si="204"/>
        <v>594</v>
      </c>
      <c r="BC138">
        <f t="shared" si="204"/>
        <v>594</v>
      </c>
      <c r="BD138">
        <f t="shared" si="204"/>
        <v>594</v>
      </c>
      <c r="BE138">
        <f t="shared" si="204"/>
        <v>594</v>
      </c>
      <c r="BF138">
        <f t="shared" si="204"/>
        <v>594</v>
      </c>
      <c r="BG138">
        <f t="shared" si="204"/>
        <v>594</v>
      </c>
      <c r="BH138">
        <f t="shared" si="204"/>
        <v>594</v>
      </c>
      <c r="BI138">
        <f t="shared" si="204"/>
        <v>0</v>
      </c>
      <c r="BJ138">
        <f t="shared" si="204"/>
        <v>0</v>
      </c>
      <c r="BK138">
        <f t="shared" si="204"/>
        <v>0</v>
      </c>
      <c r="BL138">
        <f t="shared" si="204"/>
        <v>0</v>
      </c>
      <c r="BM138">
        <f t="shared" si="204"/>
        <v>0</v>
      </c>
      <c r="BN138">
        <f t="shared" si="204"/>
        <v>0</v>
      </c>
      <c r="BO138">
        <f t="shared" si="204"/>
        <v>0</v>
      </c>
      <c r="BP138">
        <f t="shared" si="204"/>
        <v>0</v>
      </c>
      <c r="BQ138">
        <f t="shared" si="204"/>
        <v>0</v>
      </c>
    </row>
    <row r="139" spans="1:69">
      <c r="A139" t="s">
        <v>285</v>
      </c>
      <c r="B139" t="s">
        <v>32</v>
      </c>
      <c r="C139" t="s">
        <v>33</v>
      </c>
      <c r="D139" t="s">
        <v>34</v>
      </c>
      <c r="E139" t="s">
        <v>529</v>
      </c>
      <c r="F139" t="s">
        <v>303</v>
      </c>
      <c r="I139">
        <v>654</v>
      </c>
      <c r="J139" t="s">
        <v>72</v>
      </c>
      <c r="K139">
        <v>2011</v>
      </c>
      <c r="M139" t="s">
        <v>299</v>
      </c>
      <c r="N139" t="s">
        <v>289</v>
      </c>
      <c r="S139" t="s">
        <v>300</v>
      </c>
      <c r="T139" t="s">
        <v>41</v>
      </c>
      <c r="U139">
        <v>34.839199999999998</v>
      </c>
      <c r="V139">
        <v>-79.740600000000001</v>
      </c>
      <c r="W139" t="s">
        <v>42</v>
      </c>
      <c r="X139" t="s">
        <v>530</v>
      </c>
      <c r="Y139" t="s">
        <v>531</v>
      </c>
      <c r="AA139" t="s">
        <v>45</v>
      </c>
      <c r="AB139" t="s">
        <v>532</v>
      </c>
      <c r="AC139" t="s">
        <v>533</v>
      </c>
      <c r="AD139" t="s">
        <v>540</v>
      </c>
      <c r="AE139" t="s">
        <v>49</v>
      </c>
      <c r="AF139" s="1">
        <v>1</v>
      </c>
      <c r="AG139">
        <f t="shared" si="198"/>
        <v>2243</v>
      </c>
      <c r="AH139">
        <f t="shared" si="176"/>
        <v>2243</v>
      </c>
      <c r="AI139">
        <f t="shared" si="177"/>
        <v>13</v>
      </c>
      <c r="AJ139">
        <f t="shared" si="200"/>
        <v>2051</v>
      </c>
      <c r="AK139">
        <f t="shared" ref="AK139:AL139" si="211">AJ139+40</f>
        <v>2091</v>
      </c>
      <c r="AL139">
        <f t="shared" si="211"/>
        <v>2131</v>
      </c>
      <c r="AM139">
        <f t="shared" ref="AM139:AV139" si="212">IF(OR(AM$1&lt;$K139,AM$1&gt;=$AJ139),0,$I139)*$AF139</f>
        <v>654</v>
      </c>
      <c r="AN139">
        <f t="shared" si="212"/>
        <v>654</v>
      </c>
      <c r="AO139">
        <f t="shared" si="212"/>
        <v>654</v>
      </c>
      <c r="AP139">
        <f t="shared" si="212"/>
        <v>654</v>
      </c>
      <c r="AQ139">
        <f t="shared" si="212"/>
        <v>654</v>
      </c>
      <c r="AR139">
        <f t="shared" si="212"/>
        <v>654</v>
      </c>
      <c r="AS139">
        <f t="shared" si="212"/>
        <v>654</v>
      </c>
      <c r="AT139">
        <f t="shared" si="212"/>
        <v>654</v>
      </c>
      <c r="AU139">
        <f t="shared" si="212"/>
        <v>654</v>
      </c>
      <c r="AV139">
        <f t="shared" si="212"/>
        <v>654</v>
      </c>
      <c r="AW139">
        <f t="shared" ref="AW139:BF139" si="213">IF(OR(AW$1&lt;$K139,AW$1&gt;=$AJ139),0,$I139)*$AF139</f>
        <v>654</v>
      </c>
      <c r="AX139">
        <f t="shared" si="213"/>
        <v>654</v>
      </c>
      <c r="AY139">
        <f t="shared" si="213"/>
        <v>654</v>
      </c>
      <c r="AZ139">
        <f t="shared" si="213"/>
        <v>654</v>
      </c>
      <c r="BA139">
        <f t="shared" si="213"/>
        <v>654</v>
      </c>
      <c r="BB139">
        <f t="shared" si="213"/>
        <v>654</v>
      </c>
      <c r="BC139">
        <f t="shared" si="213"/>
        <v>654</v>
      </c>
      <c r="BD139">
        <f t="shared" si="213"/>
        <v>654</v>
      </c>
      <c r="BE139">
        <f t="shared" si="213"/>
        <v>654</v>
      </c>
      <c r="BF139">
        <f t="shared" si="213"/>
        <v>654</v>
      </c>
      <c r="BG139">
        <f t="shared" ref="BG139:BP139" si="214">IF(OR(BG$1&lt;$K139,BG$1&gt;=$AJ139),0,$I139)*$AF139</f>
        <v>654</v>
      </c>
      <c r="BH139">
        <f t="shared" si="214"/>
        <v>654</v>
      </c>
      <c r="BI139">
        <f t="shared" si="214"/>
        <v>654</v>
      </c>
      <c r="BJ139">
        <f t="shared" si="214"/>
        <v>654</v>
      </c>
      <c r="BK139">
        <f t="shared" si="214"/>
        <v>654</v>
      </c>
      <c r="BL139">
        <f t="shared" si="214"/>
        <v>654</v>
      </c>
      <c r="BM139">
        <f t="shared" si="214"/>
        <v>654</v>
      </c>
      <c r="BN139">
        <f t="shared" si="214"/>
        <v>654</v>
      </c>
      <c r="BO139">
        <f t="shared" si="214"/>
        <v>654</v>
      </c>
      <c r="BP139">
        <f t="shared" si="214"/>
        <v>654</v>
      </c>
      <c r="BQ139">
        <v>0</v>
      </c>
    </row>
    <row r="140" spans="1:69">
      <c r="A140" t="s">
        <v>285</v>
      </c>
      <c r="B140" t="s">
        <v>32</v>
      </c>
      <c r="C140" t="s">
        <v>33</v>
      </c>
      <c r="D140" t="s">
        <v>34</v>
      </c>
      <c r="E140" t="s">
        <v>541</v>
      </c>
      <c r="F140" t="s">
        <v>311</v>
      </c>
      <c r="I140">
        <v>66</v>
      </c>
      <c r="J140" t="s">
        <v>72</v>
      </c>
      <c r="K140">
        <v>1980</v>
      </c>
      <c r="M140" t="s">
        <v>306</v>
      </c>
      <c r="N140" t="s">
        <v>289</v>
      </c>
      <c r="S140" t="s">
        <v>290</v>
      </c>
      <c r="T140" t="s">
        <v>41</v>
      </c>
      <c r="U140">
        <v>30.376389</v>
      </c>
      <c r="V140">
        <v>-83.18056</v>
      </c>
      <c r="W140" t="s">
        <v>42</v>
      </c>
      <c r="X140" t="s">
        <v>542</v>
      </c>
      <c r="Y140" t="s">
        <v>543</v>
      </c>
      <c r="AA140" t="s">
        <v>110</v>
      </c>
      <c r="AB140" t="s">
        <v>544</v>
      </c>
      <c r="AC140" t="s">
        <v>545</v>
      </c>
      <c r="AD140" t="s">
        <v>546</v>
      </c>
      <c r="AE140" t="s">
        <v>49</v>
      </c>
      <c r="AF140" s="1">
        <v>1</v>
      </c>
      <c r="AG140">
        <f t="shared" si="198"/>
        <v>197.9</v>
      </c>
      <c r="AH140" t="str">
        <f t="shared" si="176"/>
        <v/>
      </c>
      <c r="AI140">
        <f t="shared" si="177"/>
        <v>44</v>
      </c>
      <c r="AJ140">
        <f t="shared" si="200"/>
        <v>2020</v>
      </c>
      <c r="AK140">
        <f t="shared" ref="AK140:AL140" si="215">AJ140+40</f>
        <v>2060</v>
      </c>
      <c r="AL140">
        <f t="shared" si="215"/>
        <v>2100</v>
      </c>
      <c r="AM140">
        <f t="shared" ref="AM140:AV142" si="216">IF(OR(AM$1&lt;$K140,AM$1&gt;=$AK140),0,$I140)*$AF140</f>
        <v>66</v>
      </c>
      <c r="AN140">
        <f t="shared" si="216"/>
        <v>66</v>
      </c>
      <c r="AO140">
        <f t="shared" si="216"/>
        <v>66</v>
      </c>
      <c r="AP140">
        <f t="shared" si="216"/>
        <v>66</v>
      </c>
      <c r="AQ140">
        <f t="shared" si="216"/>
        <v>66</v>
      </c>
      <c r="AR140">
        <f t="shared" si="216"/>
        <v>66</v>
      </c>
      <c r="AS140">
        <f t="shared" si="216"/>
        <v>66</v>
      </c>
      <c r="AT140">
        <f t="shared" si="216"/>
        <v>66</v>
      </c>
      <c r="AU140">
        <f t="shared" si="216"/>
        <v>66</v>
      </c>
      <c r="AV140">
        <f t="shared" si="216"/>
        <v>66</v>
      </c>
      <c r="AW140">
        <f t="shared" ref="AW140:BF142" si="217">IF(OR(AW$1&lt;$K140,AW$1&gt;=$AK140),0,$I140)*$AF140</f>
        <v>66</v>
      </c>
      <c r="AX140">
        <f t="shared" si="217"/>
        <v>66</v>
      </c>
      <c r="AY140">
        <f t="shared" si="217"/>
        <v>66</v>
      </c>
      <c r="AZ140">
        <f t="shared" si="217"/>
        <v>66</v>
      </c>
      <c r="BA140">
        <f t="shared" si="217"/>
        <v>66</v>
      </c>
      <c r="BB140">
        <f t="shared" si="217"/>
        <v>66</v>
      </c>
      <c r="BC140">
        <f t="shared" si="217"/>
        <v>66</v>
      </c>
      <c r="BD140">
        <f t="shared" si="217"/>
        <v>66</v>
      </c>
      <c r="BE140">
        <f t="shared" si="217"/>
        <v>66</v>
      </c>
      <c r="BF140">
        <f t="shared" si="217"/>
        <v>66</v>
      </c>
      <c r="BG140">
        <f t="shared" ref="BG140:BP142" si="218">IF(OR(BG$1&lt;$K140,BG$1&gt;=$AK140),0,$I140)*$AF140</f>
        <v>66</v>
      </c>
      <c r="BH140">
        <f t="shared" si="218"/>
        <v>66</v>
      </c>
      <c r="BI140">
        <f t="shared" si="218"/>
        <v>66</v>
      </c>
      <c r="BJ140">
        <f t="shared" si="218"/>
        <v>66</v>
      </c>
      <c r="BK140">
        <f t="shared" si="218"/>
        <v>66</v>
      </c>
      <c r="BL140">
        <f t="shared" si="218"/>
        <v>66</v>
      </c>
      <c r="BM140">
        <f t="shared" si="218"/>
        <v>66</v>
      </c>
      <c r="BN140">
        <f t="shared" si="218"/>
        <v>66</v>
      </c>
      <c r="BO140">
        <f t="shared" si="218"/>
        <v>66</v>
      </c>
      <c r="BP140">
        <f t="shared" si="218"/>
        <v>66</v>
      </c>
      <c r="BQ140">
        <v>0</v>
      </c>
    </row>
    <row r="141" spans="1:69">
      <c r="A141" t="s">
        <v>285</v>
      </c>
      <c r="B141" t="s">
        <v>32</v>
      </c>
      <c r="C141" t="s">
        <v>33</v>
      </c>
      <c r="D141" t="s">
        <v>34</v>
      </c>
      <c r="E141" t="s">
        <v>541</v>
      </c>
      <c r="F141" t="s">
        <v>318</v>
      </c>
      <c r="I141">
        <v>65.900000000000006</v>
      </c>
      <c r="J141" t="s">
        <v>72</v>
      </c>
      <c r="K141">
        <v>1980</v>
      </c>
      <c r="M141" t="s">
        <v>306</v>
      </c>
      <c r="N141" t="s">
        <v>312</v>
      </c>
      <c r="S141" t="s">
        <v>290</v>
      </c>
      <c r="T141" t="s">
        <v>41</v>
      </c>
      <c r="U141">
        <v>30.376389</v>
      </c>
      <c r="V141">
        <v>-83.180555999999996</v>
      </c>
      <c r="W141" t="s">
        <v>42</v>
      </c>
      <c r="X141" t="s">
        <v>542</v>
      </c>
      <c r="Y141" t="s">
        <v>543</v>
      </c>
      <c r="AA141" t="s">
        <v>110</v>
      </c>
      <c r="AB141" t="s">
        <v>544</v>
      </c>
      <c r="AC141" t="s">
        <v>545</v>
      </c>
      <c r="AD141" t="s">
        <v>547</v>
      </c>
      <c r="AE141" t="s">
        <v>49</v>
      </c>
      <c r="AF141" s="1">
        <v>1</v>
      </c>
      <c r="AG141">
        <f t="shared" si="198"/>
        <v>197.9</v>
      </c>
      <c r="AH141" t="str">
        <f t="shared" si="176"/>
        <v/>
      </c>
      <c r="AI141">
        <f t="shared" si="177"/>
        <v>44</v>
      </c>
      <c r="AJ141">
        <f t="shared" si="200"/>
        <v>2020</v>
      </c>
      <c r="AK141">
        <f t="shared" ref="AK141:AL141" si="219">AJ141+40</f>
        <v>2060</v>
      </c>
      <c r="AL141">
        <f t="shared" si="219"/>
        <v>2100</v>
      </c>
      <c r="AM141">
        <f t="shared" si="216"/>
        <v>65.900000000000006</v>
      </c>
      <c r="AN141">
        <f t="shared" si="216"/>
        <v>65.900000000000006</v>
      </c>
      <c r="AO141">
        <f t="shared" si="216"/>
        <v>65.900000000000006</v>
      </c>
      <c r="AP141">
        <f t="shared" si="216"/>
        <v>65.900000000000006</v>
      </c>
      <c r="AQ141">
        <f t="shared" si="216"/>
        <v>65.900000000000006</v>
      </c>
      <c r="AR141">
        <f t="shared" si="216"/>
        <v>65.900000000000006</v>
      </c>
      <c r="AS141">
        <f t="shared" si="216"/>
        <v>65.900000000000006</v>
      </c>
      <c r="AT141">
        <f t="shared" si="216"/>
        <v>65.900000000000006</v>
      </c>
      <c r="AU141">
        <f t="shared" si="216"/>
        <v>65.900000000000006</v>
      </c>
      <c r="AV141">
        <f t="shared" si="216"/>
        <v>65.900000000000006</v>
      </c>
      <c r="AW141">
        <f t="shared" si="217"/>
        <v>65.900000000000006</v>
      </c>
      <c r="AX141">
        <f t="shared" si="217"/>
        <v>65.900000000000006</v>
      </c>
      <c r="AY141">
        <f t="shared" si="217"/>
        <v>65.900000000000006</v>
      </c>
      <c r="AZ141">
        <f t="shared" si="217"/>
        <v>65.900000000000006</v>
      </c>
      <c r="BA141">
        <f t="shared" si="217"/>
        <v>65.900000000000006</v>
      </c>
      <c r="BB141">
        <f t="shared" si="217"/>
        <v>65.900000000000006</v>
      </c>
      <c r="BC141">
        <f t="shared" si="217"/>
        <v>65.900000000000006</v>
      </c>
      <c r="BD141">
        <f t="shared" si="217"/>
        <v>65.900000000000006</v>
      </c>
      <c r="BE141">
        <f t="shared" si="217"/>
        <v>65.900000000000006</v>
      </c>
      <c r="BF141">
        <f t="shared" si="217"/>
        <v>65.900000000000006</v>
      </c>
      <c r="BG141">
        <f t="shared" si="218"/>
        <v>65.900000000000006</v>
      </c>
      <c r="BH141">
        <f t="shared" si="218"/>
        <v>65.900000000000006</v>
      </c>
      <c r="BI141">
        <f t="shared" si="218"/>
        <v>65.900000000000006</v>
      </c>
      <c r="BJ141">
        <f t="shared" si="218"/>
        <v>65.900000000000006</v>
      </c>
      <c r="BK141">
        <f t="shared" si="218"/>
        <v>65.900000000000006</v>
      </c>
      <c r="BL141">
        <f t="shared" si="218"/>
        <v>65.900000000000006</v>
      </c>
      <c r="BM141">
        <f t="shared" si="218"/>
        <v>65.900000000000006</v>
      </c>
      <c r="BN141">
        <f t="shared" si="218"/>
        <v>65.900000000000006</v>
      </c>
      <c r="BO141">
        <f t="shared" si="218"/>
        <v>65.900000000000006</v>
      </c>
      <c r="BP141">
        <f t="shared" si="218"/>
        <v>65.900000000000006</v>
      </c>
      <c r="BQ141">
        <v>0</v>
      </c>
    </row>
    <row r="142" spans="1:69">
      <c r="A142" t="s">
        <v>285</v>
      </c>
      <c r="B142" t="s">
        <v>32</v>
      </c>
      <c r="C142" t="s">
        <v>33</v>
      </c>
      <c r="D142" t="s">
        <v>34</v>
      </c>
      <c r="E142" t="s">
        <v>541</v>
      </c>
      <c r="F142" t="s">
        <v>320</v>
      </c>
      <c r="I142">
        <v>66</v>
      </c>
      <c r="J142" t="s">
        <v>72</v>
      </c>
      <c r="K142">
        <v>1980</v>
      </c>
      <c r="M142" t="s">
        <v>306</v>
      </c>
      <c r="N142" t="s">
        <v>289</v>
      </c>
      <c r="S142" t="s">
        <v>290</v>
      </c>
      <c r="T142" t="s">
        <v>41</v>
      </c>
      <c r="U142">
        <v>30.376389</v>
      </c>
      <c r="V142">
        <v>-83.18056</v>
      </c>
      <c r="W142" t="s">
        <v>42</v>
      </c>
      <c r="X142" t="s">
        <v>542</v>
      </c>
      <c r="Y142" t="s">
        <v>543</v>
      </c>
      <c r="AA142" t="s">
        <v>110</v>
      </c>
      <c r="AB142" t="s">
        <v>544</v>
      </c>
      <c r="AC142" t="s">
        <v>545</v>
      </c>
      <c r="AD142" t="s">
        <v>548</v>
      </c>
      <c r="AE142" t="s">
        <v>49</v>
      </c>
      <c r="AF142" s="1">
        <v>1</v>
      </c>
      <c r="AG142">
        <f t="shared" si="198"/>
        <v>197.9</v>
      </c>
      <c r="AH142">
        <f t="shared" si="176"/>
        <v>197.9</v>
      </c>
      <c r="AI142">
        <f t="shared" si="177"/>
        <v>44</v>
      </c>
      <c r="AJ142">
        <f t="shared" si="200"/>
        <v>2020</v>
      </c>
      <c r="AK142">
        <f t="shared" ref="AK142:AL142" si="220">AJ142+40</f>
        <v>2060</v>
      </c>
      <c r="AL142">
        <f t="shared" si="220"/>
        <v>2100</v>
      </c>
      <c r="AM142">
        <f t="shared" si="216"/>
        <v>66</v>
      </c>
      <c r="AN142">
        <f t="shared" si="216"/>
        <v>66</v>
      </c>
      <c r="AO142">
        <f t="shared" si="216"/>
        <v>66</v>
      </c>
      <c r="AP142">
        <f t="shared" si="216"/>
        <v>66</v>
      </c>
      <c r="AQ142">
        <f t="shared" si="216"/>
        <v>66</v>
      </c>
      <c r="AR142">
        <f t="shared" si="216"/>
        <v>66</v>
      </c>
      <c r="AS142">
        <f t="shared" si="216"/>
        <v>66</v>
      </c>
      <c r="AT142">
        <f t="shared" si="216"/>
        <v>66</v>
      </c>
      <c r="AU142">
        <f t="shared" si="216"/>
        <v>66</v>
      </c>
      <c r="AV142">
        <f t="shared" si="216"/>
        <v>66</v>
      </c>
      <c r="AW142">
        <f t="shared" si="217"/>
        <v>66</v>
      </c>
      <c r="AX142">
        <f t="shared" si="217"/>
        <v>66</v>
      </c>
      <c r="AY142">
        <f t="shared" si="217"/>
        <v>66</v>
      </c>
      <c r="AZ142">
        <f t="shared" si="217"/>
        <v>66</v>
      </c>
      <c r="BA142">
        <f t="shared" si="217"/>
        <v>66</v>
      </c>
      <c r="BB142">
        <f t="shared" si="217"/>
        <v>66</v>
      </c>
      <c r="BC142">
        <f t="shared" si="217"/>
        <v>66</v>
      </c>
      <c r="BD142">
        <f t="shared" si="217"/>
        <v>66</v>
      </c>
      <c r="BE142">
        <f t="shared" si="217"/>
        <v>66</v>
      </c>
      <c r="BF142">
        <f t="shared" si="217"/>
        <v>66</v>
      </c>
      <c r="BG142">
        <f t="shared" si="218"/>
        <v>66</v>
      </c>
      <c r="BH142">
        <f t="shared" si="218"/>
        <v>66</v>
      </c>
      <c r="BI142">
        <f t="shared" si="218"/>
        <v>66</v>
      </c>
      <c r="BJ142">
        <f t="shared" si="218"/>
        <v>66</v>
      </c>
      <c r="BK142">
        <f t="shared" si="218"/>
        <v>66</v>
      </c>
      <c r="BL142">
        <f t="shared" si="218"/>
        <v>66</v>
      </c>
      <c r="BM142">
        <f t="shared" si="218"/>
        <v>66</v>
      </c>
      <c r="BN142">
        <f t="shared" si="218"/>
        <v>66</v>
      </c>
      <c r="BO142">
        <f t="shared" si="218"/>
        <v>66</v>
      </c>
      <c r="BP142">
        <f t="shared" si="218"/>
        <v>66</v>
      </c>
      <c r="BQ142">
        <v>0</v>
      </c>
    </row>
    <row r="143" spans="1:69">
      <c r="A143" t="s">
        <v>285</v>
      </c>
      <c r="B143" t="s">
        <v>32</v>
      </c>
      <c r="C143" t="s">
        <v>33</v>
      </c>
      <c r="D143" t="s">
        <v>34</v>
      </c>
      <c r="E143" t="s">
        <v>549</v>
      </c>
      <c r="F143" t="s">
        <v>550</v>
      </c>
      <c r="I143">
        <v>278</v>
      </c>
      <c r="J143" t="s">
        <v>72</v>
      </c>
      <c r="K143">
        <v>1997</v>
      </c>
      <c r="M143" t="s">
        <v>299</v>
      </c>
      <c r="N143" t="s">
        <v>332</v>
      </c>
      <c r="S143" t="s">
        <v>290</v>
      </c>
      <c r="T143" t="s">
        <v>41</v>
      </c>
      <c r="U143">
        <v>27.746369000000001</v>
      </c>
      <c r="V143">
        <v>-81.849450000000004</v>
      </c>
      <c r="W143" t="s">
        <v>42</v>
      </c>
      <c r="X143" t="s">
        <v>551</v>
      </c>
      <c r="Y143" t="s">
        <v>385</v>
      </c>
      <c r="AA143" t="s">
        <v>110</v>
      </c>
      <c r="AB143" t="s">
        <v>552</v>
      </c>
      <c r="AC143" t="s">
        <v>553</v>
      </c>
      <c r="AD143" t="s">
        <v>554</v>
      </c>
      <c r="AE143" t="s">
        <v>49</v>
      </c>
      <c r="AF143" s="1">
        <v>1</v>
      </c>
      <c r="AG143">
        <f t="shared" si="198"/>
        <v>278</v>
      </c>
      <c r="AH143">
        <f t="shared" si="176"/>
        <v>278</v>
      </c>
      <c r="AI143">
        <f t="shared" si="177"/>
        <v>27</v>
      </c>
      <c r="AJ143">
        <f t="shared" si="200"/>
        <v>2037</v>
      </c>
      <c r="AK143">
        <f t="shared" ref="AK143:AL143" si="221">AJ143+40</f>
        <v>2077</v>
      </c>
      <c r="AL143">
        <f t="shared" si="221"/>
        <v>2117</v>
      </c>
      <c r="AM143">
        <f>IF(OR(AM$1&lt;$K143,AM$1&gt;=$AJ143),0,$I143)*$AF143</f>
        <v>278</v>
      </c>
      <c r="AN143">
        <f t="shared" ref="AN143:BQ151" si="222">IF(OR(AN$1&lt;$K143,AN$1&gt;=$AJ143),0,$I143)*$AF143</f>
        <v>278</v>
      </c>
      <c r="AO143">
        <f t="shared" si="222"/>
        <v>278</v>
      </c>
      <c r="AP143">
        <f t="shared" si="222"/>
        <v>278</v>
      </c>
      <c r="AQ143">
        <f t="shared" si="222"/>
        <v>278</v>
      </c>
      <c r="AR143">
        <f t="shared" si="222"/>
        <v>278</v>
      </c>
      <c r="AS143">
        <f t="shared" si="222"/>
        <v>278</v>
      </c>
      <c r="AT143">
        <f t="shared" si="222"/>
        <v>278</v>
      </c>
      <c r="AU143">
        <f t="shared" si="222"/>
        <v>278</v>
      </c>
      <c r="AV143">
        <f t="shared" si="222"/>
        <v>278</v>
      </c>
      <c r="AW143">
        <f t="shared" si="222"/>
        <v>278</v>
      </c>
      <c r="AX143">
        <f t="shared" si="222"/>
        <v>278</v>
      </c>
      <c r="AY143">
        <f t="shared" si="222"/>
        <v>278</v>
      </c>
      <c r="AZ143">
        <f t="shared" si="222"/>
        <v>278</v>
      </c>
      <c r="BA143">
        <f t="shared" si="222"/>
        <v>278</v>
      </c>
      <c r="BB143">
        <f t="shared" si="222"/>
        <v>278</v>
      </c>
      <c r="BC143">
        <f t="shared" si="222"/>
        <v>278</v>
      </c>
      <c r="BD143">
        <f t="shared" si="222"/>
        <v>0</v>
      </c>
      <c r="BE143">
        <f t="shared" si="222"/>
        <v>0</v>
      </c>
      <c r="BF143">
        <f t="shared" si="222"/>
        <v>0</v>
      </c>
      <c r="BG143">
        <f t="shared" si="222"/>
        <v>0</v>
      </c>
      <c r="BH143">
        <f t="shared" si="222"/>
        <v>0</v>
      </c>
      <c r="BI143">
        <f t="shared" si="222"/>
        <v>0</v>
      </c>
      <c r="BJ143">
        <f t="shared" si="222"/>
        <v>0</v>
      </c>
      <c r="BK143">
        <f t="shared" si="222"/>
        <v>0</v>
      </c>
      <c r="BL143">
        <f t="shared" si="222"/>
        <v>0</v>
      </c>
      <c r="BM143">
        <f t="shared" si="222"/>
        <v>0</v>
      </c>
      <c r="BN143">
        <f t="shared" si="222"/>
        <v>0</v>
      </c>
      <c r="BO143">
        <f t="shared" si="222"/>
        <v>0</v>
      </c>
      <c r="BP143">
        <f t="shared" si="222"/>
        <v>0</v>
      </c>
      <c r="BQ143">
        <f t="shared" si="222"/>
        <v>0</v>
      </c>
    </row>
    <row r="144" spans="1:69">
      <c r="A144" t="s">
        <v>285</v>
      </c>
      <c r="B144" t="s">
        <v>32</v>
      </c>
      <c r="C144" t="s">
        <v>33</v>
      </c>
      <c r="D144" t="s">
        <v>34</v>
      </c>
      <c r="E144" t="s">
        <v>555</v>
      </c>
      <c r="F144" t="s">
        <v>311</v>
      </c>
      <c r="I144">
        <v>54</v>
      </c>
      <c r="J144" t="s">
        <v>72</v>
      </c>
      <c r="K144">
        <v>1994</v>
      </c>
      <c r="M144" t="s">
        <v>306</v>
      </c>
      <c r="N144" t="s">
        <v>332</v>
      </c>
      <c r="S144" t="s">
        <v>290</v>
      </c>
      <c r="T144" t="s">
        <v>41</v>
      </c>
      <c r="U144">
        <v>29.640277999999999</v>
      </c>
      <c r="V144">
        <v>-82.348609999999994</v>
      </c>
      <c r="W144" t="s">
        <v>42</v>
      </c>
      <c r="X144" t="s">
        <v>556</v>
      </c>
      <c r="Y144" t="s">
        <v>557</v>
      </c>
      <c r="AA144" t="s">
        <v>110</v>
      </c>
      <c r="AB144" t="s">
        <v>558</v>
      </c>
      <c r="AC144" t="s">
        <v>559</v>
      </c>
      <c r="AD144" t="s">
        <v>560</v>
      </c>
      <c r="AE144" t="s">
        <v>49</v>
      </c>
      <c r="AF144" s="1">
        <v>1</v>
      </c>
      <c r="AG144">
        <f t="shared" si="198"/>
        <v>54</v>
      </c>
      <c r="AH144">
        <f t="shared" si="176"/>
        <v>54</v>
      </c>
      <c r="AI144">
        <f t="shared" si="177"/>
        <v>30</v>
      </c>
      <c r="AJ144">
        <f t="shared" si="200"/>
        <v>2034</v>
      </c>
      <c r="AK144">
        <f t="shared" ref="AK144:AL144" si="223">AJ144+40</f>
        <v>2074</v>
      </c>
      <c r="AL144">
        <f t="shared" si="223"/>
        <v>2114</v>
      </c>
      <c r="AM144">
        <f t="shared" ref="AM144:BB152" si="224">IF(OR(AM$1&lt;$K144,AM$1&gt;=$AJ144),0,$I144)*$AF144</f>
        <v>54</v>
      </c>
      <c r="AN144">
        <f t="shared" si="224"/>
        <v>54</v>
      </c>
      <c r="AO144">
        <f t="shared" si="224"/>
        <v>54</v>
      </c>
      <c r="AP144">
        <f t="shared" si="224"/>
        <v>54</v>
      </c>
      <c r="AQ144">
        <f t="shared" si="224"/>
        <v>54</v>
      </c>
      <c r="AR144">
        <f t="shared" si="224"/>
        <v>54</v>
      </c>
      <c r="AS144">
        <f t="shared" si="224"/>
        <v>54</v>
      </c>
      <c r="AT144">
        <f t="shared" si="224"/>
        <v>54</v>
      </c>
      <c r="AU144">
        <f t="shared" si="224"/>
        <v>54</v>
      </c>
      <c r="AV144">
        <f t="shared" si="224"/>
        <v>54</v>
      </c>
      <c r="AW144">
        <f t="shared" si="224"/>
        <v>54</v>
      </c>
      <c r="AX144">
        <f t="shared" si="224"/>
        <v>54</v>
      </c>
      <c r="AY144">
        <f t="shared" si="224"/>
        <v>54</v>
      </c>
      <c r="AZ144">
        <f t="shared" si="224"/>
        <v>54</v>
      </c>
      <c r="BA144">
        <f t="shared" si="224"/>
        <v>0</v>
      </c>
      <c r="BB144">
        <f t="shared" si="224"/>
        <v>0</v>
      </c>
      <c r="BC144">
        <f t="shared" si="222"/>
        <v>0</v>
      </c>
      <c r="BD144">
        <f t="shared" si="222"/>
        <v>0</v>
      </c>
      <c r="BE144">
        <f t="shared" si="222"/>
        <v>0</v>
      </c>
      <c r="BF144">
        <f t="shared" si="222"/>
        <v>0</v>
      </c>
      <c r="BG144">
        <f t="shared" si="222"/>
        <v>0</v>
      </c>
      <c r="BH144">
        <f t="shared" si="222"/>
        <v>0</v>
      </c>
      <c r="BI144">
        <f t="shared" si="222"/>
        <v>0</v>
      </c>
      <c r="BJ144">
        <f t="shared" si="222"/>
        <v>0</v>
      </c>
      <c r="BK144">
        <f t="shared" si="222"/>
        <v>0</v>
      </c>
      <c r="BL144">
        <f t="shared" si="222"/>
        <v>0</v>
      </c>
      <c r="BM144">
        <f t="shared" si="222"/>
        <v>0</v>
      </c>
      <c r="BN144">
        <f t="shared" si="222"/>
        <v>0</v>
      </c>
      <c r="BO144">
        <f t="shared" si="222"/>
        <v>0</v>
      </c>
      <c r="BP144">
        <f t="shared" si="222"/>
        <v>0</v>
      </c>
      <c r="BQ144">
        <f t="shared" si="222"/>
        <v>0</v>
      </c>
    </row>
    <row r="145" spans="1:69">
      <c r="A145" t="s">
        <v>285</v>
      </c>
      <c r="B145" t="s">
        <v>32</v>
      </c>
      <c r="C145" t="s">
        <v>33</v>
      </c>
      <c r="D145" t="s">
        <v>34</v>
      </c>
      <c r="E145" t="s">
        <v>561</v>
      </c>
      <c r="F145" t="s">
        <v>466</v>
      </c>
      <c r="I145">
        <v>87</v>
      </c>
      <c r="J145" t="s">
        <v>72</v>
      </c>
      <c r="K145">
        <v>2000</v>
      </c>
      <c r="M145" t="s">
        <v>306</v>
      </c>
      <c r="N145" t="s">
        <v>332</v>
      </c>
      <c r="S145" t="s">
        <v>562</v>
      </c>
      <c r="T145" t="s">
        <v>1173</v>
      </c>
      <c r="U145">
        <v>39.922328</v>
      </c>
      <c r="V145">
        <v>-87.446359999999999</v>
      </c>
      <c r="W145" t="s">
        <v>42</v>
      </c>
      <c r="X145" t="s">
        <v>99</v>
      </c>
      <c r="Y145" t="s">
        <v>100</v>
      </c>
      <c r="AA145" t="s">
        <v>101</v>
      </c>
      <c r="AB145" t="s">
        <v>564</v>
      </c>
      <c r="AC145" t="s">
        <v>565</v>
      </c>
      <c r="AD145" t="s">
        <v>566</v>
      </c>
      <c r="AE145" t="s">
        <v>49</v>
      </c>
      <c r="AF145" s="2">
        <v>0.625</v>
      </c>
      <c r="AG145">
        <f t="shared" si="198"/>
        <v>696</v>
      </c>
      <c r="AH145" t="str">
        <f t="shared" si="176"/>
        <v/>
      </c>
      <c r="AI145">
        <f t="shared" si="177"/>
        <v>24</v>
      </c>
      <c r="AJ145">
        <f t="shared" si="200"/>
        <v>2040</v>
      </c>
      <c r="AK145">
        <f t="shared" ref="AK145:AL145" si="225">AJ145+40</f>
        <v>2080</v>
      </c>
      <c r="AL145">
        <f t="shared" si="225"/>
        <v>2120</v>
      </c>
      <c r="AM145">
        <f t="shared" si="224"/>
        <v>54.375</v>
      </c>
      <c r="AN145">
        <f t="shared" si="222"/>
        <v>54.375</v>
      </c>
      <c r="AO145">
        <f t="shared" si="222"/>
        <v>54.375</v>
      </c>
      <c r="AP145">
        <f t="shared" si="222"/>
        <v>54.375</v>
      </c>
      <c r="AQ145">
        <f t="shared" si="222"/>
        <v>54.375</v>
      </c>
      <c r="AR145">
        <f t="shared" si="222"/>
        <v>54.375</v>
      </c>
      <c r="AS145">
        <f t="shared" si="222"/>
        <v>54.375</v>
      </c>
      <c r="AT145">
        <f t="shared" si="222"/>
        <v>54.375</v>
      </c>
      <c r="AU145">
        <f t="shared" si="222"/>
        <v>54.375</v>
      </c>
      <c r="AV145">
        <f t="shared" si="222"/>
        <v>54.375</v>
      </c>
      <c r="AW145">
        <f t="shared" si="222"/>
        <v>54.375</v>
      </c>
      <c r="AX145">
        <f t="shared" si="222"/>
        <v>54.375</v>
      </c>
      <c r="AY145">
        <f t="shared" si="222"/>
        <v>54.375</v>
      </c>
      <c r="AZ145">
        <f t="shared" si="222"/>
        <v>54.375</v>
      </c>
      <c r="BA145">
        <f t="shared" si="222"/>
        <v>54.375</v>
      </c>
      <c r="BB145">
        <f t="shared" si="222"/>
        <v>54.375</v>
      </c>
      <c r="BC145">
        <f t="shared" si="222"/>
        <v>54.375</v>
      </c>
      <c r="BD145">
        <f t="shared" si="222"/>
        <v>54.375</v>
      </c>
      <c r="BE145">
        <f t="shared" si="222"/>
        <v>54.375</v>
      </c>
      <c r="BF145">
        <f t="shared" si="222"/>
        <v>54.375</v>
      </c>
      <c r="BG145">
        <f t="shared" si="222"/>
        <v>0</v>
      </c>
      <c r="BH145">
        <f t="shared" si="222"/>
        <v>0</v>
      </c>
      <c r="BI145">
        <f t="shared" si="222"/>
        <v>0</v>
      </c>
      <c r="BJ145">
        <f t="shared" si="222"/>
        <v>0</v>
      </c>
      <c r="BK145">
        <f t="shared" si="222"/>
        <v>0</v>
      </c>
      <c r="BL145">
        <f t="shared" si="222"/>
        <v>0</v>
      </c>
      <c r="BM145">
        <f t="shared" si="222"/>
        <v>0</v>
      </c>
      <c r="BN145">
        <f t="shared" si="222"/>
        <v>0</v>
      </c>
      <c r="BO145">
        <f t="shared" si="222"/>
        <v>0</v>
      </c>
      <c r="BP145">
        <f t="shared" si="222"/>
        <v>0</v>
      </c>
      <c r="BQ145">
        <f t="shared" si="222"/>
        <v>0</v>
      </c>
    </row>
    <row r="146" spans="1:69">
      <c r="A146" t="s">
        <v>285</v>
      </c>
      <c r="B146" t="s">
        <v>32</v>
      </c>
      <c r="C146" t="s">
        <v>33</v>
      </c>
      <c r="D146" t="s">
        <v>34</v>
      </c>
      <c r="E146" t="s">
        <v>561</v>
      </c>
      <c r="F146" t="s">
        <v>472</v>
      </c>
      <c r="I146">
        <v>87</v>
      </c>
      <c r="J146" t="s">
        <v>72</v>
      </c>
      <c r="K146">
        <v>2000</v>
      </c>
      <c r="M146" t="s">
        <v>306</v>
      </c>
      <c r="N146" t="s">
        <v>332</v>
      </c>
      <c r="S146" t="s">
        <v>562</v>
      </c>
      <c r="T146" t="s">
        <v>563</v>
      </c>
      <c r="U146">
        <v>39.922328</v>
      </c>
      <c r="V146">
        <v>-87.446359999999999</v>
      </c>
      <c r="W146" t="s">
        <v>42</v>
      </c>
      <c r="X146" t="s">
        <v>99</v>
      </c>
      <c r="Y146" t="s">
        <v>100</v>
      </c>
      <c r="AA146" t="s">
        <v>101</v>
      </c>
      <c r="AB146" t="s">
        <v>564</v>
      </c>
      <c r="AC146" t="s">
        <v>565</v>
      </c>
      <c r="AD146" t="s">
        <v>567</v>
      </c>
      <c r="AE146" t="s">
        <v>49</v>
      </c>
      <c r="AF146" s="2">
        <v>0.625</v>
      </c>
      <c r="AG146">
        <f t="shared" si="198"/>
        <v>696</v>
      </c>
      <c r="AH146" t="str">
        <f t="shared" si="176"/>
        <v/>
      </c>
      <c r="AI146">
        <f t="shared" si="177"/>
        <v>24</v>
      </c>
      <c r="AJ146">
        <f t="shared" si="200"/>
        <v>2040</v>
      </c>
      <c r="AK146">
        <f t="shared" ref="AK146:AL146" si="226">AJ146+40</f>
        <v>2080</v>
      </c>
      <c r="AL146">
        <f t="shared" si="226"/>
        <v>2120</v>
      </c>
      <c r="AM146">
        <f t="shared" si="224"/>
        <v>54.375</v>
      </c>
      <c r="AN146">
        <f t="shared" si="222"/>
        <v>54.375</v>
      </c>
      <c r="AO146">
        <f t="shared" si="222"/>
        <v>54.375</v>
      </c>
      <c r="AP146">
        <f t="shared" si="222"/>
        <v>54.375</v>
      </c>
      <c r="AQ146">
        <f t="shared" si="222"/>
        <v>54.375</v>
      </c>
      <c r="AR146">
        <f t="shared" si="222"/>
        <v>54.375</v>
      </c>
      <c r="AS146">
        <f t="shared" si="222"/>
        <v>54.375</v>
      </c>
      <c r="AT146">
        <f t="shared" si="222"/>
        <v>54.375</v>
      </c>
      <c r="AU146">
        <f t="shared" si="222"/>
        <v>54.375</v>
      </c>
      <c r="AV146">
        <f t="shared" si="222"/>
        <v>54.375</v>
      </c>
      <c r="AW146">
        <f t="shared" si="222"/>
        <v>54.375</v>
      </c>
      <c r="AX146">
        <f t="shared" si="222"/>
        <v>54.375</v>
      </c>
      <c r="AY146">
        <f t="shared" si="222"/>
        <v>54.375</v>
      </c>
      <c r="AZ146">
        <f t="shared" si="222"/>
        <v>54.375</v>
      </c>
      <c r="BA146">
        <f t="shared" si="222"/>
        <v>54.375</v>
      </c>
      <c r="BB146">
        <f t="shared" si="222"/>
        <v>54.375</v>
      </c>
      <c r="BC146">
        <f t="shared" si="222"/>
        <v>54.375</v>
      </c>
      <c r="BD146">
        <f t="shared" si="222"/>
        <v>54.375</v>
      </c>
      <c r="BE146">
        <f t="shared" si="222"/>
        <v>54.375</v>
      </c>
      <c r="BF146">
        <f t="shared" si="222"/>
        <v>54.375</v>
      </c>
      <c r="BG146">
        <f t="shared" si="222"/>
        <v>0</v>
      </c>
      <c r="BH146">
        <f t="shared" si="222"/>
        <v>0</v>
      </c>
      <c r="BI146">
        <f t="shared" si="222"/>
        <v>0</v>
      </c>
      <c r="BJ146">
        <f t="shared" si="222"/>
        <v>0</v>
      </c>
      <c r="BK146">
        <f t="shared" si="222"/>
        <v>0</v>
      </c>
      <c r="BL146">
        <f t="shared" si="222"/>
        <v>0</v>
      </c>
      <c r="BM146">
        <f t="shared" si="222"/>
        <v>0</v>
      </c>
      <c r="BN146">
        <f t="shared" si="222"/>
        <v>0</v>
      </c>
      <c r="BO146">
        <f t="shared" si="222"/>
        <v>0</v>
      </c>
      <c r="BP146">
        <f t="shared" si="222"/>
        <v>0</v>
      </c>
      <c r="BQ146">
        <f t="shared" si="222"/>
        <v>0</v>
      </c>
    </row>
    <row r="147" spans="1:69">
      <c r="A147" t="s">
        <v>285</v>
      </c>
      <c r="B147" t="s">
        <v>32</v>
      </c>
      <c r="C147" t="s">
        <v>33</v>
      </c>
      <c r="D147" t="s">
        <v>34</v>
      </c>
      <c r="E147" t="s">
        <v>561</v>
      </c>
      <c r="F147" t="s">
        <v>474</v>
      </c>
      <c r="I147">
        <v>87</v>
      </c>
      <c r="J147" t="s">
        <v>72</v>
      </c>
      <c r="K147">
        <v>2000</v>
      </c>
      <c r="M147" t="s">
        <v>306</v>
      </c>
      <c r="N147" t="s">
        <v>332</v>
      </c>
      <c r="S147" t="s">
        <v>562</v>
      </c>
      <c r="T147" t="s">
        <v>563</v>
      </c>
      <c r="U147">
        <v>39.922328</v>
      </c>
      <c r="V147">
        <v>-87.446359999999999</v>
      </c>
      <c r="W147" t="s">
        <v>42</v>
      </c>
      <c r="X147" t="s">
        <v>99</v>
      </c>
      <c r="Y147" t="s">
        <v>100</v>
      </c>
      <c r="AA147" t="s">
        <v>101</v>
      </c>
      <c r="AB147" t="s">
        <v>564</v>
      </c>
      <c r="AC147" t="s">
        <v>565</v>
      </c>
      <c r="AD147" t="s">
        <v>568</v>
      </c>
      <c r="AE147" t="s">
        <v>49</v>
      </c>
      <c r="AF147" s="2">
        <v>0.625</v>
      </c>
      <c r="AG147">
        <f t="shared" si="198"/>
        <v>696</v>
      </c>
      <c r="AH147" t="str">
        <f t="shared" si="176"/>
        <v/>
      </c>
      <c r="AI147">
        <f t="shared" si="177"/>
        <v>24</v>
      </c>
      <c r="AJ147">
        <f t="shared" si="200"/>
        <v>2040</v>
      </c>
      <c r="AK147">
        <f t="shared" ref="AK147:AL147" si="227">AJ147+40</f>
        <v>2080</v>
      </c>
      <c r="AL147">
        <f t="shared" si="227"/>
        <v>2120</v>
      </c>
      <c r="AM147">
        <f t="shared" si="224"/>
        <v>54.375</v>
      </c>
      <c r="AN147">
        <f t="shared" si="222"/>
        <v>54.375</v>
      </c>
      <c r="AO147">
        <f t="shared" si="222"/>
        <v>54.375</v>
      </c>
      <c r="AP147">
        <f t="shared" si="222"/>
        <v>54.375</v>
      </c>
      <c r="AQ147">
        <f t="shared" si="222"/>
        <v>54.375</v>
      </c>
      <c r="AR147">
        <f t="shared" si="222"/>
        <v>54.375</v>
      </c>
      <c r="AS147">
        <f t="shared" si="222"/>
        <v>54.375</v>
      </c>
      <c r="AT147">
        <f t="shared" si="222"/>
        <v>54.375</v>
      </c>
      <c r="AU147">
        <f t="shared" si="222"/>
        <v>54.375</v>
      </c>
      <c r="AV147">
        <f t="shared" si="222"/>
        <v>54.375</v>
      </c>
      <c r="AW147">
        <f t="shared" si="222"/>
        <v>54.375</v>
      </c>
      <c r="AX147">
        <f t="shared" si="222"/>
        <v>54.375</v>
      </c>
      <c r="AY147">
        <f t="shared" si="222"/>
        <v>54.375</v>
      </c>
      <c r="AZ147">
        <f t="shared" si="222"/>
        <v>54.375</v>
      </c>
      <c r="BA147">
        <f t="shared" si="222"/>
        <v>54.375</v>
      </c>
      <c r="BB147">
        <f t="shared" si="222"/>
        <v>54.375</v>
      </c>
      <c r="BC147">
        <f t="shared" si="222"/>
        <v>54.375</v>
      </c>
      <c r="BD147">
        <f t="shared" si="222"/>
        <v>54.375</v>
      </c>
      <c r="BE147">
        <f t="shared" si="222"/>
        <v>54.375</v>
      </c>
      <c r="BF147">
        <f t="shared" si="222"/>
        <v>54.375</v>
      </c>
      <c r="BG147">
        <f t="shared" si="222"/>
        <v>0</v>
      </c>
      <c r="BH147">
        <f t="shared" si="222"/>
        <v>0</v>
      </c>
      <c r="BI147">
        <f t="shared" si="222"/>
        <v>0</v>
      </c>
      <c r="BJ147">
        <f t="shared" si="222"/>
        <v>0</v>
      </c>
      <c r="BK147">
        <f t="shared" si="222"/>
        <v>0</v>
      </c>
      <c r="BL147">
        <f t="shared" si="222"/>
        <v>0</v>
      </c>
      <c r="BM147">
        <f t="shared" si="222"/>
        <v>0</v>
      </c>
      <c r="BN147">
        <f t="shared" si="222"/>
        <v>0</v>
      </c>
      <c r="BO147">
        <f t="shared" si="222"/>
        <v>0</v>
      </c>
      <c r="BP147">
        <f t="shared" si="222"/>
        <v>0</v>
      </c>
      <c r="BQ147">
        <f t="shared" si="222"/>
        <v>0</v>
      </c>
    </row>
    <row r="148" spans="1:69">
      <c r="A148" t="s">
        <v>285</v>
      </c>
      <c r="B148" t="s">
        <v>32</v>
      </c>
      <c r="C148" t="s">
        <v>33</v>
      </c>
      <c r="D148" t="s">
        <v>34</v>
      </c>
      <c r="E148" t="s">
        <v>561</v>
      </c>
      <c r="F148" t="s">
        <v>476</v>
      </c>
      <c r="I148">
        <v>87</v>
      </c>
      <c r="J148" t="s">
        <v>72</v>
      </c>
      <c r="K148">
        <v>2000</v>
      </c>
      <c r="M148" t="s">
        <v>306</v>
      </c>
      <c r="N148" t="s">
        <v>332</v>
      </c>
      <c r="S148" t="s">
        <v>562</v>
      </c>
      <c r="T148" t="s">
        <v>563</v>
      </c>
      <c r="U148">
        <v>39.922328</v>
      </c>
      <c r="V148">
        <v>-87.446359999999999</v>
      </c>
      <c r="W148" t="s">
        <v>42</v>
      </c>
      <c r="X148" t="s">
        <v>99</v>
      </c>
      <c r="Y148" t="s">
        <v>100</v>
      </c>
      <c r="AA148" t="s">
        <v>101</v>
      </c>
      <c r="AB148" t="s">
        <v>564</v>
      </c>
      <c r="AC148" t="s">
        <v>565</v>
      </c>
      <c r="AD148" t="s">
        <v>569</v>
      </c>
      <c r="AE148" t="s">
        <v>49</v>
      </c>
      <c r="AF148" s="2">
        <v>0.625</v>
      </c>
      <c r="AG148">
        <f t="shared" si="198"/>
        <v>696</v>
      </c>
      <c r="AH148" t="str">
        <f t="shared" si="176"/>
        <v/>
      </c>
      <c r="AI148">
        <f t="shared" si="177"/>
        <v>24</v>
      </c>
      <c r="AJ148">
        <f t="shared" si="200"/>
        <v>2040</v>
      </c>
      <c r="AK148">
        <f t="shared" ref="AK148:AL148" si="228">AJ148+40</f>
        <v>2080</v>
      </c>
      <c r="AL148">
        <f t="shared" si="228"/>
        <v>2120</v>
      </c>
      <c r="AM148">
        <f t="shared" si="224"/>
        <v>54.375</v>
      </c>
      <c r="AN148">
        <f t="shared" si="222"/>
        <v>54.375</v>
      </c>
      <c r="AO148">
        <f t="shared" si="222"/>
        <v>54.375</v>
      </c>
      <c r="AP148">
        <f t="shared" si="222"/>
        <v>54.375</v>
      </c>
      <c r="AQ148">
        <f t="shared" si="222"/>
        <v>54.375</v>
      </c>
      <c r="AR148">
        <f t="shared" si="222"/>
        <v>54.375</v>
      </c>
      <c r="AS148">
        <f t="shared" si="222"/>
        <v>54.375</v>
      </c>
      <c r="AT148">
        <f t="shared" si="222"/>
        <v>54.375</v>
      </c>
      <c r="AU148">
        <f t="shared" si="222"/>
        <v>54.375</v>
      </c>
      <c r="AV148">
        <f t="shared" si="222"/>
        <v>54.375</v>
      </c>
      <c r="AW148">
        <f t="shared" si="222"/>
        <v>54.375</v>
      </c>
      <c r="AX148">
        <f t="shared" si="222"/>
        <v>54.375</v>
      </c>
      <c r="AY148">
        <f t="shared" si="222"/>
        <v>54.375</v>
      </c>
      <c r="AZ148">
        <f t="shared" si="222"/>
        <v>54.375</v>
      </c>
      <c r="BA148">
        <f t="shared" si="222"/>
        <v>54.375</v>
      </c>
      <c r="BB148">
        <f t="shared" si="222"/>
        <v>54.375</v>
      </c>
      <c r="BC148">
        <f t="shared" si="222"/>
        <v>54.375</v>
      </c>
      <c r="BD148">
        <f t="shared" si="222"/>
        <v>54.375</v>
      </c>
      <c r="BE148">
        <f t="shared" si="222"/>
        <v>54.375</v>
      </c>
      <c r="BF148">
        <f t="shared" si="222"/>
        <v>54.375</v>
      </c>
      <c r="BG148">
        <f t="shared" si="222"/>
        <v>0</v>
      </c>
      <c r="BH148">
        <f t="shared" si="222"/>
        <v>0</v>
      </c>
      <c r="BI148">
        <f t="shared" si="222"/>
        <v>0</v>
      </c>
      <c r="BJ148">
        <f t="shared" si="222"/>
        <v>0</v>
      </c>
      <c r="BK148">
        <f t="shared" si="222"/>
        <v>0</v>
      </c>
      <c r="BL148">
        <f t="shared" si="222"/>
        <v>0</v>
      </c>
      <c r="BM148">
        <f t="shared" si="222"/>
        <v>0</v>
      </c>
      <c r="BN148">
        <f t="shared" si="222"/>
        <v>0</v>
      </c>
      <c r="BO148">
        <f t="shared" si="222"/>
        <v>0</v>
      </c>
      <c r="BP148">
        <f t="shared" si="222"/>
        <v>0</v>
      </c>
      <c r="BQ148">
        <f t="shared" si="222"/>
        <v>0</v>
      </c>
    </row>
    <row r="149" spans="1:69">
      <c r="A149" t="s">
        <v>285</v>
      </c>
      <c r="B149" t="s">
        <v>32</v>
      </c>
      <c r="C149" t="s">
        <v>33</v>
      </c>
      <c r="D149" t="s">
        <v>34</v>
      </c>
      <c r="E149" t="s">
        <v>561</v>
      </c>
      <c r="F149" t="s">
        <v>478</v>
      </c>
      <c r="I149">
        <v>87</v>
      </c>
      <c r="J149" t="s">
        <v>72</v>
      </c>
      <c r="K149">
        <v>2000</v>
      </c>
      <c r="M149" t="s">
        <v>306</v>
      </c>
      <c r="N149" t="s">
        <v>332</v>
      </c>
      <c r="S149" t="s">
        <v>562</v>
      </c>
      <c r="T149" t="s">
        <v>563</v>
      </c>
      <c r="U149">
        <v>39.922328</v>
      </c>
      <c r="V149">
        <v>-87.446359999999999</v>
      </c>
      <c r="W149" t="s">
        <v>42</v>
      </c>
      <c r="X149" t="s">
        <v>99</v>
      </c>
      <c r="Y149" t="s">
        <v>100</v>
      </c>
      <c r="AA149" t="s">
        <v>101</v>
      </c>
      <c r="AB149" t="s">
        <v>564</v>
      </c>
      <c r="AC149" t="s">
        <v>565</v>
      </c>
      <c r="AD149" t="s">
        <v>570</v>
      </c>
      <c r="AE149" t="s">
        <v>49</v>
      </c>
      <c r="AF149" s="2">
        <v>0.625</v>
      </c>
      <c r="AG149">
        <f t="shared" si="198"/>
        <v>696</v>
      </c>
      <c r="AH149" t="str">
        <f t="shared" ref="AH149:AH170" si="229">IF(AG149=AG150,"",AG149)</f>
        <v/>
      </c>
      <c r="AI149">
        <f t="shared" ref="AI149:AI171" si="230">IF(K149="",-99,2024-K149)</f>
        <v>24</v>
      </c>
      <c r="AJ149">
        <f t="shared" si="200"/>
        <v>2040</v>
      </c>
      <c r="AK149">
        <f t="shared" ref="AK149:AL149" si="231">AJ149+40</f>
        <v>2080</v>
      </c>
      <c r="AL149">
        <f t="shared" si="231"/>
        <v>2120</v>
      </c>
      <c r="AM149">
        <f t="shared" si="224"/>
        <v>54.375</v>
      </c>
      <c r="AN149">
        <f t="shared" si="222"/>
        <v>54.375</v>
      </c>
      <c r="AO149">
        <f t="shared" si="222"/>
        <v>54.375</v>
      </c>
      <c r="AP149">
        <f t="shared" si="222"/>
        <v>54.375</v>
      </c>
      <c r="AQ149">
        <f t="shared" si="222"/>
        <v>54.375</v>
      </c>
      <c r="AR149">
        <f t="shared" si="222"/>
        <v>54.375</v>
      </c>
      <c r="AS149">
        <f t="shared" si="222"/>
        <v>54.375</v>
      </c>
      <c r="AT149">
        <f t="shared" si="222"/>
        <v>54.375</v>
      </c>
      <c r="AU149">
        <f t="shared" si="222"/>
        <v>54.375</v>
      </c>
      <c r="AV149">
        <f t="shared" si="222"/>
        <v>54.375</v>
      </c>
      <c r="AW149">
        <f t="shared" si="222"/>
        <v>54.375</v>
      </c>
      <c r="AX149">
        <f t="shared" si="222"/>
        <v>54.375</v>
      </c>
      <c r="AY149">
        <f t="shared" si="222"/>
        <v>54.375</v>
      </c>
      <c r="AZ149">
        <f t="shared" si="222"/>
        <v>54.375</v>
      </c>
      <c r="BA149">
        <f t="shared" si="222"/>
        <v>54.375</v>
      </c>
      <c r="BB149">
        <f t="shared" si="222"/>
        <v>54.375</v>
      </c>
      <c r="BC149">
        <f t="shared" si="222"/>
        <v>54.375</v>
      </c>
      <c r="BD149">
        <f t="shared" si="222"/>
        <v>54.375</v>
      </c>
      <c r="BE149">
        <f t="shared" si="222"/>
        <v>54.375</v>
      </c>
      <c r="BF149">
        <f t="shared" si="222"/>
        <v>54.375</v>
      </c>
      <c r="BG149">
        <f t="shared" si="222"/>
        <v>0</v>
      </c>
      <c r="BH149">
        <f t="shared" si="222"/>
        <v>0</v>
      </c>
      <c r="BI149">
        <f t="shared" si="222"/>
        <v>0</v>
      </c>
      <c r="BJ149">
        <f t="shared" si="222"/>
        <v>0</v>
      </c>
      <c r="BK149">
        <f t="shared" si="222"/>
        <v>0</v>
      </c>
      <c r="BL149">
        <f t="shared" si="222"/>
        <v>0</v>
      </c>
      <c r="BM149">
        <f t="shared" si="222"/>
        <v>0</v>
      </c>
      <c r="BN149">
        <f t="shared" si="222"/>
        <v>0</v>
      </c>
      <c r="BO149">
        <f t="shared" si="222"/>
        <v>0</v>
      </c>
      <c r="BP149">
        <f t="shared" si="222"/>
        <v>0</v>
      </c>
      <c r="BQ149">
        <f t="shared" si="222"/>
        <v>0</v>
      </c>
    </row>
    <row r="150" spans="1:69">
      <c r="A150" t="s">
        <v>285</v>
      </c>
      <c r="B150" t="s">
        <v>32</v>
      </c>
      <c r="C150" t="s">
        <v>33</v>
      </c>
      <c r="D150" t="s">
        <v>34</v>
      </c>
      <c r="E150" t="s">
        <v>561</v>
      </c>
      <c r="F150" t="s">
        <v>480</v>
      </c>
      <c r="I150">
        <v>87</v>
      </c>
      <c r="J150" t="s">
        <v>72</v>
      </c>
      <c r="K150">
        <v>2000</v>
      </c>
      <c r="M150" t="s">
        <v>306</v>
      </c>
      <c r="N150" t="s">
        <v>332</v>
      </c>
      <c r="S150" t="s">
        <v>562</v>
      </c>
      <c r="T150" t="s">
        <v>563</v>
      </c>
      <c r="U150">
        <v>39.922328</v>
      </c>
      <c r="V150">
        <v>-87.446359999999999</v>
      </c>
      <c r="W150" t="s">
        <v>42</v>
      </c>
      <c r="X150" t="s">
        <v>99</v>
      </c>
      <c r="Y150" t="s">
        <v>100</v>
      </c>
      <c r="AA150" t="s">
        <v>101</v>
      </c>
      <c r="AB150" t="s">
        <v>564</v>
      </c>
      <c r="AC150" t="s">
        <v>565</v>
      </c>
      <c r="AD150" t="s">
        <v>571</v>
      </c>
      <c r="AE150" t="s">
        <v>49</v>
      </c>
      <c r="AF150" s="2">
        <v>0.625</v>
      </c>
      <c r="AG150">
        <f t="shared" si="198"/>
        <v>696</v>
      </c>
      <c r="AH150" t="str">
        <f t="shared" si="229"/>
        <v/>
      </c>
      <c r="AI150">
        <f t="shared" si="230"/>
        <v>24</v>
      </c>
      <c r="AJ150">
        <f t="shared" si="200"/>
        <v>2040</v>
      </c>
      <c r="AK150">
        <f t="shared" ref="AK150:AL150" si="232">AJ150+40</f>
        <v>2080</v>
      </c>
      <c r="AL150">
        <f t="shared" si="232"/>
        <v>2120</v>
      </c>
      <c r="AM150">
        <f t="shared" si="224"/>
        <v>54.375</v>
      </c>
      <c r="AN150">
        <f t="shared" si="222"/>
        <v>54.375</v>
      </c>
      <c r="AO150">
        <f t="shared" si="222"/>
        <v>54.375</v>
      </c>
      <c r="AP150">
        <f t="shared" si="222"/>
        <v>54.375</v>
      </c>
      <c r="AQ150">
        <f t="shared" si="222"/>
        <v>54.375</v>
      </c>
      <c r="AR150">
        <f t="shared" si="222"/>
        <v>54.375</v>
      </c>
      <c r="AS150">
        <f t="shared" si="222"/>
        <v>54.375</v>
      </c>
      <c r="AT150">
        <f t="shared" si="222"/>
        <v>54.375</v>
      </c>
      <c r="AU150">
        <f t="shared" si="222"/>
        <v>54.375</v>
      </c>
      <c r="AV150">
        <f t="shared" si="222"/>
        <v>54.375</v>
      </c>
      <c r="AW150">
        <f t="shared" si="222"/>
        <v>54.375</v>
      </c>
      <c r="AX150">
        <f t="shared" si="222"/>
        <v>54.375</v>
      </c>
      <c r="AY150">
        <f t="shared" si="222"/>
        <v>54.375</v>
      </c>
      <c r="AZ150">
        <f t="shared" si="222"/>
        <v>54.375</v>
      </c>
      <c r="BA150">
        <f t="shared" si="222"/>
        <v>54.375</v>
      </c>
      <c r="BB150">
        <f t="shared" si="222"/>
        <v>54.375</v>
      </c>
      <c r="BC150">
        <f t="shared" si="222"/>
        <v>54.375</v>
      </c>
      <c r="BD150">
        <f t="shared" si="222"/>
        <v>54.375</v>
      </c>
      <c r="BE150">
        <f t="shared" si="222"/>
        <v>54.375</v>
      </c>
      <c r="BF150">
        <f t="shared" si="222"/>
        <v>54.375</v>
      </c>
      <c r="BG150">
        <f t="shared" si="222"/>
        <v>0</v>
      </c>
      <c r="BH150">
        <f t="shared" si="222"/>
        <v>0</v>
      </c>
      <c r="BI150">
        <f t="shared" si="222"/>
        <v>0</v>
      </c>
      <c r="BJ150">
        <f t="shared" si="222"/>
        <v>0</v>
      </c>
      <c r="BK150">
        <f t="shared" si="222"/>
        <v>0</v>
      </c>
      <c r="BL150">
        <f t="shared" si="222"/>
        <v>0</v>
      </c>
      <c r="BM150">
        <f t="shared" si="222"/>
        <v>0</v>
      </c>
      <c r="BN150">
        <f t="shared" si="222"/>
        <v>0</v>
      </c>
      <c r="BO150">
        <f t="shared" si="222"/>
        <v>0</v>
      </c>
      <c r="BP150">
        <f t="shared" si="222"/>
        <v>0</v>
      </c>
      <c r="BQ150">
        <f t="shared" si="222"/>
        <v>0</v>
      </c>
    </row>
    <row r="151" spans="1:69">
      <c r="A151" t="s">
        <v>285</v>
      </c>
      <c r="B151" t="s">
        <v>32</v>
      </c>
      <c r="C151" t="s">
        <v>33</v>
      </c>
      <c r="D151" t="s">
        <v>34</v>
      </c>
      <c r="E151" t="s">
        <v>561</v>
      </c>
      <c r="F151" t="s">
        <v>482</v>
      </c>
      <c r="I151">
        <v>87</v>
      </c>
      <c r="J151" t="s">
        <v>72</v>
      </c>
      <c r="K151">
        <v>2000</v>
      </c>
      <c r="M151" t="s">
        <v>306</v>
      </c>
      <c r="N151" t="s">
        <v>332</v>
      </c>
      <c r="S151" t="s">
        <v>562</v>
      </c>
      <c r="T151" t="s">
        <v>563</v>
      </c>
      <c r="U151">
        <v>39.922328</v>
      </c>
      <c r="V151">
        <v>-87.446359999999999</v>
      </c>
      <c r="W151" t="s">
        <v>42</v>
      </c>
      <c r="X151" t="s">
        <v>99</v>
      </c>
      <c r="Y151" t="s">
        <v>100</v>
      </c>
      <c r="AA151" t="s">
        <v>101</v>
      </c>
      <c r="AB151" t="s">
        <v>564</v>
      </c>
      <c r="AC151" t="s">
        <v>565</v>
      </c>
      <c r="AD151" t="s">
        <v>572</v>
      </c>
      <c r="AE151" t="s">
        <v>49</v>
      </c>
      <c r="AF151" s="2">
        <v>0.625</v>
      </c>
      <c r="AG151">
        <f t="shared" si="198"/>
        <v>696</v>
      </c>
      <c r="AH151" t="str">
        <f t="shared" si="229"/>
        <v/>
      </c>
      <c r="AI151">
        <f t="shared" si="230"/>
        <v>24</v>
      </c>
      <c r="AJ151">
        <f t="shared" si="200"/>
        <v>2040</v>
      </c>
      <c r="AK151">
        <f t="shared" ref="AK151:AL151" si="233">AJ151+40</f>
        <v>2080</v>
      </c>
      <c r="AL151">
        <f t="shared" si="233"/>
        <v>2120</v>
      </c>
      <c r="AM151">
        <f t="shared" si="224"/>
        <v>54.375</v>
      </c>
      <c r="AN151">
        <f t="shared" si="222"/>
        <v>54.375</v>
      </c>
      <c r="AO151">
        <f t="shared" si="222"/>
        <v>54.375</v>
      </c>
      <c r="AP151">
        <f t="shared" si="222"/>
        <v>54.375</v>
      </c>
      <c r="AQ151">
        <f t="shared" si="222"/>
        <v>54.375</v>
      </c>
      <c r="AR151">
        <f t="shared" si="222"/>
        <v>54.375</v>
      </c>
      <c r="AS151">
        <f t="shared" si="222"/>
        <v>54.375</v>
      </c>
      <c r="AT151">
        <f t="shared" si="222"/>
        <v>54.375</v>
      </c>
      <c r="AU151">
        <f t="shared" si="222"/>
        <v>54.375</v>
      </c>
      <c r="AV151">
        <f t="shared" si="222"/>
        <v>54.375</v>
      </c>
      <c r="AW151">
        <f t="shared" si="222"/>
        <v>54.375</v>
      </c>
      <c r="AX151">
        <f t="shared" si="222"/>
        <v>54.375</v>
      </c>
      <c r="AY151">
        <f t="shared" si="222"/>
        <v>54.375</v>
      </c>
      <c r="AZ151">
        <f t="shared" si="222"/>
        <v>54.375</v>
      </c>
      <c r="BA151">
        <f t="shared" si="222"/>
        <v>54.375</v>
      </c>
      <c r="BB151">
        <f t="shared" si="222"/>
        <v>54.375</v>
      </c>
      <c r="BC151">
        <f t="shared" si="222"/>
        <v>54.375</v>
      </c>
      <c r="BD151">
        <f t="shared" si="222"/>
        <v>54.375</v>
      </c>
      <c r="BE151">
        <f t="shared" si="222"/>
        <v>54.375</v>
      </c>
      <c r="BF151">
        <f t="shared" si="222"/>
        <v>54.375</v>
      </c>
      <c r="BG151">
        <f t="shared" si="222"/>
        <v>0</v>
      </c>
      <c r="BH151">
        <f t="shared" si="222"/>
        <v>0</v>
      </c>
      <c r="BI151">
        <f t="shared" si="222"/>
        <v>0</v>
      </c>
      <c r="BJ151">
        <f t="shared" si="222"/>
        <v>0</v>
      </c>
      <c r="BK151">
        <f t="shared" si="222"/>
        <v>0</v>
      </c>
      <c r="BL151">
        <f t="shared" si="222"/>
        <v>0</v>
      </c>
      <c r="BM151">
        <f t="shared" si="222"/>
        <v>0</v>
      </c>
      <c r="BN151">
        <f t="shared" si="222"/>
        <v>0</v>
      </c>
      <c r="BO151">
        <f t="shared" si="222"/>
        <v>0</v>
      </c>
      <c r="BP151">
        <f t="shared" si="222"/>
        <v>0</v>
      </c>
      <c r="BQ151">
        <f t="shared" si="222"/>
        <v>0</v>
      </c>
    </row>
    <row r="152" spans="1:69">
      <c r="A152" t="s">
        <v>285</v>
      </c>
      <c r="B152" t="s">
        <v>32</v>
      </c>
      <c r="C152" t="s">
        <v>33</v>
      </c>
      <c r="D152" t="s">
        <v>34</v>
      </c>
      <c r="E152" t="s">
        <v>561</v>
      </c>
      <c r="F152" t="s">
        <v>484</v>
      </c>
      <c r="I152">
        <v>87</v>
      </c>
      <c r="J152" t="s">
        <v>72</v>
      </c>
      <c r="K152">
        <v>2000</v>
      </c>
      <c r="M152" t="s">
        <v>306</v>
      </c>
      <c r="N152" t="s">
        <v>332</v>
      </c>
      <c r="S152" t="s">
        <v>562</v>
      </c>
      <c r="T152" t="s">
        <v>563</v>
      </c>
      <c r="U152">
        <v>39.922328</v>
      </c>
      <c r="V152">
        <v>-87.446359999999999</v>
      </c>
      <c r="W152" t="s">
        <v>42</v>
      </c>
      <c r="X152" t="s">
        <v>99</v>
      </c>
      <c r="Y152" t="s">
        <v>100</v>
      </c>
      <c r="AA152" t="s">
        <v>101</v>
      </c>
      <c r="AB152" t="s">
        <v>564</v>
      </c>
      <c r="AC152" t="s">
        <v>565</v>
      </c>
      <c r="AD152" t="s">
        <v>573</v>
      </c>
      <c r="AE152" t="s">
        <v>49</v>
      </c>
      <c r="AF152" s="2">
        <v>0.625</v>
      </c>
      <c r="AG152">
        <f t="shared" si="198"/>
        <v>696</v>
      </c>
      <c r="AH152">
        <f t="shared" si="229"/>
        <v>696</v>
      </c>
      <c r="AI152">
        <f t="shared" si="230"/>
        <v>24</v>
      </c>
      <c r="AJ152">
        <f t="shared" si="200"/>
        <v>2040</v>
      </c>
      <c r="AK152">
        <f t="shared" ref="AK152:AL152" si="234">AJ152+40</f>
        <v>2080</v>
      </c>
      <c r="AL152">
        <f t="shared" si="234"/>
        <v>2120</v>
      </c>
      <c r="AM152">
        <f t="shared" si="224"/>
        <v>54.375</v>
      </c>
      <c r="AN152">
        <f t="shared" ref="AN152:BQ152" si="235">IF(OR(AN$1&lt;$K152,AN$1&gt;=$AJ152),0,$I152)*$AF152</f>
        <v>54.375</v>
      </c>
      <c r="AO152">
        <f t="shared" si="235"/>
        <v>54.375</v>
      </c>
      <c r="AP152">
        <f t="shared" si="235"/>
        <v>54.375</v>
      </c>
      <c r="AQ152">
        <f t="shared" si="235"/>
        <v>54.375</v>
      </c>
      <c r="AR152">
        <f t="shared" si="235"/>
        <v>54.375</v>
      </c>
      <c r="AS152">
        <f t="shared" si="235"/>
        <v>54.375</v>
      </c>
      <c r="AT152">
        <f t="shared" si="235"/>
        <v>54.375</v>
      </c>
      <c r="AU152">
        <f t="shared" si="235"/>
        <v>54.375</v>
      </c>
      <c r="AV152">
        <f t="shared" si="235"/>
        <v>54.375</v>
      </c>
      <c r="AW152">
        <f t="shared" si="235"/>
        <v>54.375</v>
      </c>
      <c r="AX152">
        <f t="shared" si="235"/>
        <v>54.375</v>
      </c>
      <c r="AY152">
        <f t="shared" si="235"/>
        <v>54.375</v>
      </c>
      <c r="AZ152">
        <f t="shared" si="235"/>
        <v>54.375</v>
      </c>
      <c r="BA152">
        <f t="shared" si="235"/>
        <v>54.375</v>
      </c>
      <c r="BB152">
        <f t="shared" si="235"/>
        <v>54.375</v>
      </c>
      <c r="BC152">
        <f t="shared" si="235"/>
        <v>54.375</v>
      </c>
      <c r="BD152">
        <f t="shared" si="235"/>
        <v>54.375</v>
      </c>
      <c r="BE152">
        <f t="shared" si="235"/>
        <v>54.375</v>
      </c>
      <c r="BF152">
        <f t="shared" si="235"/>
        <v>54.375</v>
      </c>
      <c r="BG152">
        <f t="shared" si="235"/>
        <v>0</v>
      </c>
      <c r="BH152">
        <f t="shared" si="235"/>
        <v>0</v>
      </c>
      <c r="BI152">
        <f t="shared" si="235"/>
        <v>0</v>
      </c>
      <c r="BJ152">
        <f t="shared" si="235"/>
        <v>0</v>
      </c>
      <c r="BK152">
        <f t="shared" si="235"/>
        <v>0</v>
      </c>
      <c r="BL152">
        <f t="shared" si="235"/>
        <v>0</v>
      </c>
      <c r="BM152">
        <f t="shared" si="235"/>
        <v>0</v>
      </c>
      <c r="BN152">
        <f t="shared" si="235"/>
        <v>0</v>
      </c>
      <c r="BO152">
        <f t="shared" si="235"/>
        <v>0</v>
      </c>
      <c r="BP152">
        <f t="shared" si="235"/>
        <v>0</v>
      </c>
      <c r="BQ152">
        <f t="shared" si="235"/>
        <v>0</v>
      </c>
    </row>
    <row r="153" spans="1:69">
      <c r="A153" t="s">
        <v>285</v>
      </c>
      <c r="B153" t="s">
        <v>32</v>
      </c>
      <c r="C153" t="s">
        <v>33</v>
      </c>
      <c r="D153" t="s">
        <v>34</v>
      </c>
      <c r="E153" t="s">
        <v>256</v>
      </c>
      <c r="F153" t="s">
        <v>343</v>
      </c>
      <c r="I153">
        <v>163</v>
      </c>
      <c r="J153" t="s">
        <v>37</v>
      </c>
      <c r="K153">
        <v>1958</v>
      </c>
      <c r="L153">
        <v>2022</v>
      </c>
      <c r="M153" t="s">
        <v>288</v>
      </c>
      <c r="N153" t="s">
        <v>332</v>
      </c>
      <c r="S153" t="s">
        <v>324</v>
      </c>
      <c r="T153" t="s">
        <v>41</v>
      </c>
      <c r="U153">
        <v>34.602200000000003</v>
      </c>
      <c r="V153">
        <v>-82.435000000000002</v>
      </c>
      <c r="W153" t="s">
        <v>42</v>
      </c>
      <c r="X153" t="s">
        <v>574</v>
      </c>
      <c r="Y153" t="s">
        <v>259</v>
      </c>
      <c r="AA153" t="s">
        <v>185</v>
      </c>
      <c r="AB153" t="s">
        <v>260</v>
      </c>
      <c r="AC153" t="s">
        <v>261</v>
      </c>
      <c r="AD153" t="s">
        <v>575</v>
      </c>
      <c r="AE153" t="s">
        <v>49</v>
      </c>
      <c r="AF153" s="1">
        <v>1</v>
      </c>
      <c r="AG153">
        <f t="shared" si="198"/>
        <v>1118</v>
      </c>
      <c r="AH153" t="str">
        <f t="shared" si="229"/>
        <v/>
      </c>
      <c r="AI153">
        <f t="shared" si="230"/>
        <v>66</v>
      </c>
      <c r="AJ153">
        <f t="shared" si="200"/>
        <v>1998</v>
      </c>
      <c r="AK153">
        <f t="shared" ref="AK153:AL153" si="236">AJ153+40</f>
        <v>2038</v>
      </c>
      <c r="AL153">
        <f t="shared" si="236"/>
        <v>2078</v>
      </c>
      <c r="AM153">
        <f>IF(OR(AM$1&lt;$K153,AM$1&gt;=$AK153),0,$I153)*$AF153</f>
        <v>163</v>
      </c>
      <c r="AN153">
        <f t="shared" ref="AN153:BQ153" si="237">IF(OR(AN$1&lt;$K153,AN$1&gt;=$AK153),0,$I153)*$AF153</f>
        <v>163</v>
      </c>
      <c r="AO153">
        <f t="shared" si="237"/>
        <v>163</v>
      </c>
      <c r="AP153">
        <f t="shared" si="237"/>
        <v>163</v>
      </c>
      <c r="AQ153">
        <f t="shared" si="237"/>
        <v>163</v>
      </c>
      <c r="AR153">
        <f t="shared" si="237"/>
        <v>163</v>
      </c>
      <c r="AS153">
        <f t="shared" si="237"/>
        <v>163</v>
      </c>
      <c r="AT153">
        <f t="shared" si="237"/>
        <v>163</v>
      </c>
      <c r="AU153">
        <f t="shared" si="237"/>
        <v>163</v>
      </c>
      <c r="AV153">
        <f t="shared" si="237"/>
        <v>163</v>
      </c>
      <c r="AW153">
        <f t="shared" si="237"/>
        <v>163</v>
      </c>
      <c r="AX153">
        <f t="shared" si="237"/>
        <v>163</v>
      </c>
      <c r="AY153">
        <f t="shared" si="237"/>
        <v>163</v>
      </c>
      <c r="AZ153">
        <f t="shared" si="237"/>
        <v>163</v>
      </c>
      <c r="BA153">
        <f t="shared" si="237"/>
        <v>163</v>
      </c>
      <c r="BB153">
        <f t="shared" si="237"/>
        <v>163</v>
      </c>
      <c r="BC153">
        <f t="shared" si="237"/>
        <v>163</v>
      </c>
      <c r="BD153">
        <f t="shared" si="237"/>
        <v>163</v>
      </c>
      <c r="BE153">
        <f t="shared" si="237"/>
        <v>0</v>
      </c>
      <c r="BF153">
        <f t="shared" si="237"/>
        <v>0</v>
      </c>
      <c r="BG153">
        <f t="shared" si="237"/>
        <v>0</v>
      </c>
      <c r="BH153">
        <f t="shared" si="237"/>
        <v>0</v>
      </c>
      <c r="BI153">
        <f t="shared" si="237"/>
        <v>0</v>
      </c>
      <c r="BJ153">
        <f t="shared" si="237"/>
        <v>0</v>
      </c>
      <c r="BK153">
        <f t="shared" si="237"/>
        <v>0</v>
      </c>
      <c r="BL153">
        <f t="shared" si="237"/>
        <v>0</v>
      </c>
      <c r="BM153">
        <f t="shared" si="237"/>
        <v>0</v>
      </c>
      <c r="BN153">
        <f t="shared" si="237"/>
        <v>0</v>
      </c>
      <c r="BO153">
        <f t="shared" si="237"/>
        <v>0</v>
      </c>
      <c r="BP153">
        <f t="shared" si="237"/>
        <v>0</v>
      </c>
      <c r="BQ153">
        <f t="shared" si="237"/>
        <v>0</v>
      </c>
    </row>
    <row r="154" spans="1:69">
      <c r="A154" t="s">
        <v>285</v>
      </c>
      <c r="B154" t="s">
        <v>32</v>
      </c>
      <c r="C154" t="s">
        <v>33</v>
      </c>
      <c r="D154" t="s">
        <v>34</v>
      </c>
      <c r="E154" t="s">
        <v>256</v>
      </c>
      <c r="F154" t="s">
        <v>348</v>
      </c>
      <c r="I154">
        <v>54</v>
      </c>
      <c r="J154" t="s">
        <v>72</v>
      </c>
      <c r="K154">
        <v>2007</v>
      </c>
      <c r="M154" t="s">
        <v>306</v>
      </c>
      <c r="N154" t="s">
        <v>289</v>
      </c>
      <c r="S154" t="s">
        <v>324</v>
      </c>
      <c r="T154" t="s">
        <v>41</v>
      </c>
      <c r="U154">
        <v>34.602200000000003</v>
      </c>
      <c r="V154">
        <v>-82.435000000000002</v>
      </c>
      <c r="W154" t="s">
        <v>42</v>
      </c>
      <c r="X154" t="s">
        <v>574</v>
      </c>
      <c r="Y154" t="s">
        <v>259</v>
      </c>
      <c r="AA154" t="s">
        <v>185</v>
      </c>
      <c r="AB154" t="s">
        <v>260</v>
      </c>
      <c r="AC154" t="s">
        <v>261</v>
      </c>
      <c r="AD154" t="s">
        <v>576</v>
      </c>
      <c r="AE154" t="s">
        <v>49</v>
      </c>
      <c r="AF154" s="1">
        <v>1</v>
      </c>
      <c r="AG154">
        <f t="shared" si="198"/>
        <v>1118</v>
      </c>
      <c r="AH154" t="str">
        <f t="shared" si="229"/>
        <v/>
      </c>
      <c r="AI154">
        <f t="shared" si="230"/>
        <v>17</v>
      </c>
      <c r="AJ154">
        <f t="shared" si="200"/>
        <v>2047</v>
      </c>
      <c r="AK154">
        <f t="shared" ref="AK154:AL154" si="238">AJ154+40</f>
        <v>2087</v>
      </c>
      <c r="AL154">
        <f t="shared" si="238"/>
        <v>2127</v>
      </c>
      <c r="AM154">
        <f>IF(OR(AM$1&lt;$K154,AM$1&gt;=$AJ154),0,$I154)*$AF154</f>
        <v>54</v>
      </c>
      <c r="AN154">
        <f t="shared" ref="AM154:AV157" si="239">IF(OR(AN$1&lt;$K154,AN$1&gt;=$AJ154),0,$I154)*$AF154</f>
        <v>54</v>
      </c>
      <c r="AO154">
        <f t="shared" si="239"/>
        <v>54</v>
      </c>
      <c r="AP154">
        <f t="shared" si="239"/>
        <v>54</v>
      </c>
      <c r="AQ154">
        <f t="shared" si="239"/>
        <v>54</v>
      </c>
      <c r="AR154">
        <f t="shared" si="239"/>
        <v>54</v>
      </c>
      <c r="AS154">
        <f t="shared" si="239"/>
        <v>54</v>
      </c>
      <c r="AT154">
        <f t="shared" si="239"/>
        <v>54</v>
      </c>
      <c r="AU154">
        <f t="shared" si="239"/>
        <v>54</v>
      </c>
      <c r="AV154">
        <f t="shared" si="239"/>
        <v>54</v>
      </c>
      <c r="AW154">
        <f t="shared" ref="AW154:BL158" si="240">IF(OR(AW$1&lt;$K154,AW$1&gt;=$AJ154),0,$I154)*$AF154</f>
        <v>54</v>
      </c>
      <c r="AX154">
        <f t="shared" si="240"/>
        <v>54</v>
      </c>
      <c r="AY154">
        <f t="shared" si="240"/>
        <v>54</v>
      </c>
      <c r="AZ154">
        <f t="shared" si="240"/>
        <v>54</v>
      </c>
      <c r="BA154">
        <f t="shared" si="240"/>
        <v>54</v>
      </c>
      <c r="BB154">
        <f t="shared" si="240"/>
        <v>54</v>
      </c>
      <c r="BC154">
        <f t="shared" si="240"/>
        <v>54</v>
      </c>
      <c r="BD154">
        <f t="shared" si="240"/>
        <v>54</v>
      </c>
      <c r="BE154">
        <f t="shared" si="240"/>
        <v>54</v>
      </c>
      <c r="BF154">
        <f t="shared" si="240"/>
        <v>54</v>
      </c>
      <c r="BG154">
        <f t="shared" ref="BG154:BQ158" si="241">IF(OR(BG$1&lt;$K154,BG$1&gt;=$AJ154),0,$I154)*$AF154</f>
        <v>54</v>
      </c>
      <c r="BH154">
        <f t="shared" si="241"/>
        <v>54</v>
      </c>
      <c r="BI154">
        <f t="shared" si="241"/>
        <v>54</v>
      </c>
      <c r="BJ154">
        <f t="shared" si="241"/>
        <v>54</v>
      </c>
      <c r="BK154">
        <f t="shared" si="241"/>
        <v>54</v>
      </c>
      <c r="BL154">
        <f t="shared" si="241"/>
        <v>54</v>
      </c>
      <c r="BM154">
        <f t="shared" si="241"/>
        <v>54</v>
      </c>
      <c r="BN154">
        <f t="shared" si="241"/>
        <v>0</v>
      </c>
      <c r="BO154">
        <f t="shared" si="241"/>
        <v>0</v>
      </c>
      <c r="BP154">
        <f t="shared" si="241"/>
        <v>0</v>
      </c>
      <c r="BQ154">
        <f t="shared" si="241"/>
        <v>0</v>
      </c>
    </row>
    <row r="155" spans="1:69">
      <c r="A155" t="s">
        <v>285</v>
      </c>
      <c r="B155" t="s">
        <v>32</v>
      </c>
      <c r="C155" t="s">
        <v>33</v>
      </c>
      <c r="D155" t="s">
        <v>34</v>
      </c>
      <c r="E155" t="s">
        <v>256</v>
      </c>
      <c r="F155" t="s">
        <v>350</v>
      </c>
      <c r="I155">
        <v>54</v>
      </c>
      <c r="J155" t="s">
        <v>72</v>
      </c>
      <c r="K155">
        <v>2007</v>
      </c>
      <c r="M155" t="s">
        <v>306</v>
      </c>
      <c r="N155" t="s">
        <v>289</v>
      </c>
      <c r="S155" t="s">
        <v>324</v>
      </c>
      <c r="T155" t="s">
        <v>41</v>
      </c>
      <c r="U155">
        <v>34.602200000000003</v>
      </c>
      <c r="V155">
        <v>-82.435000000000002</v>
      </c>
      <c r="W155" t="s">
        <v>42</v>
      </c>
      <c r="X155" t="s">
        <v>574</v>
      </c>
      <c r="Y155" t="s">
        <v>259</v>
      </c>
      <c r="AA155" t="s">
        <v>185</v>
      </c>
      <c r="AB155" t="s">
        <v>260</v>
      </c>
      <c r="AC155" t="s">
        <v>261</v>
      </c>
      <c r="AD155" t="s">
        <v>577</v>
      </c>
      <c r="AE155" t="s">
        <v>49</v>
      </c>
      <c r="AF155" s="1">
        <v>1</v>
      </c>
      <c r="AG155">
        <f t="shared" si="198"/>
        <v>1118</v>
      </c>
      <c r="AH155" t="str">
        <f t="shared" si="229"/>
        <v/>
      </c>
      <c r="AI155">
        <f t="shared" si="230"/>
        <v>17</v>
      </c>
      <c r="AJ155">
        <f t="shared" si="200"/>
        <v>2047</v>
      </c>
      <c r="AK155">
        <f t="shared" ref="AK155:AL155" si="242">AJ155+40</f>
        <v>2087</v>
      </c>
      <c r="AL155">
        <f t="shared" si="242"/>
        <v>2127</v>
      </c>
      <c r="AM155">
        <f t="shared" si="239"/>
        <v>54</v>
      </c>
      <c r="AN155">
        <f t="shared" si="239"/>
        <v>54</v>
      </c>
      <c r="AO155">
        <f t="shared" si="239"/>
        <v>54</v>
      </c>
      <c r="AP155">
        <f t="shared" si="239"/>
        <v>54</v>
      </c>
      <c r="AQ155">
        <f t="shared" si="239"/>
        <v>54</v>
      </c>
      <c r="AR155">
        <f t="shared" si="239"/>
        <v>54</v>
      </c>
      <c r="AS155">
        <f t="shared" si="239"/>
        <v>54</v>
      </c>
      <c r="AT155">
        <f t="shared" si="239"/>
        <v>54</v>
      </c>
      <c r="AU155">
        <f t="shared" si="239"/>
        <v>54</v>
      </c>
      <c r="AV155">
        <f t="shared" si="239"/>
        <v>54</v>
      </c>
      <c r="AW155">
        <f t="shared" si="240"/>
        <v>54</v>
      </c>
      <c r="AX155">
        <f t="shared" si="240"/>
        <v>54</v>
      </c>
      <c r="AY155">
        <f t="shared" si="240"/>
        <v>54</v>
      </c>
      <c r="AZ155">
        <f t="shared" si="240"/>
        <v>54</v>
      </c>
      <c r="BA155">
        <f t="shared" si="240"/>
        <v>54</v>
      </c>
      <c r="BB155">
        <f t="shared" si="240"/>
        <v>54</v>
      </c>
      <c r="BC155">
        <f t="shared" si="240"/>
        <v>54</v>
      </c>
      <c r="BD155">
        <f t="shared" si="240"/>
        <v>54</v>
      </c>
      <c r="BE155">
        <f t="shared" si="240"/>
        <v>54</v>
      </c>
      <c r="BF155">
        <f t="shared" si="240"/>
        <v>54</v>
      </c>
      <c r="BG155">
        <f t="shared" si="241"/>
        <v>54</v>
      </c>
      <c r="BH155">
        <f t="shared" si="241"/>
        <v>54</v>
      </c>
      <c r="BI155">
        <f t="shared" si="241"/>
        <v>54</v>
      </c>
      <c r="BJ155">
        <f t="shared" si="241"/>
        <v>54</v>
      </c>
      <c r="BK155">
        <f t="shared" si="241"/>
        <v>54</v>
      </c>
      <c r="BL155">
        <f t="shared" si="241"/>
        <v>54</v>
      </c>
      <c r="BM155">
        <f t="shared" si="241"/>
        <v>54</v>
      </c>
      <c r="BN155">
        <f t="shared" si="241"/>
        <v>0</v>
      </c>
      <c r="BO155">
        <f t="shared" si="241"/>
        <v>0</v>
      </c>
      <c r="BP155">
        <f t="shared" si="241"/>
        <v>0</v>
      </c>
      <c r="BQ155">
        <f t="shared" si="241"/>
        <v>0</v>
      </c>
    </row>
    <row r="156" spans="1:69">
      <c r="A156" t="s">
        <v>285</v>
      </c>
      <c r="B156" t="s">
        <v>32</v>
      </c>
      <c r="C156" t="s">
        <v>33</v>
      </c>
      <c r="D156" t="s">
        <v>34</v>
      </c>
      <c r="E156" t="s">
        <v>256</v>
      </c>
      <c r="F156" t="s">
        <v>298</v>
      </c>
      <c r="I156">
        <v>847</v>
      </c>
      <c r="J156" t="s">
        <v>72</v>
      </c>
      <c r="K156">
        <v>2018</v>
      </c>
      <c r="M156" t="s">
        <v>299</v>
      </c>
      <c r="N156" t="s">
        <v>332</v>
      </c>
      <c r="S156" t="s">
        <v>324</v>
      </c>
      <c r="T156" t="s">
        <v>41</v>
      </c>
      <c r="U156">
        <v>34.602200000000003</v>
      </c>
      <c r="V156">
        <v>-82.435000000000002</v>
      </c>
      <c r="W156" t="s">
        <v>42</v>
      </c>
      <c r="X156" t="s">
        <v>574</v>
      </c>
      <c r="Y156" t="s">
        <v>259</v>
      </c>
      <c r="AA156" t="s">
        <v>185</v>
      </c>
      <c r="AB156" t="s">
        <v>260</v>
      </c>
      <c r="AC156" t="s">
        <v>261</v>
      </c>
      <c r="AD156" t="s">
        <v>578</v>
      </c>
      <c r="AE156" t="s">
        <v>49</v>
      </c>
      <c r="AF156" s="1">
        <v>1</v>
      </c>
      <c r="AG156">
        <f t="shared" si="198"/>
        <v>1118</v>
      </c>
      <c r="AH156">
        <f t="shared" si="229"/>
        <v>1118</v>
      </c>
      <c r="AI156">
        <f t="shared" si="230"/>
        <v>6</v>
      </c>
      <c r="AJ156">
        <f t="shared" si="200"/>
        <v>2058</v>
      </c>
      <c r="AK156">
        <f t="shared" ref="AK156:AL156" si="243">AJ156+40</f>
        <v>2098</v>
      </c>
      <c r="AL156">
        <f t="shared" si="243"/>
        <v>2138</v>
      </c>
      <c r="AM156">
        <f t="shared" si="239"/>
        <v>847</v>
      </c>
      <c r="AN156">
        <f t="shared" si="239"/>
        <v>847</v>
      </c>
      <c r="AO156">
        <f t="shared" si="239"/>
        <v>847</v>
      </c>
      <c r="AP156">
        <f t="shared" si="239"/>
        <v>847</v>
      </c>
      <c r="AQ156">
        <f t="shared" si="239"/>
        <v>847</v>
      </c>
      <c r="AR156">
        <f t="shared" si="239"/>
        <v>847</v>
      </c>
      <c r="AS156">
        <f t="shared" si="239"/>
        <v>847</v>
      </c>
      <c r="AT156">
        <f t="shared" si="239"/>
        <v>847</v>
      </c>
      <c r="AU156">
        <f t="shared" si="239"/>
        <v>847</v>
      </c>
      <c r="AV156">
        <f t="shared" si="239"/>
        <v>847</v>
      </c>
      <c r="AW156">
        <f t="shared" si="240"/>
        <v>847</v>
      </c>
      <c r="AX156">
        <f t="shared" si="240"/>
        <v>847</v>
      </c>
      <c r="AY156">
        <f t="shared" si="240"/>
        <v>847</v>
      </c>
      <c r="AZ156">
        <f t="shared" si="240"/>
        <v>847</v>
      </c>
      <c r="BA156">
        <f t="shared" si="240"/>
        <v>847</v>
      </c>
      <c r="BB156">
        <f t="shared" si="240"/>
        <v>847</v>
      </c>
      <c r="BC156">
        <f t="shared" si="240"/>
        <v>847</v>
      </c>
      <c r="BD156">
        <f t="shared" si="240"/>
        <v>847</v>
      </c>
      <c r="BE156">
        <f t="shared" si="240"/>
        <v>847</v>
      </c>
      <c r="BF156">
        <f t="shared" si="240"/>
        <v>847</v>
      </c>
      <c r="BG156">
        <f t="shared" si="241"/>
        <v>847</v>
      </c>
      <c r="BH156">
        <f t="shared" si="241"/>
        <v>847</v>
      </c>
      <c r="BI156">
        <f t="shared" si="241"/>
        <v>847</v>
      </c>
      <c r="BJ156">
        <f t="shared" si="241"/>
        <v>847</v>
      </c>
      <c r="BK156">
        <f t="shared" si="241"/>
        <v>847</v>
      </c>
      <c r="BL156">
        <f t="shared" si="241"/>
        <v>847</v>
      </c>
      <c r="BM156">
        <f t="shared" si="241"/>
        <v>847</v>
      </c>
      <c r="BN156">
        <f t="shared" si="241"/>
        <v>847</v>
      </c>
      <c r="BO156">
        <f t="shared" si="241"/>
        <v>847</v>
      </c>
      <c r="BP156">
        <f t="shared" si="241"/>
        <v>847</v>
      </c>
      <c r="BQ156">
        <v>0</v>
      </c>
    </row>
    <row r="157" spans="1:69">
      <c r="A157" t="s">
        <v>285</v>
      </c>
      <c r="B157" t="s">
        <v>32</v>
      </c>
      <c r="C157" t="s">
        <v>33</v>
      </c>
      <c r="D157" t="s">
        <v>34</v>
      </c>
      <c r="E157" t="s">
        <v>579</v>
      </c>
      <c r="F157" t="s">
        <v>287</v>
      </c>
      <c r="I157">
        <v>195</v>
      </c>
      <c r="J157" t="s">
        <v>72</v>
      </c>
      <c r="K157">
        <v>2000</v>
      </c>
      <c r="M157" t="s">
        <v>306</v>
      </c>
      <c r="N157" t="s">
        <v>289</v>
      </c>
      <c r="S157" t="s">
        <v>300</v>
      </c>
      <c r="T157" t="s">
        <v>41</v>
      </c>
      <c r="U157">
        <v>35.375788999999997</v>
      </c>
      <c r="V157">
        <v>-78.098050000000001</v>
      </c>
      <c r="W157" t="s">
        <v>42</v>
      </c>
      <c r="X157" t="s">
        <v>202</v>
      </c>
      <c r="Y157" t="s">
        <v>203</v>
      </c>
      <c r="AA157" t="s">
        <v>45</v>
      </c>
      <c r="AB157" t="s">
        <v>580</v>
      </c>
      <c r="AC157" t="s">
        <v>581</v>
      </c>
      <c r="AD157" t="s">
        <v>582</v>
      </c>
      <c r="AE157" t="s">
        <v>49</v>
      </c>
      <c r="AF157" s="1">
        <v>1</v>
      </c>
      <c r="AG157">
        <f t="shared" si="198"/>
        <v>979</v>
      </c>
      <c r="AH157" t="str">
        <f t="shared" si="229"/>
        <v/>
      </c>
      <c r="AI157">
        <f t="shared" si="230"/>
        <v>24</v>
      </c>
      <c r="AJ157">
        <f t="shared" si="200"/>
        <v>2040</v>
      </c>
      <c r="AK157">
        <f t="shared" ref="AK157:AL157" si="244">AJ157+40</f>
        <v>2080</v>
      </c>
      <c r="AL157">
        <f t="shared" si="244"/>
        <v>2120</v>
      </c>
      <c r="AM157">
        <f>IF(OR(AM$1&lt;$K157,AM$1&gt;=$AJ157),0,$I157)*$AF157</f>
        <v>195</v>
      </c>
      <c r="AN157">
        <f t="shared" si="239"/>
        <v>195</v>
      </c>
      <c r="AO157">
        <f t="shared" si="239"/>
        <v>195</v>
      </c>
      <c r="AP157">
        <f t="shared" si="239"/>
        <v>195</v>
      </c>
      <c r="AQ157">
        <f t="shared" si="239"/>
        <v>195</v>
      </c>
      <c r="AR157">
        <f t="shared" si="239"/>
        <v>195</v>
      </c>
      <c r="AS157">
        <f t="shared" si="239"/>
        <v>195</v>
      </c>
      <c r="AT157">
        <f t="shared" si="239"/>
        <v>195</v>
      </c>
      <c r="AU157">
        <f t="shared" si="239"/>
        <v>195</v>
      </c>
      <c r="AV157">
        <f t="shared" si="239"/>
        <v>195</v>
      </c>
      <c r="AW157">
        <f t="shared" si="240"/>
        <v>195</v>
      </c>
      <c r="AX157">
        <f t="shared" si="240"/>
        <v>195</v>
      </c>
      <c r="AY157">
        <f t="shared" si="240"/>
        <v>195</v>
      </c>
      <c r="AZ157">
        <f t="shared" si="240"/>
        <v>195</v>
      </c>
      <c r="BA157">
        <f t="shared" si="240"/>
        <v>195</v>
      </c>
      <c r="BB157">
        <f t="shared" si="240"/>
        <v>195</v>
      </c>
      <c r="BC157">
        <f t="shared" si="240"/>
        <v>195</v>
      </c>
      <c r="BD157">
        <f t="shared" si="240"/>
        <v>195</v>
      </c>
      <c r="BE157">
        <f t="shared" si="240"/>
        <v>195</v>
      </c>
      <c r="BF157">
        <f t="shared" si="240"/>
        <v>195</v>
      </c>
      <c r="BG157">
        <f t="shared" si="241"/>
        <v>0</v>
      </c>
      <c r="BH157">
        <f t="shared" si="241"/>
        <v>0</v>
      </c>
      <c r="BI157">
        <f t="shared" si="241"/>
        <v>0</v>
      </c>
      <c r="BJ157">
        <f t="shared" si="241"/>
        <v>0</v>
      </c>
      <c r="BK157">
        <f t="shared" si="241"/>
        <v>0</v>
      </c>
      <c r="BL157">
        <f t="shared" si="241"/>
        <v>0</v>
      </c>
      <c r="BM157">
        <f t="shared" si="241"/>
        <v>0</v>
      </c>
      <c r="BN157">
        <f t="shared" si="241"/>
        <v>0</v>
      </c>
      <c r="BO157">
        <f t="shared" si="241"/>
        <v>0</v>
      </c>
      <c r="BP157">
        <f t="shared" si="241"/>
        <v>0</v>
      </c>
      <c r="BQ157">
        <f t="shared" si="241"/>
        <v>0</v>
      </c>
    </row>
    <row r="158" spans="1:69">
      <c r="A158" t="s">
        <v>285</v>
      </c>
      <c r="B158" t="s">
        <v>32</v>
      </c>
      <c r="C158" t="s">
        <v>33</v>
      </c>
      <c r="D158" t="s">
        <v>34</v>
      </c>
      <c r="E158" t="s">
        <v>579</v>
      </c>
      <c r="F158" t="s">
        <v>296</v>
      </c>
      <c r="I158">
        <v>195</v>
      </c>
      <c r="J158" t="s">
        <v>72</v>
      </c>
      <c r="K158">
        <v>2000</v>
      </c>
      <c r="M158" t="s">
        <v>306</v>
      </c>
      <c r="N158" t="s">
        <v>289</v>
      </c>
      <c r="S158" t="s">
        <v>300</v>
      </c>
      <c r="T158" t="s">
        <v>41</v>
      </c>
      <c r="U158">
        <v>35.375788999999997</v>
      </c>
      <c r="V158">
        <v>-78.098050000000001</v>
      </c>
      <c r="W158" t="s">
        <v>42</v>
      </c>
      <c r="X158" t="s">
        <v>202</v>
      </c>
      <c r="Y158" t="s">
        <v>203</v>
      </c>
      <c r="AA158" t="s">
        <v>45</v>
      </c>
      <c r="AB158" t="s">
        <v>580</v>
      </c>
      <c r="AC158" t="s">
        <v>581</v>
      </c>
      <c r="AD158" t="s">
        <v>583</v>
      </c>
      <c r="AE158" t="s">
        <v>49</v>
      </c>
      <c r="AF158" s="1">
        <v>1</v>
      </c>
      <c r="AG158">
        <f t="shared" si="198"/>
        <v>979</v>
      </c>
      <c r="AH158" t="str">
        <f t="shared" si="229"/>
        <v/>
      </c>
      <c r="AI158">
        <f t="shared" si="230"/>
        <v>24</v>
      </c>
      <c r="AJ158">
        <f t="shared" si="200"/>
        <v>2040</v>
      </c>
      <c r="AK158">
        <f t="shared" ref="AK158:AL158" si="245">AJ158+40</f>
        <v>2080</v>
      </c>
      <c r="AL158">
        <f t="shared" si="245"/>
        <v>2120</v>
      </c>
      <c r="AM158">
        <f t="shared" ref="AM158:BB171" si="246">IF(OR(AM$1&lt;$K158,AM$1&gt;=$AJ158),0,$I158)*$AF158</f>
        <v>195</v>
      </c>
      <c r="AN158">
        <f t="shared" si="246"/>
        <v>195</v>
      </c>
      <c r="AO158">
        <f t="shared" si="246"/>
        <v>195</v>
      </c>
      <c r="AP158">
        <f t="shared" si="246"/>
        <v>195</v>
      </c>
      <c r="AQ158">
        <f t="shared" si="246"/>
        <v>195</v>
      </c>
      <c r="AR158">
        <f t="shared" si="246"/>
        <v>195</v>
      </c>
      <c r="AS158">
        <f t="shared" si="246"/>
        <v>195</v>
      </c>
      <c r="AT158">
        <f t="shared" si="246"/>
        <v>195</v>
      </c>
      <c r="AU158">
        <f t="shared" si="246"/>
        <v>195</v>
      </c>
      <c r="AV158">
        <f t="shared" si="246"/>
        <v>195</v>
      </c>
      <c r="AW158">
        <f t="shared" si="246"/>
        <v>195</v>
      </c>
      <c r="AX158">
        <f t="shared" si="246"/>
        <v>195</v>
      </c>
      <c r="AY158">
        <f t="shared" si="246"/>
        <v>195</v>
      </c>
      <c r="AZ158">
        <f t="shared" si="246"/>
        <v>195</v>
      </c>
      <c r="BA158">
        <f t="shared" si="246"/>
        <v>195</v>
      </c>
      <c r="BB158">
        <f t="shared" si="246"/>
        <v>195</v>
      </c>
      <c r="BC158">
        <f t="shared" si="240"/>
        <v>195</v>
      </c>
      <c r="BD158">
        <f t="shared" si="240"/>
        <v>195</v>
      </c>
      <c r="BE158">
        <f t="shared" si="240"/>
        <v>195</v>
      </c>
      <c r="BF158">
        <f t="shared" si="240"/>
        <v>195</v>
      </c>
      <c r="BG158">
        <f t="shared" si="240"/>
        <v>0</v>
      </c>
      <c r="BH158">
        <f t="shared" si="240"/>
        <v>0</v>
      </c>
      <c r="BI158">
        <f t="shared" si="240"/>
        <v>0</v>
      </c>
      <c r="BJ158">
        <f t="shared" si="240"/>
        <v>0</v>
      </c>
      <c r="BK158">
        <f t="shared" si="240"/>
        <v>0</v>
      </c>
      <c r="BL158">
        <f t="shared" si="240"/>
        <v>0</v>
      </c>
      <c r="BM158">
        <f t="shared" si="241"/>
        <v>0</v>
      </c>
      <c r="BN158">
        <f t="shared" si="241"/>
        <v>0</v>
      </c>
      <c r="BO158">
        <f t="shared" si="241"/>
        <v>0</v>
      </c>
      <c r="BP158">
        <f t="shared" si="241"/>
        <v>0</v>
      </c>
      <c r="BQ158">
        <f t="shared" si="241"/>
        <v>0</v>
      </c>
    </row>
    <row r="159" spans="1:69">
      <c r="A159" t="s">
        <v>285</v>
      </c>
      <c r="B159" t="s">
        <v>32</v>
      </c>
      <c r="C159" t="s">
        <v>33</v>
      </c>
      <c r="D159" t="s">
        <v>34</v>
      </c>
      <c r="E159" t="s">
        <v>579</v>
      </c>
      <c r="F159" t="s">
        <v>343</v>
      </c>
      <c r="I159">
        <v>195</v>
      </c>
      <c r="J159" t="s">
        <v>72</v>
      </c>
      <c r="K159">
        <v>2000</v>
      </c>
      <c r="M159" t="s">
        <v>306</v>
      </c>
      <c r="N159" t="s">
        <v>289</v>
      </c>
      <c r="S159" t="s">
        <v>300</v>
      </c>
      <c r="T159" t="s">
        <v>41</v>
      </c>
      <c r="U159">
        <v>35.375788999999997</v>
      </c>
      <c r="V159">
        <v>-78.098050000000001</v>
      </c>
      <c r="W159" t="s">
        <v>42</v>
      </c>
      <c r="X159" t="s">
        <v>202</v>
      </c>
      <c r="Y159" t="s">
        <v>203</v>
      </c>
      <c r="AA159" t="s">
        <v>45</v>
      </c>
      <c r="AB159" t="s">
        <v>580</v>
      </c>
      <c r="AC159" t="s">
        <v>581</v>
      </c>
      <c r="AD159" t="s">
        <v>584</v>
      </c>
      <c r="AE159" t="s">
        <v>49</v>
      </c>
      <c r="AF159" s="1">
        <v>1</v>
      </c>
      <c r="AG159">
        <f t="shared" si="198"/>
        <v>979</v>
      </c>
      <c r="AH159" t="str">
        <f t="shared" si="229"/>
        <v/>
      </c>
      <c r="AI159">
        <f t="shared" si="230"/>
        <v>24</v>
      </c>
      <c r="AJ159">
        <f t="shared" si="200"/>
        <v>2040</v>
      </c>
      <c r="AK159">
        <f t="shared" ref="AK159:AL159" si="247">AJ159+40</f>
        <v>2080</v>
      </c>
      <c r="AL159">
        <f t="shared" si="247"/>
        <v>2120</v>
      </c>
      <c r="AM159">
        <f t="shared" si="246"/>
        <v>195</v>
      </c>
      <c r="AN159">
        <f t="shared" ref="AN159:BQ167" si="248">IF(OR(AN$1&lt;$K159,AN$1&gt;=$AJ159),0,$I159)*$AF159</f>
        <v>195</v>
      </c>
      <c r="AO159">
        <f t="shared" si="248"/>
        <v>195</v>
      </c>
      <c r="AP159">
        <f t="shared" si="248"/>
        <v>195</v>
      </c>
      <c r="AQ159">
        <f t="shared" si="248"/>
        <v>195</v>
      </c>
      <c r="AR159">
        <f t="shared" si="248"/>
        <v>195</v>
      </c>
      <c r="AS159">
        <f t="shared" si="248"/>
        <v>195</v>
      </c>
      <c r="AT159">
        <f t="shared" si="248"/>
        <v>195</v>
      </c>
      <c r="AU159">
        <f t="shared" si="248"/>
        <v>195</v>
      </c>
      <c r="AV159">
        <f t="shared" si="248"/>
        <v>195</v>
      </c>
      <c r="AW159">
        <f t="shared" si="248"/>
        <v>195</v>
      </c>
      <c r="AX159">
        <f t="shared" si="248"/>
        <v>195</v>
      </c>
      <c r="AY159">
        <f t="shared" si="248"/>
        <v>195</v>
      </c>
      <c r="AZ159">
        <f t="shared" si="248"/>
        <v>195</v>
      </c>
      <c r="BA159">
        <f t="shared" si="248"/>
        <v>195</v>
      </c>
      <c r="BB159">
        <f t="shared" si="248"/>
        <v>195</v>
      </c>
      <c r="BC159">
        <f t="shared" si="248"/>
        <v>195</v>
      </c>
      <c r="BD159">
        <f t="shared" si="248"/>
        <v>195</v>
      </c>
      <c r="BE159">
        <f t="shared" si="248"/>
        <v>195</v>
      </c>
      <c r="BF159">
        <f t="shared" si="248"/>
        <v>195</v>
      </c>
      <c r="BG159">
        <f t="shared" si="248"/>
        <v>0</v>
      </c>
      <c r="BH159">
        <f t="shared" si="248"/>
        <v>0</v>
      </c>
      <c r="BI159">
        <f t="shared" si="248"/>
        <v>0</v>
      </c>
      <c r="BJ159">
        <f t="shared" si="248"/>
        <v>0</v>
      </c>
      <c r="BK159">
        <f t="shared" si="248"/>
        <v>0</v>
      </c>
      <c r="BL159">
        <f t="shared" si="248"/>
        <v>0</v>
      </c>
      <c r="BM159">
        <f t="shared" si="248"/>
        <v>0</v>
      </c>
      <c r="BN159">
        <f t="shared" si="248"/>
        <v>0</v>
      </c>
      <c r="BO159">
        <f t="shared" si="248"/>
        <v>0</v>
      </c>
      <c r="BP159">
        <f t="shared" si="248"/>
        <v>0</v>
      </c>
      <c r="BQ159">
        <f t="shared" si="248"/>
        <v>0</v>
      </c>
    </row>
    <row r="160" spans="1:69">
      <c r="A160" t="s">
        <v>285</v>
      </c>
      <c r="B160" t="s">
        <v>32</v>
      </c>
      <c r="C160" t="s">
        <v>33</v>
      </c>
      <c r="D160" t="s">
        <v>34</v>
      </c>
      <c r="E160" t="s">
        <v>579</v>
      </c>
      <c r="F160" t="s">
        <v>327</v>
      </c>
      <c r="I160">
        <v>195</v>
      </c>
      <c r="J160" t="s">
        <v>72</v>
      </c>
      <c r="K160">
        <v>2000</v>
      </c>
      <c r="M160" t="s">
        <v>306</v>
      </c>
      <c r="N160" t="s">
        <v>289</v>
      </c>
      <c r="S160" t="s">
        <v>300</v>
      </c>
      <c r="T160" t="s">
        <v>41</v>
      </c>
      <c r="U160">
        <v>35.375788999999997</v>
      </c>
      <c r="V160">
        <v>-78.098050000000001</v>
      </c>
      <c r="W160" t="s">
        <v>42</v>
      </c>
      <c r="X160" t="s">
        <v>202</v>
      </c>
      <c r="Y160" t="s">
        <v>203</v>
      </c>
      <c r="AA160" t="s">
        <v>45</v>
      </c>
      <c r="AB160" t="s">
        <v>580</v>
      </c>
      <c r="AC160" t="s">
        <v>581</v>
      </c>
      <c r="AD160" t="s">
        <v>585</v>
      </c>
      <c r="AE160" t="s">
        <v>49</v>
      </c>
      <c r="AF160" s="1">
        <v>1</v>
      </c>
      <c r="AG160">
        <f t="shared" si="198"/>
        <v>979</v>
      </c>
      <c r="AH160" t="str">
        <f t="shared" si="229"/>
        <v/>
      </c>
      <c r="AI160">
        <f t="shared" si="230"/>
        <v>24</v>
      </c>
      <c r="AJ160">
        <f t="shared" si="200"/>
        <v>2040</v>
      </c>
      <c r="AK160">
        <f t="shared" ref="AK160:AL160" si="249">AJ160+40</f>
        <v>2080</v>
      </c>
      <c r="AL160">
        <f t="shared" si="249"/>
        <v>2120</v>
      </c>
      <c r="AM160">
        <f t="shared" si="246"/>
        <v>195</v>
      </c>
      <c r="AN160">
        <f t="shared" si="248"/>
        <v>195</v>
      </c>
      <c r="AO160">
        <f t="shared" si="248"/>
        <v>195</v>
      </c>
      <c r="AP160">
        <f t="shared" si="248"/>
        <v>195</v>
      </c>
      <c r="AQ160">
        <f t="shared" si="248"/>
        <v>195</v>
      </c>
      <c r="AR160">
        <f t="shared" si="248"/>
        <v>195</v>
      </c>
      <c r="AS160">
        <f t="shared" si="248"/>
        <v>195</v>
      </c>
      <c r="AT160">
        <f t="shared" si="248"/>
        <v>195</v>
      </c>
      <c r="AU160">
        <f t="shared" si="248"/>
        <v>195</v>
      </c>
      <c r="AV160">
        <f t="shared" si="248"/>
        <v>195</v>
      </c>
      <c r="AW160">
        <f t="shared" si="248"/>
        <v>195</v>
      </c>
      <c r="AX160">
        <f t="shared" si="248"/>
        <v>195</v>
      </c>
      <c r="AY160">
        <f t="shared" si="248"/>
        <v>195</v>
      </c>
      <c r="AZ160">
        <f t="shared" si="248"/>
        <v>195</v>
      </c>
      <c r="BA160">
        <f t="shared" si="248"/>
        <v>195</v>
      </c>
      <c r="BB160">
        <f t="shared" si="248"/>
        <v>195</v>
      </c>
      <c r="BC160">
        <f t="shared" si="248"/>
        <v>195</v>
      </c>
      <c r="BD160">
        <f t="shared" si="248"/>
        <v>195</v>
      </c>
      <c r="BE160">
        <f t="shared" si="248"/>
        <v>195</v>
      </c>
      <c r="BF160">
        <f t="shared" si="248"/>
        <v>195</v>
      </c>
      <c r="BG160">
        <f t="shared" si="248"/>
        <v>0</v>
      </c>
      <c r="BH160">
        <f t="shared" si="248"/>
        <v>0</v>
      </c>
      <c r="BI160">
        <f t="shared" si="248"/>
        <v>0</v>
      </c>
      <c r="BJ160">
        <f t="shared" si="248"/>
        <v>0</v>
      </c>
      <c r="BK160">
        <f t="shared" si="248"/>
        <v>0</v>
      </c>
      <c r="BL160">
        <f t="shared" si="248"/>
        <v>0</v>
      </c>
      <c r="BM160">
        <f t="shared" si="248"/>
        <v>0</v>
      </c>
      <c r="BN160">
        <f t="shared" si="248"/>
        <v>0</v>
      </c>
      <c r="BO160">
        <f t="shared" si="248"/>
        <v>0</v>
      </c>
      <c r="BP160">
        <f t="shared" si="248"/>
        <v>0</v>
      </c>
      <c r="BQ160">
        <f t="shared" si="248"/>
        <v>0</v>
      </c>
    </row>
    <row r="161" spans="1:69">
      <c r="A161" t="s">
        <v>285</v>
      </c>
      <c r="B161" t="s">
        <v>32</v>
      </c>
      <c r="C161" t="s">
        <v>33</v>
      </c>
      <c r="D161" t="s">
        <v>34</v>
      </c>
      <c r="E161" t="s">
        <v>579</v>
      </c>
      <c r="F161" t="s">
        <v>366</v>
      </c>
      <c r="I161">
        <v>199</v>
      </c>
      <c r="J161" t="s">
        <v>72</v>
      </c>
      <c r="K161">
        <v>2009</v>
      </c>
      <c r="M161" t="s">
        <v>306</v>
      </c>
      <c r="N161" t="s">
        <v>289</v>
      </c>
      <c r="S161" t="s">
        <v>300</v>
      </c>
      <c r="T161" t="s">
        <v>41</v>
      </c>
      <c r="U161">
        <v>35.375788999999997</v>
      </c>
      <c r="V161">
        <v>-78.098050000000001</v>
      </c>
      <c r="W161" t="s">
        <v>42</v>
      </c>
      <c r="X161" t="s">
        <v>202</v>
      </c>
      <c r="Y161" t="s">
        <v>203</v>
      </c>
      <c r="AA161" t="s">
        <v>45</v>
      </c>
      <c r="AB161" t="s">
        <v>580</v>
      </c>
      <c r="AC161" t="s">
        <v>581</v>
      </c>
      <c r="AD161" t="s">
        <v>586</v>
      </c>
      <c r="AE161" t="s">
        <v>49</v>
      </c>
      <c r="AF161" s="1">
        <v>1</v>
      </c>
      <c r="AG161">
        <f t="shared" si="198"/>
        <v>979</v>
      </c>
      <c r="AH161">
        <f t="shared" si="229"/>
        <v>979</v>
      </c>
      <c r="AI161">
        <f t="shared" si="230"/>
        <v>15</v>
      </c>
      <c r="AJ161">
        <f t="shared" si="200"/>
        <v>2049</v>
      </c>
      <c r="AK161">
        <f t="shared" ref="AK161:AL161" si="250">AJ161+40</f>
        <v>2089</v>
      </c>
      <c r="AL161">
        <f t="shared" si="250"/>
        <v>2129</v>
      </c>
      <c r="AM161">
        <f t="shared" si="246"/>
        <v>199</v>
      </c>
      <c r="AN161">
        <f t="shared" si="248"/>
        <v>199</v>
      </c>
      <c r="AO161">
        <f t="shared" si="248"/>
        <v>199</v>
      </c>
      <c r="AP161">
        <f t="shared" si="248"/>
        <v>199</v>
      </c>
      <c r="AQ161">
        <f t="shared" si="248"/>
        <v>199</v>
      </c>
      <c r="AR161">
        <f t="shared" si="248"/>
        <v>199</v>
      </c>
      <c r="AS161">
        <f t="shared" si="248"/>
        <v>199</v>
      </c>
      <c r="AT161">
        <f t="shared" si="248"/>
        <v>199</v>
      </c>
      <c r="AU161">
        <f t="shared" si="248"/>
        <v>199</v>
      </c>
      <c r="AV161">
        <f t="shared" si="248"/>
        <v>199</v>
      </c>
      <c r="AW161">
        <f t="shared" si="248"/>
        <v>199</v>
      </c>
      <c r="AX161">
        <f t="shared" si="248"/>
        <v>199</v>
      </c>
      <c r="AY161">
        <f t="shared" si="248"/>
        <v>199</v>
      </c>
      <c r="AZ161">
        <f t="shared" si="248"/>
        <v>199</v>
      </c>
      <c r="BA161">
        <f t="shared" si="248"/>
        <v>199</v>
      </c>
      <c r="BB161">
        <f t="shared" si="248"/>
        <v>199</v>
      </c>
      <c r="BC161">
        <f t="shared" si="248"/>
        <v>199</v>
      </c>
      <c r="BD161">
        <f t="shared" si="248"/>
        <v>199</v>
      </c>
      <c r="BE161">
        <f t="shared" si="248"/>
        <v>199</v>
      </c>
      <c r="BF161">
        <f t="shared" si="248"/>
        <v>199</v>
      </c>
      <c r="BG161">
        <f t="shared" si="248"/>
        <v>199</v>
      </c>
      <c r="BH161">
        <f t="shared" si="248"/>
        <v>199</v>
      </c>
      <c r="BI161">
        <f t="shared" si="248"/>
        <v>199</v>
      </c>
      <c r="BJ161">
        <f t="shared" si="248"/>
        <v>199</v>
      </c>
      <c r="BK161">
        <f t="shared" si="248"/>
        <v>199</v>
      </c>
      <c r="BL161">
        <f t="shared" si="248"/>
        <v>199</v>
      </c>
      <c r="BM161">
        <f t="shared" si="248"/>
        <v>199</v>
      </c>
      <c r="BN161">
        <f t="shared" si="248"/>
        <v>199</v>
      </c>
      <c r="BO161">
        <f t="shared" si="248"/>
        <v>199</v>
      </c>
      <c r="BP161">
        <f t="shared" si="248"/>
        <v>0</v>
      </c>
      <c r="BQ161">
        <f t="shared" si="248"/>
        <v>0</v>
      </c>
    </row>
    <row r="162" spans="1:69">
      <c r="A162" t="s">
        <v>285</v>
      </c>
      <c r="B162" t="s">
        <v>32</v>
      </c>
      <c r="C162" t="s">
        <v>33</v>
      </c>
      <c r="D162" t="s">
        <v>34</v>
      </c>
      <c r="E162" t="s">
        <v>587</v>
      </c>
      <c r="F162" t="s">
        <v>588</v>
      </c>
      <c r="I162">
        <v>125</v>
      </c>
      <c r="J162" t="s">
        <v>72</v>
      </c>
      <c r="K162">
        <v>2000</v>
      </c>
      <c r="M162" t="s">
        <v>306</v>
      </c>
      <c r="N162" t="s">
        <v>332</v>
      </c>
      <c r="S162" t="s">
        <v>329</v>
      </c>
      <c r="T162" t="s">
        <v>41</v>
      </c>
      <c r="U162">
        <v>38.671599999999998</v>
      </c>
      <c r="V162">
        <v>-87.293099999999995</v>
      </c>
      <c r="W162" t="s">
        <v>42</v>
      </c>
      <c r="X162" t="s">
        <v>589</v>
      </c>
      <c r="Y162" t="s">
        <v>136</v>
      </c>
      <c r="AA162" t="s">
        <v>101</v>
      </c>
      <c r="AB162" t="s">
        <v>590</v>
      </c>
      <c r="AC162" t="s">
        <v>591</v>
      </c>
      <c r="AD162" t="s">
        <v>592</v>
      </c>
      <c r="AE162" t="s">
        <v>49</v>
      </c>
      <c r="AF162" s="1">
        <v>1</v>
      </c>
      <c r="AG162">
        <f t="shared" si="198"/>
        <v>500</v>
      </c>
      <c r="AH162" t="str">
        <f t="shared" si="229"/>
        <v/>
      </c>
      <c r="AI162">
        <f t="shared" si="230"/>
        <v>24</v>
      </c>
      <c r="AJ162">
        <f t="shared" si="200"/>
        <v>2040</v>
      </c>
      <c r="AK162">
        <f t="shared" ref="AK162:AL162" si="251">AJ162+40</f>
        <v>2080</v>
      </c>
      <c r="AL162">
        <f t="shared" si="251"/>
        <v>2120</v>
      </c>
      <c r="AM162">
        <f t="shared" si="246"/>
        <v>125</v>
      </c>
      <c r="AN162">
        <f t="shared" si="248"/>
        <v>125</v>
      </c>
      <c r="AO162">
        <f t="shared" si="248"/>
        <v>125</v>
      </c>
      <c r="AP162">
        <f t="shared" si="248"/>
        <v>125</v>
      </c>
      <c r="AQ162">
        <f t="shared" si="248"/>
        <v>125</v>
      </c>
      <c r="AR162">
        <f t="shared" si="248"/>
        <v>125</v>
      </c>
      <c r="AS162">
        <f t="shared" si="248"/>
        <v>125</v>
      </c>
      <c r="AT162">
        <f t="shared" si="248"/>
        <v>125</v>
      </c>
      <c r="AU162">
        <f t="shared" si="248"/>
        <v>125</v>
      </c>
      <c r="AV162">
        <f t="shared" si="248"/>
        <v>125</v>
      </c>
      <c r="AW162">
        <f t="shared" si="248"/>
        <v>125</v>
      </c>
      <c r="AX162">
        <f t="shared" si="248"/>
        <v>125</v>
      </c>
      <c r="AY162">
        <f t="shared" si="248"/>
        <v>125</v>
      </c>
      <c r="AZ162">
        <f t="shared" si="248"/>
        <v>125</v>
      </c>
      <c r="BA162">
        <f t="shared" si="248"/>
        <v>125</v>
      </c>
      <c r="BB162">
        <f t="shared" si="248"/>
        <v>125</v>
      </c>
      <c r="BC162">
        <f t="shared" si="248"/>
        <v>125</v>
      </c>
      <c r="BD162">
        <f t="shared" si="248"/>
        <v>125</v>
      </c>
      <c r="BE162">
        <f t="shared" si="248"/>
        <v>125</v>
      </c>
      <c r="BF162">
        <f t="shared" si="248"/>
        <v>125</v>
      </c>
      <c r="BG162">
        <f t="shared" si="248"/>
        <v>0</v>
      </c>
      <c r="BH162">
        <f t="shared" si="248"/>
        <v>0</v>
      </c>
      <c r="BI162">
        <f t="shared" si="248"/>
        <v>0</v>
      </c>
      <c r="BJ162">
        <f t="shared" si="248"/>
        <v>0</v>
      </c>
      <c r="BK162">
        <f t="shared" si="248"/>
        <v>0</v>
      </c>
      <c r="BL162">
        <f t="shared" si="248"/>
        <v>0</v>
      </c>
      <c r="BM162">
        <f t="shared" si="248"/>
        <v>0</v>
      </c>
      <c r="BN162">
        <f t="shared" si="248"/>
        <v>0</v>
      </c>
      <c r="BO162">
        <f t="shared" si="248"/>
        <v>0</v>
      </c>
      <c r="BP162">
        <f t="shared" si="248"/>
        <v>0</v>
      </c>
      <c r="BQ162">
        <f t="shared" si="248"/>
        <v>0</v>
      </c>
    </row>
    <row r="163" spans="1:69">
      <c r="A163" t="s">
        <v>285</v>
      </c>
      <c r="B163" t="s">
        <v>32</v>
      </c>
      <c r="C163" t="s">
        <v>33</v>
      </c>
      <c r="D163" t="s">
        <v>34</v>
      </c>
      <c r="E163" t="s">
        <v>587</v>
      </c>
      <c r="F163" t="s">
        <v>593</v>
      </c>
      <c r="I163">
        <v>125</v>
      </c>
      <c r="J163" t="s">
        <v>72</v>
      </c>
      <c r="K163">
        <v>2000</v>
      </c>
      <c r="M163" t="s">
        <v>306</v>
      </c>
      <c r="N163" t="s">
        <v>332</v>
      </c>
      <c r="S163" t="s">
        <v>329</v>
      </c>
      <c r="T163" t="s">
        <v>41</v>
      </c>
      <c r="U163">
        <v>38.671599999999998</v>
      </c>
      <c r="V163">
        <v>-87.293099999999995</v>
      </c>
      <c r="W163" t="s">
        <v>42</v>
      </c>
      <c r="X163" t="s">
        <v>589</v>
      </c>
      <c r="Y163" t="s">
        <v>136</v>
      </c>
      <c r="AA163" t="s">
        <v>101</v>
      </c>
      <c r="AB163" t="s">
        <v>590</v>
      </c>
      <c r="AC163" t="s">
        <v>591</v>
      </c>
      <c r="AD163" t="s">
        <v>594</v>
      </c>
      <c r="AE163" t="s">
        <v>49</v>
      </c>
      <c r="AF163" s="1">
        <v>1</v>
      </c>
      <c r="AG163">
        <f t="shared" si="198"/>
        <v>500</v>
      </c>
      <c r="AH163" t="str">
        <f t="shared" si="229"/>
        <v/>
      </c>
      <c r="AI163">
        <f t="shared" si="230"/>
        <v>24</v>
      </c>
      <c r="AJ163">
        <f t="shared" si="200"/>
        <v>2040</v>
      </c>
      <c r="AK163">
        <f t="shared" ref="AK163:AL163" si="252">AJ163+40</f>
        <v>2080</v>
      </c>
      <c r="AL163">
        <f t="shared" si="252"/>
        <v>2120</v>
      </c>
      <c r="AM163">
        <f t="shared" si="246"/>
        <v>125</v>
      </c>
      <c r="AN163">
        <f t="shared" si="248"/>
        <v>125</v>
      </c>
      <c r="AO163">
        <f t="shared" si="248"/>
        <v>125</v>
      </c>
      <c r="AP163">
        <f t="shared" si="248"/>
        <v>125</v>
      </c>
      <c r="AQ163">
        <f t="shared" si="248"/>
        <v>125</v>
      </c>
      <c r="AR163">
        <f t="shared" si="248"/>
        <v>125</v>
      </c>
      <c r="AS163">
        <f t="shared" si="248"/>
        <v>125</v>
      </c>
      <c r="AT163">
        <f t="shared" si="248"/>
        <v>125</v>
      </c>
      <c r="AU163">
        <f t="shared" si="248"/>
        <v>125</v>
      </c>
      <c r="AV163">
        <f t="shared" si="248"/>
        <v>125</v>
      </c>
      <c r="AW163">
        <f t="shared" si="248"/>
        <v>125</v>
      </c>
      <c r="AX163">
        <f t="shared" si="248"/>
        <v>125</v>
      </c>
      <c r="AY163">
        <f t="shared" si="248"/>
        <v>125</v>
      </c>
      <c r="AZ163">
        <f t="shared" si="248"/>
        <v>125</v>
      </c>
      <c r="BA163">
        <f t="shared" si="248"/>
        <v>125</v>
      </c>
      <c r="BB163">
        <f t="shared" si="248"/>
        <v>125</v>
      </c>
      <c r="BC163">
        <f t="shared" si="248"/>
        <v>125</v>
      </c>
      <c r="BD163">
        <f t="shared" si="248"/>
        <v>125</v>
      </c>
      <c r="BE163">
        <f t="shared" si="248"/>
        <v>125</v>
      </c>
      <c r="BF163">
        <f t="shared" si="248"/>
        <v>125</v>
      </c>
      <c r="BG163">
        <f t="shared" si="248"/>
        <v>0</v>
      </c>
      <c r="BH163">
        <f t="shared" si="248"/>
        <v>0</v>
      </c>
      <c r="BI163">
        <f t="shared" si="248"/>
        <v>0</v>
      </c>
      <c r="BJ163">
        <f t="shared" si="248"/>
        <v>0</v>
      </c>
      <c r="BK163">
        <f t="shared" si="248"/>
        <v>0</v>
      </c>
      <c r="BL163">
        <f t="shared" si="248"/>
        <v>0</v>
      </c>
      <c r="BM163">
        <f t="shared" si="248"/>
        <v>0</v>
      </c>
      <c r="BN163">
        <f t="shared" si="248"/>
        <v>0</v>
      </c>
      <c r="BO163">
        <f t="shared" si="248"/>
        <v>0</v>
      </c>
      <c r="BP163">
        <f t="shared" si="248"/>
        <v>0</v>
      </c>
      <c r="BQ163">
        <f t="shared" si="248"/>
        <v>0</v>
      </c>
    </row>
    <row r="164" spans="1:69">
      <c r="A164" t="s">
        <v>285</v>
      </c>
      <c r="B164" t="s">
        <v>32</v>
      </c>
      <c r="C164" t="s">
        <v>33</v>
      </c>
      <c r="D164" t="s">
        <v>34</v>
      </c>
      <c r="E164" t="s">
        <v>587</v>
      </c>
      <c r="F164" t="s">
        <v>595</v>
      </c>
      <c r="I164">
        <v>125</v>
      </c>
      <c r="J164" t="s">
        <v>72</v>
      </c>
      <c r="K164">
        <v>2000</v>
      </c>
      <c r="M164" t="s">
        <v>306</v>
      </c>
      <c r="N164" t="s">
        <v>332</v>
      </c>
      <c r="S164" t="s">
        <v>329</v>
      </c>
      <c r="T164" t="s">
        <v>41</v>
      </c>
      <c r="U164">
        <v>38.671599999999998</v>
      </c>
      <c r="V164">
        <v>-87.293099999999995</v>
      </c>
      <c r="W164" t="s">
        <v>42</v>
      </c>
      <c r="X164" t="s">
        <v>589</v>
      </c>
      <c r="Y164" t="s">
        <v>136</v>
      </c>
      <c r="AA164" t="s">
        <v>101</v>
      </c>
      <c r="AB164" t="s">
        <v>590</v>
      </c>
      <c r="AC164" t="s">
        <v>591</v>
      </c>
      <c r="AD164" t="s">
        <v>596</v>
      </c>
      <c r="AE164" t="s">
        <v>49</v>
      </c>
      <c r="AF164" s="1">
        <v>1</v>
      </c>
      <c r="AG164">
        <f t="shared" si="198"/>
        <v>500</v>
      </c>
      <c r="AH164" t="str">
        <f t="shared" si="229"/>
        <v/>
      </c>
      <c r="AI164">
        <f t="shared" si="230"/>
        <v>24</v>
      </c>
      <c r="AJ164">
        <f t="shared" si="200"/>
        <v>2040</v>
      </c>
      <c r="AK164">
        <f t="shared" ref="AK164:AL164" si="253">AJ164+40</f>
        <v>2080</v>
      </c>
      <c r="AL164">
        <f t="shared" si="253"/>
        <v>2120</v>
      </c>
      <c r="AM164">
        <f t="shared" si="246"/>
        <v>125</v>
      </c>
      <c r="AN164">
        <f t="shared" si="248"/>
        <v>125</v>
      </c>
      <c r="AO164">
        <f t="shared" si="248"/>
        <v>125</v>
      </c>
      <c r="AP164">
        <f t="shared" si="248"/>
        <v>125</v>
      </c>
      <c r="AQ164">
        <f t="shared" si="248"/>
        <v>125</v>
      </c>
      <c r="AR164">
        <f t="shared" si="248"/>
        <v>125</v>
      </c>
      <c r="AS164">
        <f t="shared" si="248"/>
        <v>125</v>
      </c>
      <c r="AT164">
        <f t="shared" si="248"/>
        <v>125</v>
      </c>
      <c r="AU164">
        <f t="shared" si="248"/>
        <v>125</v>
      </c>
      <c r="AV164">
        <f t="shared" si="248"/>
        <v>125</v>
      </c>
      <c r="AW164">
        <f t="shared" si="248"/>
        <v>125</v>
      </c>
      <c r="AX164">
        <f t="shared" si="248"/>
        <v>125</v>
      </c>
      <c r="AY164">
        <f t="shared" si="248"/>
        <v>125</v>
      </c>
      <c r="AZ164">
        <f t="shared" si="248"/>
        <v>125</v>
      </c>
      <c r="BA164">
        <f t="shared" si="248"/>
        <v>125</v>
      </c>
      <c r="BB164">
        <f t="shared" si="248"/>
        <v>125</v>
      </c>
      <c r="BC164">
        <f t="shared" si="248"/>
        <v>125</v>
      </c>
      <c r="BD164">
        <f t="shared" si="248"/>
        <v>125</v>
      </c>
      <c r="BE164">
        <f t="shared" si="248"/>
        <v>125</v>
      </c>
      <c r="BF164">
        <f t="shared" si="248"/>
        <v>125</v>
      </c>
      <c r="BG164">
        <f t="shared" si="248"/>
        <v>0</v>
      </c>
      <c r="BH164">
        <f t="shared" si="248"/>
        <v>0</v>
      </c>
      <c r="BI164">
        <f t="shared" si="248"/>
        <v>0</v>
      </c>
      <c r="BJ164">
        <f t="shared" si="248"/>
        <v>0</v>
      </c>
      <c r="BK164">
        <f t="shared" si="248"/>
        <v>0</v>
      </c>
      <c r="BL164">
        <f t="shared" si="248"/>
        <v>0</v>
      </c>
      <c r="BM164">
        <f t="shared" si="248"/>
        <v>0</v>
      </c>
      <c r="BN164">
        <f t="shared" si="248"/>
        <v>0</v>
      </c>
      <c r="BO164">
        <f t="shared" si="248"/>
        <v>0</v>
      </c>
      <c r="BP164">
        <f t="shared" si="248"/>
        <v>0</v>
      </c>
      <c r="BQ164">
        <f t="shared" si="248"/>
        <v>0</v>
      </c>
    </row>
    <row r="165" spans="1:69">
      <c r="A165" t="s">
        <v>285</v>
      </c>
      <c r="B165" t="s">
        <v>32</v>
      </c>
      <c r="C165" t="s">
        <v>33</v>
      </c>
      <c r="D165" t="s">
        <v>34</v>
      </c>
      <c r="E165" t="s">
        <v>587</v>
      </c>
      <c r="F165" t="s">
        <v>597</v>
      </c>
      <c r="I165">
        <v>125</v>
      </c>
      <c r="J165" t="s">
        <v>72</v>
      </c>
      <c r="K165">
        <v>2000</v>
      </c>
      <c r="M165" t="s">
        <v>306</v>
      </c>
      <c r="N165" t="s">
        <v>332</v>
      </c>
      <c r="S165" t="s">
        <v>329</v>
      </c>
      <c r="T165" t="s">
        <v>41</v>
      </c>
      <c r="U165">
        <v>38.671599999999998</v>
      </c>
      <c r="V165">
        <v>-87.293099999999995</v>
      </c>
      <c r="W165" t="s">
        <v>42</v>
      </c>
      <c r="X165" t="s">
        <v>589</v>
      </c>
      <c r="Y165" t="s">
        <v>136</v>
      </c>
      <c r="AA165" t="s">
        <v>101</v>
      </c>
      <c r="AB165" t="s">
        <v>590</v>
      </c>
      <c r="AC165" t="s">
        <v>591</v>
      </c>
      <c r="AD165" t="s">
        <v>598</v>
      </c>
      <c r="AE165" t="s">
        <v>49</v>
      </c>
      <c r="AF165" s="1">
        <v>1</v>
      </c>
      <c r="AG165">
        <f t="shared" si="198"/>
        <v>500</v>
      </c>
      <c r="AH165">
        <f t="shared" si="229"/>
        <v>500</v>
      </c>
      <c r="AI165">
        <f t="shared" si="230"/>
        <v>24</v>
      </c>
      <c r="AJ165">
        <f t="shared" si="200"/>
        <v>2040</v>
      </c>
      <c r="AK165">
        <f t="shared" ref="AK165:AL165" si="254">AJ165+40</f>
        <v>2080</v>
      </c>
      <c r="AL165">
        <f t="shared" si="254"/>
        <v>2120</v>
      </c>
      <c r="AM165">
        <f t="shared" si="246"/>
        <v>125</v>
      </c>
      <c r="AN165">
        <f t="shared" si="248"/>
        <v>125</v>
      </c>
      <c r="AO165">
        <f t="shared" si="248"/>
        <v>125</v>
      </c>
      <c r="AP165">
        <f t="shared" si="248"/>
        <v>125</v>
      </c>
      <c r="AQ165">
        <f t="shared" si="248"/>
        <v>125</v>
      </c>
      <c r="AR165">
        <f t="shared" si="248"/>
        <v>125</v>
      </c>
      <c r="AS165">
        <f t="shared" si="248"/>
        <v>125</v>
      </c>
      <c r="AT165">
        <f t="shared" si="248"/>
        <v>125</v>
      </c>
      <c r="AU165">
        <f t="shared" si="248"/>
        <v>125</v>
      </c>
      <c r="AV165">
        <f t="shared" si="248"/>
        <v>125</v>
      </c>
      <c r="AW165">
        <f t="shared" si="248"/>
        <v>125</v>
      </c>
      <c r="AX165">
        <f t="shared" si="248"/>
        <v>125</v>
      </c>
      <c r="AY165">
        <f t="shared" si="248"/>
        <v>125</v>
      </c>
      <c r="AZ165">
        <f t="shared" si="248"/>
        <v>125</v>
      </c>
      <c r="BA165">
        <f t="shared" si="248"/>
        <v>125</v>
      </c>
      <c r="BB165">
        <f t="shared" si="248"/>
        <v>125</v>
      </c>
      <c r="BC165">
        <f t="shared" si="248"/>
        <v>125</v>
      </c>
      <c r="BD165">
        <f t="shared" si="248"/>
        <v>125</v>
      </c>
      <c r="BE165">
        <f t="shared" si="248"/>
        <v>125</v>
      </c>
      <c r="BF165">
        <f t="shared" si="248"/>
        <v>125</v>
      </c>
      <c r="BG165">
        <f t="shared" si="248"/>
        <v>0</v>
      </c>
      <c r="BH165">
        <f t="shared" si="248"/>
        <v>0</v>
      </c>
      <c r="BI165">
        <f t="shared" si="248"/>
        <v>0</v>
      </c>
      <c r="BJ165">
        <f t="shared" si="248"/>
        <v>0</v>
      </c>
      <c r="BK165">
        <f t="shared" si="248"/>
        <v>0</v>
      </c>
      <c r="BL165">
        <f t="shared" si="248"/>
        <v>0</v>
      </c>
      <c r="BM165">
        <f t="shared" si="248"/>
        <v>0</v>
      </c>
      <c r="BN165">
        <f t="shared" si="248"/>
        <v>0</v>
      </c>
      <c r="BO165">
        <f t="shared" si="248"/>
        <v>0</v>
      </c>
      <c r="BP165">
        <f t="shared" si="248"/>
        <v>0</v>
      </c>
      <c r="BQ165">
        <f t="shared" si="248"/>
        <v>0</v>
      </c>
    </row>
    <row r="166" spans="1:69">
      <c r="A166" t="s">
        <v>285</v>
      </c>
      <c r="B166" t="s">
        <v>32</v>
      </c>
      <c r="C166" t="s">
        <v>33</v>
      </c>
      <c r="D166" t="s">
        <v>34</v>
      </c>
      <c r="E166" t="s">
        <v>599</v>
      </c>
      <c r="F166" t="s">
        <v>308</v>
      </c>
      <c r="I166">
        <v>95</v>
      </c>
      <c r="J166" t="s">
        <v>72</v>
      </c>
      <c r="K166">
        <v>1992</v>
      </c>
      <c r="M166" t="s">
        <v>306</v>
      </c>
      <c r="N166" t="s">
        <v>289</v>
      </c>
      <c r="S166" t="s">
        <v>600</v>
      </c>
      <c r="T166" t="s">
        <v>41</v>
      </c>
      <c r="U166">
        <v>39.449199999999998</v>
      </c>
      <c r="V166">
        <v>-84.461100000000002</v>
      </c>
      <c r="W166" t="s">
        <v>42</v>
      </c>
      <c r="X166" t="s">
        <v>467</v>
      </c>
      <c r="Y166" t="s">
        <v>468</v>
      </c>
      <c r="AA166" t="s">
        <v>57</v>
      </c>
      <c r="AB166" t="s">
        <v>601</v>
      </c>
      <c r="AC166" t="s">
        <v>602</v>
      </c>
      <c r="AD166" t="s">
        <v>604</v>
      </c>
      <c r="AE166" t="s">
        <v>49</v>
      </c>
      <c r="AF166" s="1">
        <v>1</v>
      </c>
      <c r="AG166">
        <f t="shared" si="198"/>
        <v>570</v>
      </c>
      <c r="AH166" t="str">
        <f t="shared" si="229"/>
        <v/>
      </c>
      <c r="AI166">
        <f t="shared" si="230"/>
        <v>32</v>
      </c>
      <c r="AJ166">
        <f t="shared" si="200"/>
        <v>2032</v>
      </c>
      <c r="AK166">
        <f t="shared" ref="AK166:AL166" si="255">AJ166+40</f>
        <v>2072</v>
      </c>
      <c r="AL166">
        <f t="shared" si="255"/>
        <v>2112</v>
      </c>
      <c r="AM166">
        <f t="shared" si="246"/>
        <v>95</v>
      </c>
      <c r="AN166">
        <f t="shared" si="248"/>
        <v>95</v>
      </c>
      <c r="AO166">
        <f t="shared" si="248"/>
        <v>95</v>
      </c>
      <c r="AP166">
        <f t="shared" si="248"/>
        <v>95</v>
      </c>
      <c r="AQ166">
        <f t="shared" si="248"/>
        <v>95</v>
      </c>
      <c r="AR166">
        <f t="shared" si="248"/>
        <v>95</v>
      </c>
      <c r="AS166">
        <f t="shared" si="248"/>
        <v>95</v>
      </c>
      <c r="AT166">
        <f t="shared" si="248"/>
        <v>95</v>
      </c>
      <c r="AU166">
        <f t="shared" si="248"/>
        <v>95</v>
      </c>
      <c r="AV166">
        <f t="shared" si="248"/>
        <v>95</v>
      </c>
      <c r="AW166">
        <f t="shared" si="248"/>
        <v>95</v>
      </c>
      <c r="AX166">
        <f t="shared" si="248"/>
        <v>95</v>
      </c>
      <c r="AY166">
        <f t="shared" si="248"/>
        <v>0</v>
      </c>
      <c r="AZ166">
        <f t="shared" si="248"/>
        <v>0</v>
      </c>
      <c r="BA166">
        <f t="shared" si="248"/>
        <v>0</v>
      </c>
      <c r="BB166">
        <f t="shared" si="248"/>
        <v>0</v>
      </c>
      <c r="BC166">
        <f t="shared" si="248"/>
        <v>0</v>
      </c>
      <c r="BD166">
        <f t="shared" si="248"/>
        <v>0</v>
      </c>
      <c r="BE166">
        <f t="shared" si="248"/>
        <v>0</v>
      </c>
      <c r="BF166">
        <f t="shared" si="248"/>
        <v>0</v>
      </c>
      <c r="BG166">
        <f t="shared" si="248"/>
        <v>0</v>
      </c>
      <c r="BH166">
        <f t="shared" si="248"/>
        <v>0</v>
      </c>
      <c r="BI166">
        <f t="shared" si="248"/>
        <v>0</v>
      </c>
      <c r="BJ166">
        <f t="shared" si="248"/>
        <v>0</v>
      </c>
      <c r="BK166">
        <f t="shared" si="248"/>
        <v>0</v>
      </c>
      <c r="BL166">
        <f t="shared" si="248"/>
        <v>0</v>
      </c>
      <c r="BM166">
        <f t="shared" si="248"/>
        <v>0</v>
      </c>
      <c r="BN166">
        <f t="shared" si="248"/>
        <v>0</v>
      </c>
      <c r="BO166">
        <f t="shared" si="248"/>
        <v>0</v>
      </c>
      <c r="BP166">
        <f t="shared" si="248"/>
        <v>0</v>
      </c>
      <c r="BQ166">
        <f t="shared" si="248"/>
        <v>0</v>
      </c>
    </row>
    <row r="167" spans="1:69">
      <c r="A167" t="s">
        <v>285</v>
      </c>
      <c r="B167" t="s">
        <v>32</v>
      </c>
      <c r="C167" t="s">
        <v>33</v>
      </c>
      <c r="D167" t="s">
        <v>34</v>
      </c>
      <c r="E167" t="s">
        <v>599</v>
      </c>
      <c r="F167" t="s">
        <v>605</v>
      </c>
      <c r="I167">
        <v>95</v>
      </c>
      <c r="J167" t="s">
        <v>72</v>
      </c>
      <c r="K167">
        <v>1992</v>
      </c>
      <c r="M167" t="s">
        <v>306</v>
      </c>
      <c r="N167" t="s">
        <v>289</v>
      </c>
      <c r="S167" t="s">
        <v>600</v>
      </c>
      <c r="T167" t="s">
        <v>41</v>
      </c>
      <c r="U167">
        <v>39.449199999999998</v>
      </c>
      <c r="V167">
        <v>-84.461100000000002</v>
      </c>
      <c r="W167" t="s">
        <v>42</v>
      </c>
      <c r="X167" t="s">
        <v>467</v>
      </c>
      <c r="Y167" t="s">
        <v>468</v>
      </c>
      <c r="AA167" t="s">
        <v>57</v>
      </c>
      <c r="AB167" t="s">
        <v>601</v>
      </c>
      <c r="AC167" t="s">
        <v>602</v>
      </c>
      <c r="AD167" t="s">
        <v>606</v>
      </c>
      <c r="AE167" t="s">
        <v>49</v>
      </c>
      <c r="AF167" s="1">
        <v>1</v>
      </c>
      <c r="AG167">
        <f t="shared" si="198"/>
        <v>570</v>
      </c>
      <c r="AH167" t="str">
        <f t="shared" si="229"/>
        <v/>
      </c>
      <c r="AI167">
        <f t="shared" si="230"/>
        <v>32</v>
      </c>
      <c r="AJ167">
        <f t="shared" si="200"/>
        <v>2032</v>
      </c>
      <c r="AK167">
        <f t="shared" ref="AK167:AL167" si="256">AJ167+40</f>
        <v>2072</v>
      </c>
      <c r="AL167">
        <f t="shared" si="256"/>
        <v>2112</v>
      </c>
      <c r="AM167">
        <f t="shared" si="246"/>
        <v>95</v>
      </c>
      <c r="AN167">
        <f t="shared" si="248"/>
        <v>95</v>
      </c>
      <c r="AO167">
        <f t="shared" si="248"/>
        <v>95</v>
      </c>
      <c r="AP167">
        <f t="shared" si="248"/>
        <v>95</v>
      </c>
      <c r="AQ167">
        <f t="shared" si="248"/>
        <v>95</v>
      </c>
      <c r="AR167">
        <f t="shared" si="248"/>
        <v>95</v>
      </c>
      <c r="AS167">
        <f t="shared" si="248"/>
        <v>95</v>
      </c>
      <c r="AT167">
        <f t="shared" si="248"/>
        <v>95</v>
      </c>
      <c r="AU167">
        <f t="shared" si="248"/>
        <v>95</v>
      </c>
      <c r="AV167">
        <f t="shared" si="248"/>
        <v>95</v>
      </c>
      <c r="AW167">
        <f t="shared" si="248"/>
        <v>95</v>
      </c>
      <c r="AX167">
        <f t="shared" si="248"/>
        <v>95</v>
      </c>
      <c r="AY167">
        <f t="shared" si="248"/>
        <v>0</v>
      </c>
      <c r="AZ167">
        <f t="shared" si="248"/>
        <v>0</v>
      </c>
      <c r="BA167">
        <f t="shared" si="248"/>
        <v>0</v>
      </c>
      <c r="BB167">
        <f t="shared" si="248"/>
        <v>0</v>
      </c>
      <c r="BC167">
        <f t="shared" ref="AN167:BQ171" si="257">IF(OR(BC$1&lt;$K167,BC$1&gt;=$AJ167),0,$I167)*$AF167</f>
        <v>0</v>
      </c>
      <c r="BD167">
        <f t="shared" si="257"/>
        <v>0</v>
      </c>
      <c r="BE167">
        <f t="shared" si="257"/>
        <v>0</v>
      </c>
      <c r="BF167">
        <f t="shared" si="257"/>
        <v>0</v>
      </c>
      <c r="BG167">
        <f t="shared" si="257"/>
        <v>0</v>
      </c>
      <c r="BH167">
        <f t="shared" si="257"/>
        <v>0</v>
      </c>
      <c r="BI167">
        <f t="shared" si="257"/>
        <v>0</v>
      </c>
      <c r="BJ167">
        <f t="shared" si="257"/>
        <v>0</v>
      </c>
      <c r="BK167">
        <f t="shared" si="257"/>
        <v>0</v>
      </c>
      <c r="BL167">
        <f t="shared" si="257"/>
        <v>0</v>
      </c>
      <c r="BM167">
        <f t="shared" si="257"/>
        <v>0</v>
      </c>
      <c r="BN167">
        <f t="shared" si="257"/>
        <v>0</v>
      </c>
      <c r="BO167">
        <f t="shared" si="257"/>
        <v>0</v>
      </c>
      <c r="BP167">
        <f t="shared" si="257"/>
        <v>0</v>
      </c>
      <c r="BQ167">
        <f t="shared" si="257"/>
        <v>0</v>
      </c>
    </row>
    <row r="168" spans="1:69">
      <c r="A168" t="s">
        <v>285</v>
      </c>
      <c r="B168" t="s">
        <v>32</v>
      </c>
      <c r="C168" t="s">
        <v>33</v>
      </c>
      <c r="D168" t="s">
        <v>34</v>
      </c>
      <c r="E168" t="s">
        <v>599</v>
      </c>
      <c r="F168" t="s">
        <v>607</v>
      </c>
      <c r="I168">
        <v>95</v>
      </c>
      <c r="J168" t="s">
        <v>72</v>
      </c>
      <c r="K168">
        <v>1992</v>
      </c>
      <c r="M168" t="s">
        <v>306</v>
      </c>
      <c r="N168" t="s">
        <v>289</v>
      </c>
      <c r="S168" t="s">
        <v>600</v>
      </c>
      <c r="T168" t="s">
        <v>41</v>
      </c>
      <c r="U168">
        <v>39.449199999999998</v>
      </c>
      <c r="V168">
        <v>-84.461100000000002</v>
      </c>
      <c r="W168" t="s">
        <v>42</v>
      </c>
      <c r="X168" t="s">
        <v>467</v>
      </c>
      <c r="Y168" t="s">
        <v>468</v>
      </c>
      <c r="AA168" t="s">
        <v>57</v>
      </c>
      <c r="AB168" t="s">
        <v>601</v>
      </c>
      <c r="AC168" t="s">
        <v>602</v>
      </c>
      <c r="AD168" t="s">
        <v>608</v>
      </c>
      <c r="AE168" t="s">
        <v>49</v>
      </c>
      <c r="AF168" s="1">
        <v>1</v>
      </c>
      <c r="AG168">
        <f t="shared" si="198"/>
        <v>570</v>
      </c>
      <c r="AH168" t="str">
        <f t="shared" si="229"/>
        <v/>
      </c>
      <c r="AI168">
        <f t="shared" si="230"/>
        <v>32</v>
      </c>
      <c r="AJ168">
        <f t="shared" si="200"/>
        <v>2032</v>
      </c>
      <c r="AK168">
        <f t="shared" ref="AK168:AL168" si="258">AJ168+40</f>
        <v>2072</v>
      </c>
      <c r="AL168">
        <f t="shared" si="258"/>
        <v>2112</v>
      </c>
      <c r="AM168">
        <f t="shared" si="246"/>
        <v>95</v>
      </c>
      <c r="AN168">
        <f t="shared" si="257"/>
        <v>95</v>
      </c>
      <c r="AO168">
        <f t="shared" si="257"/>
        <v>95</v>
      </c>
      <c r="AP168">
        <f t="shared" si="257"/>
        <v>95</v>
      </c>
      <c r="AQ168">
        <f t="shared" si="257"/>
        <v>95</v>
      </c>
      <c r="AR168">
        <f t="shared" si="257"/>
        <v>95</v>
      </c>
      <c r="AS168">
        <f t="shared" si="257"/>
        <v>95</v>
      </c>
      <c r="AT168">
        <f t="shared" si="257"/>
        <v>95</v>
      </c>
      <c r="AU168">
        <f t="shared" si="257"/>
        <v>95</v>
      </c>
      <c r="AV168">
        <f t="shared" si="257"/>
        <v>95</v>
      </c>
      <c r="AW168">
        <f t="shared" si="257"/>
        <v>95</v>
      </c>
      <c r="AX168">
        <f t="shared" si="257"/>
        <v>95</v>
      </c>
      <c r="AY168">
        <f t="shared" si="257"/>
        <v>0</v>
      </c>
      <c r="AZ168">
        <f t="shared" si="257"/>
        <v>0</v>
      </c>
      <c r="BA168">
        <f t="shared" si="257"/>
        <v>0</v>
      </c>
      <c r="BB168">
        <f t="shared" si="257"/>
        <v>0</v>
      </c>
      <c r="BC168">
        <f t="shared" si="257"/>
        <v>0</v>
      </c>
      <c r="BD168">
        <f t="shared" si="257"/>
        <v>0</v>
      </c>
      <c r="BE168">
        <f t="shared" si="257"/>
        <v>0</v>
      </c>
      <c r="BF168">
        <f t="shared" si="257"/>
        <v>0</v>
      </c>
      <c r="BG168">
        <f t="shared" si="257"/>
        <v>0</v>
      </c>
      <c r="BH168">
        <f t="shared" si="257"/>
        <v>0</v>
      </c>
      <c r="BI168">
        <f t="shared" si="257"/>
        <v>0</v>
      </c>
      <c r="BJ168">
        <f t="shared" si="257"/>
        <v>0</v>
      </c>
      <c r="BK168">
        <f t="shared" si="257"/>
        <v>0</v>
      </c>
      <c r="BL168">
        <f t="shared" si="257"/>
        <v>0</v>
      </c>
      <c r="BM168">
        <f t="shared" si="257"/>
        <v>0</v>
      </c>
      <c r="BN168">
        <f t="shared" si="257"/>
        <v>0</v>
      </c>
      <c r="BO168">
        <f t="shared" si="257"/>
        <v>0</v>
      </c>
      <c r="BP168">
        <f t="shared" si="257"/>
        <v>0</v>
      </c>
      <c r="BQ168">
        <f t="shared" si="257"/>
        <v>0</v>
      </c>
    </row>
    <row r="169" spans="1:69">
      <c r="A169" t="s">
        <v>285</v>
      </c>
      <c r="B169" t="s">
        <v>32</v>
      </c>
      <c r="C169" t="s">
        <v>33</v>
      </c>
      <c r="D169" t="s">
        <v>34</v>
      </c>
      <c r="E169" t="s">
        <v>599</v>
      </c>
      <c r="F169" t="s">
        <v>609</v>
      </c>
      <c r="I169">
        <v>95</v>
      </c>
      <c r="J169" t="s">
        <v>72</v>
      </c>
      <c r="K169">
        <v>1992</v>
      </c>
      <c r="M169" t="s">
        <v>306</v>
      </c>
      <c r="N169" t="s">
        <v>289</v>
      </c>
      <c r="S169" t="s">
        <v>600</v>
      </c>
      <c r="T169" t="s">
        <v>41</v>
      </c>
      <c r="U169">
        <v>39.449199999999998</v>
      </c>
      <c r="V169">
        <v>-84.461100000000002</v>
      </c>
      <c r="W169" t="s">
        <v>42</v>
      </c>
      <c r="X169" t="s">
        <v>467</v>
      </c>
      <c r="Y169" t="s">
        <v>468</v>
      </c>
      <c r="AA169" t="s">
        <v>57</v>
      </c>
      <c r="AB169" t="s">
        <v>601</v>
      </c>
      <c r="AC169" t="s">
        <v>602</v>
      </c>
      <c r="AD169" t="s">
        <v>610</v>
      </c>
      <c r="AE169" t="s">
        <v>49</v>
      </c>
      <c r="AF169" s="1">
        <v>1</v>
      </c>
      <c r="AG169">
        <f t="shared" si="198"/>
        <v>570</v>
      </c>
      <c r="AH169" t="str">
        <f t="shared" si="229"/>
        <v/>
      </c>
      <c r="AI169">
        <f t="shared" si="230"/>
        <v>32</v>
      </c>
      <c r="AJ169">
        <f t="shared" si="200"/>
        <v>2032</v>
      </c>
      <c r="AK169">
        <f t="shared" ref="AK169:AL169" si="259">AJ169+40</f>
        <v>2072</v>
      </c>
      <c r="AL169">
        <f t="shared" si="259"/>
        <v>2112</v>
      </c>
      <c r="AM169">
        <f t="shared" si="246"/>
        <v>95</v>
      </c>
      <c r="AN169">
        <f t="shared" si="257"/>
        <v>95</v>
      </c>
      <c r="AO169">
        <f t="shared" si="257"/>
        <v>95</v>
      </c>
      <c r="AP169">
        <f t="shared" si="257"/>
        <v>95</v>
      </c>
      <c r="AQ169">
        <f t="shared" si="257"/>
        <v>95</v>
      </c>
      <c r="AR169">
        <f t="shared" si="257"/>
        <v>95</v>
      </c>
      <c r="AS169">
        <f t="shared" si="257"/>
        <v>95</v>
      </c>
      <c r="AT169">
        <f t="shared" si="257"/>
        <v>95</v>
      </c>
      <c r="AU169">
        <f t="shared" si="257"/>
        <v>95</v>
      </c>
      <c r="AV169">
        <f t="shared" si="257"/>
        <v>95</v>
      </c>
      <c r="AW169">
        <f t="shared" si="257"/>
        <v>95</v>
      </c>
      <c r="AX169">
        <f t="shared" si="257"/>
        <v>95</v>
      </c>
      <c r="AY169">
        <f t="shared" si="257"/>
        <v>0</v>
      </c>
      <c r="AZ169">
        <f t="shared" si="257"/>
        <v>0</v>
      </c>
      <c r="BA169">
        <f t="shared" si="257"/>
        <v>0</v>
      </c>
      <c r="BB169">
        <f t="shared" si="257"/>
        <v>0</v>
      </c>
      <c r="BC169">
        <f t="shared" si="257"/>
        <v>0</v>
      </c>
      <c r="BD169">
        <f t="shared" si="257"/>
        <v>0</v>
      </c>
      <c r="BE169">
        <f t="shared" si="257"/>
        <v>0</v>
      </c>
      <c r="BF169">
        <f t="shared" si="257"/>
        <v>0</v>
      </c>
      <c r="BG169">
        <f t="shared" si="257"/>
        <v>0</v>
      </c>
      <c r="BH169">
        <f t="shared" si="257"/>
        <v>0</v>
      </c>
      <c r="BI169">
        <f t="shared" si="257"/>
        <v>0</v>
      </c>
      <c r="BJ169">
        <f t="shared" si="257"/>
        <v>0</v>
      </c>
      <c r="BK169">
        <f t="shared" si="257"/>
        <v>0</v>
      </c>
      <c r="BL169">
        <f t="shared" si="257"/>
        <v>0</v>
      </c>
      <c r="BM169">
        <f t="shared" si="257"/>
        <v>0</v>
      </c>
      <c r="BN169">
        <f t="shared" si="257"/>
        <v>0</v>
      </c>
      <c r="BO169">
        <f t="shared" si="257"/>
        <v>0</v>
      </c>
      <c r="BP169">
        <f t="shared" si="257"/>
        <v>0</v>
      </c>
      <c r="BQ169">
        <f t="shared" si="257"/>
        <v>0</v>
      </c>
    </row>
    <row r="170" spans="1:69">
      <c r="A170" t="s">
        <v>285</v>
      </c>
      <c r="B170" t="s">
        <v>32</v>
      </c>
      <c r="C170" t="s">
        <v>33</v>
      </c>
      <c r="D170" t="s">
        <v>34</v>
      </c>
      <c r="E170" t="s">
        <v>599</v>
      </c>
      <c r="F170" t="s">
        <v>611</v>
      </c>
      <c r="I170">
        <v>95</v>
      </c>
      <c r="J170" t="s">
        <v>72</v>
      </c>
      <c r="K170">
        <v>1992</v>
      </c>
      <c r="M170" t="s">
        <v>306</v>
      </c>
      <c r="N170" t="s">
        <v>289</v>
      </c>
      <c r="S170" t="s">
        <v>600</v>
      </c>
      <c r="T170" t="s">
        <v>41</v>
      </c>
      <c r="U170">
        <v>39.449199999999998</v>
      </c>
      <c r="V170">
        <v>-84.461100000000002</v>
      </c>
      <c r="W170" t="s">
        <v>42</v>
      </c>
      <c r="X170" t="s">
        <v>467</v>
      </c>
      <c r="Y170" t="s">
        <v>468</v>
      </c>
      <c r="AA170" t="s">
        <v>57</v>
      </c>
      <c r="AB170" t="s">
        <v>601</v>
      </c>
      <c r="AC170" t="s">
        <v>602</v>
      </c>
      <c r="AD170" t="s">
        <v>612</v>
      </c>
      <c r="AE170" t="s">
        <v>49</v>
      </c>
      <c r="AF170" s="1">
        <v>1</v>
      </c>
      <c r="AG170">
        <f t="shared" si="198"/>
        <v>570</v>
      </c>
      <c r="AH170" t="str">
        <f t="shared" si="229"/>
        <v/>
      </c>
      <c r="AI170">
        <f t="shared" si="230"/>
        <v>32</v>
      </c>
      <c r="AJ170">
        <f t="shared" si="200"/>
        <v>2032</v>
      </c>
      <c r="AK170">
        <f t="shared" ref="AK170:AL170" si="260">AJ170+40</f>
        <v>2072</v>
      </c>
      <c r="AL170">
        <f t="shared" si="260"/>
        <v>2112</v>
      </c>
      <c r="AM170">
        <f t="shared" si="246"/>
        <v>95</v>
      </c>
      <c r="AN170">
        <f t="shared" si="257"/>
        <v>95</v>
      </c>
      <c r="AO170">
        <f t="shared" si="257"/>
        <v>95</v>
      </c>
      <c r="AP170">
        <f t="shared" si="257"/>
        <v>95</v>
      </c>
      <c r="AQ170">
        <f t="shared" si="257"/>
        <v>95</v>
      </c>
      <c r="AR170">
        <f t="shared" si="257"/>
        <v>95</v>
      </c>
      <c r="AS170">
        <f t="shared" si="257"/>
        <v>95</v>
      </c>
      <c r="AT170">
        <f t="shared" si="257"/>
        <v>95</v>
      </c>
      <c r="AU170">
        <f t="shared" si="257"/>
        <v>95</v>
      </c>
      <c r="AV170">
        <f t="shared" si="257"/>
        <v>95</v>
      </c>
      <c r="AW170">
        <f t="shared" si="257"/>
        <v>95</v>
      </c>
      <c r="AX170">
        <f t="shared" si="257"/>
        <v>95</v>
      </c>
      <c r="AY170">
        <f t="shared" si="257"/>
        <v>0</v>
      </c>
      <c r="AZ170">
        <f t="shared" si="257"/>
        <v>0</v>
      </c>
      <c r="BA170">
        <f t="shared" si="257"/>
        <v>0</v>
      </c>
      <c r="BB170">
        <f t="shared" si="257"/>
        <v>0</v>
      </c>
      <c r="BC170">
        <f t="shared" si="257"/>
        <v>0</v>
      </c>
      <c r="BD170">
        <f t="shared" si="257"/>
        <v>0</v>
      </c>
      <c r="BE170">
        <f t="shared" si="257"/>
        <v>0</v>
      </c>
      <c r="BF170">
        <f t="shared" si="257"/>
        <v>0</v>
      </c>
      <c r="BG170">
        <f t="shared" si="257"/>
        <v>0</v>
      </c>
      <c r="BH170">
        <f t="shared" si="257"/>
        <v>0</v>
      </c>
      <c r="BI170">
        <f t="shared" si="257"/>
        <v>0</v>
      </c>
      <c r="BJ170">
        <f t="shared" si="257"/>
        <v>0</v>
      </c>
      <c r="BK170">
        <f t="shared" si="257"/>
        <v>0</v>
      </c>
      <c r="BL170">
        <f t="shared" si="257"/>
        <v>0</v>
      </c>
      <c r="BM170">
        <f t="shared" si="257"/>
        <v>0</v>
      </c>
      <c r="BN170">
        <f t="shared" si="257"/>
        <v>0</v>
      </c>
      <c r="BO170">
        <f t="shared" si="257"/>
        <v>0</v>
      </c>
      <c r="BP170">
        <f t="shared" si="257"/>
        <v>0</v>
      </c>
      <c r="BQ170">
        <f t="shared" si="257"/>
        <v>0</v>
      </c>
    </row>
    <row r="171" spans="1:69">
      <c r="A171" t="s">
        <v>285</v>
      </c>
      <c r="B171" t="s">
        <v>32</v>
      </c>
      <c r="C171" t="s">
        <v>33</v>
      </c>
      <c r="D171" t="s">
        <v>34</v>
      </c>
      <c r="E171" t="s">
        <v>599</v>
      </c>
      <c r="F171" t="s">
        <v>305</v>
      </c>
      <c r="I171">
        <v>95</v>
      </c>
      <c r="J171" t="s">
        <v>72</v>
      </c>
      <c r="K171">
        <v>1993</v>
      </c>
      <c r="M171" t="s">
        <v>306</v>
      </c>
      <c r="N171" t="s">
        <v>289</v>
      </c>
      <c r="S171" t="s">
        <v>600</v>
      </c>
      <c r="T171" t="s">
        <v>41</v>
      </c>
      <c r="U171">
        <v>39.449199999999998</v>
      </c>
      <c r="V171">
        <v>-84.461100000000002</v>
      </c>
      <c r="W171" t="s">
        <v>42</v>
      </c>
      <c r="X171" t="s">
        <v>467</v>
      </c>
      <c r="Y171" t="s">
        <v>468</v>
      </c>
      <c r="AA171" t="s">
        <v>57</v>
      </c>
      <c r="AB171" t="s">
        <v>601</v>
      </c>
      <c r="AC171" t="s">
        <v>602</v>
      </c>
      <c r="AD171" t="s">
        <v>603</v>
      </c>
      <c r="AE171" t="s">
        <v>49</v>
      </c>
      <c r="AF171" s="1">
        <v>1</v>
      </c>
      <c r="AG171">
        <f t="shared" si="198"/>
        <v>570</v>
      </c>
      <c r="AH171">
        <f>IF(AG171=AG185,"",AG171)</f>
        <v>570</v>
      </c>
      <c r="AI171">
        <f t="shared" si="230"/>
        <v>31</v>
      </c>
      <c r="AJ171">
        <f t="shared" si="200"/>
        <v>2033</v>
      </c>
      <c r="AK171">
        <f t="shared" ref="AK171:AL171" si="261">AJ171+40</f>
        <v>2073</v>
      </c>
      <c r="AL171">
        <f t="shared" si="261"/>
        <v>2113</v>
      </c>
      <c r="AM171">
        <f t="shared" si="246"/>
        <v>95</v>
      </c>
      <c r="AN171">
        <f t="shared" si="257"/>
        <v>95</v>
      </c>
      <c r="AO171">
        <f t="shared" si="257"/>
        <v>95</v>
      </c>
      <c r="AP171">
        <f t="shared" si="257"/>
        <v>95</v>
      </c>
      <c r="AQ171">
        <f t="shared" si="257"/>
        <v>95</v>
      </c>
      <c r="AR171">
        <f t="shared" si="257"/>
        <v>95</v>
      </c>
      <c r="AS171">
        <f t="shared" si="257"/>
        <v>95</v>
      </c>
      <c r="AT171">
        <f t="shared" si="257"/>
        <v>95</v>
      </c>
      <c r="AU171">
        <f t="shared" si="257"/>
        <v>95</v>
      </c>
      <c r="AV171">
        <f t="shared" si="257"/>
        <v>95</v>
      </c>
      <c r="AW171">
        <f t="shared" si="257"/>
        <v>95</v>
      </c>
      <c r="AX171">
        <f t="shared" si="257"/>
        <v>95</v>
      </c>
      <c r="AY171">
        <f t="shared" si="257"/>
        <v>95</v>
      </c>
      <c r="AZ171">
        <f t="shared" si="257"/>
        <v>0</v>
      </c>
      <c r="BA171">
        <f t="shared" si="257"/>
        <v>0</v>
      </c>
      <c r="BB171">
        <f t="shared" si="257"/>
        <v>0</v>
      </c>
      <c r="BC171">
        <f t="shared" si="257"/>
        <v>0</v>
      </c>
      <c r="BD171">
        <f t="shared" si="257"/>
        <v>0</v>
      </c>
      <c r="BE171">
        <f t="shared" si="257"/>
        <v>0</v>
      </c>
      <c r="BF171">
        <f t="shared" si="257"/>
        <v>0</v>
      </c>
      <c r="BG171">
        <f t="shared" si="257"/>
        <v>0</v>
      </c>
      <c r="BH171">
        <f t="shared" si="257"/>
        <v>0</v>
      </c>
      <c r="BI171">
        <f t="shared" si="257"/>
        <v>0</v>
      </c>
      <c r="BJ171">
        <f t="shared" si="257"/>
        <v>0</v>
      </c>
      <c r="BK171">
        <f t="shared" si="257"/>
        <v>0</v>
      </c>
      <c r="BL171">
        <f t="shared" si="257"/>
        <v>0</v>
      </c>
      <c r="BM171">
        <f t="shared" si="257"/>
        <v>0</v>
      </c>
      <c r="BN171">
        <f t="shared" si="257"/>
        <v>0</v>
      </c>
      <c r="BO171">
        <f t="shared" si="257"/>
        <v>0</v>
      </c>
      <c r="BP171">
        <f t="shared" si="257"/>
        <v>0</v>
      </c>
      <c r="BQ171">
        <f t="shared" si="257"/>
        <v>0</v>
      </c>
    </row>
    <row r="172" spans="1:69">
      <c r="A172" t="s">
        <v>1110</v>
      </c>
      <c r="B172" t="s">
        <v>32</v>
      </c>
      <c r="C172" t="s">
        <v>33</v>
      </c>
      <c r="D172" t="s">
        <v>34</v>
      </c>
      <c r="E172" t="s">
        <v>1111</v>
      </c>
      <c r="I172">
        <v>1488</v>
      </c>
      <c r="J172" t="s">
        <v>72</v>
      </c>
      <c r="K172">
        <v>1991</v>
      </c>
      <c r="M172" t="s">
        <v>1112</v>
      </c>
      <c r="Q172" t="b">
        <v>1</v>
      </c>
      <c r="R172" t="b">
        <v>0</v>
      </c>
      <c r="S172" t="s">
        <v>1113</v>
      </c>
      <c r="U172">
        <v>35.0075</v>
      </c>
      <c r="V172">
        <v>-82.997500000000002</v>
      </c>
      <c r="W172" t="s">
        <v>42</v>
      </c>
      <c r="X172" t="s">
        <v>1114</v>
      </c>
      <c r="Y172" t="s">
        <v>1082</v>
      </c>
      <c r="AA172" t="s">
        <v>185</v>
      </c>
      <c r="AB172" t="s">
        <v>1115</v>
      </c>
      <c r="AC172" t="s">
        <v>1116</v>
      </c>
      <c r="AD172" t="s">
        <v>1117</v>
      </c>
      <c r="AE172" t="s">
        <v>49</v>
      </c>
      <c r="AF172" s="1">
        <v>1</v>
      </c>
      <c r="AG172">
        <f t="shared" si="198"/>
        <v>1488</v>
      </c>
      <c r="AH172">
        <f t="shared" si="1"/>
        <v>1488</v>
      </c>
      <c r="AI172">
        <f t="shared" si="2"/>
        <v>33</v>
      </c>
      <c r="AJ172">
        <f t="shared" si="200"/>
        <v>2031</v>
      </c>
      <c r="AK172">
        <f t="shared" ref="AK172:AL172" si="262">AJ172+40</f>
        <v>2071</v>
      </c>
      <c r="AL172">
        <f t="shared" si="262"/>
        <v>2111</v>
      </c>
      <c r="AM172">
        <f t="shared" ref="AM172:BB184" si="263">IF(AM$1&lt;$K172,0,$I172)*$AF172</f>
        <v>1488</v>
      </c>
      <c r="AN172">
        <f t="shared" si="263"/>
        <v>1488</v>
      </c>
      <c r="AO172">
        <f t="shared" si="263"/>
        <v>1488</v>
      </c>
      <c r="AP172">
        <f t="shared" si="263"/>
        <v>1488</v>
      </c>
      <c r="AQ172">
        <f t="shared" si="263"/>
        <v>1488</v>
      </c>
      <c r="AR172">
        <f t="shared" si="263"/>
        <v>1488</v>
      </c>
      <c r="AS172">
        <f t="shared" si="263"/>
        <v>1488</v>
      </c>
      <c r="AT172">
        <f t="shared" si="263"/>
        <v>1488</v>
      </c>
      <c r="AU172">
        <f t="shared" si="263"/>
        <v>1488</v>
      </c>
      <c r="AV172">
        <f t="shared" si="263"/>
        <v>1488</v>
      </c>
      <c r="AW172">
        <f t="shared" si="263"/>
        <v>1488</v>
      </c>
      <c r="AX172">
        <f t="shared" si="263"/>
        <v>1488</v>
      </c>
      <c r="AY172">
        <f t="shared" si="263"/>
        <v>1488</v>
      </c>
      <c r="AZ172">
        <f t="shared" si="263"/>
        <v>1488</v>
      </c>
      <c r="BA172">
        <f t="shared" si="263"/>
        <v>1488</v>
      </c>
      <c r="BB172">
        <f t="shared" si="263"/>
        <v>1488</v>
      </c>
      <c r="BC172">
        <f t="shared" ref="BC172:BQ184" si="264">IF(BC$1&lt;$K172,0,$I172)*$AF172</f>
        <v>1488</v>
      </c>
      <c r="BD172">
        <f t="shared" si="264"/>
        <v>1488</v>
      </c>
      <c r="BE172">
        <f t="shared" si="264"/>
        <v>1488</v>
      </c>
      <c r="BF172">
        <f t="shared" si="264"/>
        <v>1488</v>
      </c>
      <c r="BG172">
        <f t="shared" si="264"/>
        <v>1488</v>
      </c>
      <c r="BH172">
        <f t="shared" si="264"/>
        <v>1488</v>
      </c>
      <c r="BI172">
        <f t="shared" si="264"/>
        <v>1488</v>
      </c>
      <c r="BJ172">
        <f t="shared" si="264"/>
        <v>1488</v>
      </c>
      <c r="BK172">
        <f t="shared" si="264"/>
        <v>1488</v>
      </c>
      <c r="BL172">
        <f t="shared" si="264"/>
        <v>1488</v>
      </c>
      <c r="BM172">
        <f t="shared" si="264"/>
        <v>1488</v>
      </c>
      <c r="BN172">
        <f t="shared" si="264"/>
        <v>1488</v>
      </c>
      <c r="BO172">
        <f t="shared" si="264"/>
        <v>1488</v>
      </c>
      <c r="BP172">
        <f t="shared" si="264"/>
        <v>1488</v>
      </c>
      <c r="BQ172">
        <f t="shared" si="264"/>
        <v>1488</v>
      </c>
    </row>
    <row r="173" spans="1:69">
      <c r="A173" t="s">
        <v>1110</v>
      </c>
      <c r="B173" t="s">
        <v>32</v>
      </c>
      <c r="C173" t="s">
        <v>33</v>
      </c>
      <c r="D173" t="s">
        <v>34</v>
      </c>
      <c r="E173" t="s">
        <v>1118</v>
      </c>
      <c r="I173">
        <v>350</v>
      </c>
      <c r="J173" t="s">
        <v>72</v>
      </c>
      <c r="K173">
        <v>1963</v>
      </c>
      <c r="M173" t="s">
        <v>1119</v>
      </c>
      <c r="Q173" t="b">
        <v>1</v>
      </c>
      <c r="R173" t="b">
        <v>0</v>
      </c>
      <c r="S173" t="s">
        <v>1113</v>
      </c>
      <c r="U173">
        <v>35.434600000000003</v>
      </c>
      <c r="V173">
        <v>-80.958799999999997</v>
      </c>
      <c r="W173" t="s">
        <v>42</v>
      </c>
      <c r="X173" t="s">
        <v>438</v>
      </c>
      <c r="Y173" t="s">
        <v>1120</v>
      </c>
      <c r="AA173" t="s">
        <v>45</v>
      </c>
      <c r="AB173" t="s">
        <v>1121</v>
      </c>
      <c r="AC173" t="s">
        <v>1122</v>
      </c>
      <c r="AD173" t="s">
        <v>1123</v>
      </c>
      <c r="AE173" t="s">
        <v>49</v>
      </c>
      <c r="AF173" s="1">
        <v>1</v>
      </c>
      <c r="AG173">
        <f t="shared" si="198"/>
        <v>350</v>
      </c>
      <c r="AH173">
        <f t="shared" si="1"/>
        <v>350</v>
      </c>
      <c r="AI173">
        <f t="shared" si="2"/>
        <v>61</v>
      </c>
      <c r="AJ173">
        <f t="shared" si="200"/>
        <v>2003</v>
      </c>
      <c r="AK173">
        <f t="shared" ref="AK173:AL173" si="265">AJ173+40</f>
        <v>2043</v>
      </c>
      <c r="AL173">
        <f t="shared" si="265"/>
        <v>2083</v>
      </c>
      <c r="AM173">
        <f t="shared" si="263"/>
        <v>350</v>
      </c>
      <c r="AN173">
        <f t="shared" si="263"/>
        <v>350</v>
      </c>
      <c r="AO173">
        <f t="shared" si="263"/>
        <v>350</v>
      </c>
      <c r="AP173">
        <f t="shared" si="263"/>
        <v>350</v>
      </c>
      <c r="AQ173">
        <f t="shared" si="263"/>
        <v>350</v>
      </c>
      <c r="AR173">
        <f t="shared" si="263"/>
        <v>350</v>
      </c>
      <c r="AS173">
        <f t="shared" si="263"/>
        <v>350</v>
      </c>
      <c r="AT173">
        <f t="shared" si="263"/>
        <v>350</v>
      </c>
      <c r="AU173">
        <f t="shared" si="263"/>
        <v>350</v>
      </c>
      <c r="AV173">
        <f t="shared" si="263"/>
        <v>350</v>
      </c>
      <c r="AW173">
        <f t="shared" si="263"/>
        <v>350</v>
      </c>
      <c r="AX173">
        <f t="shared" si="263"/>
        <v>350</v>
      </c>
      <c r="AY173">
        <f t="shared" si="263"/>
        <v>350</v>
      </c>
      <c r="AZ173">
        <f t="shared" si="263"/>
        <v>350</v>
      </c>
      <c r="BA173">
        <f t="shared" si="263"/>
        <v>350</v>
      </c>
      <c r="BB173">
        <f t="shared" si="263"/>
        <v>350</v>
      </c>
      <c r="BC173">
        <f t="shared" si="264"/>
        <v>350</v>
      </c>
      <c r="BD173">
        <f t="shared" si="264"/>
        <v>350</v>
      </c>
      <c r="BE173">
        <f t="shared" si="264"/>
        <v>350</v>
      </c>
      <c r="BF173">
        <f t="shared" si="264"/>
        <v>350</v>
      </c>
      <c r="BG173">
        <f t="shared" si="264"/>
        <v>350</v>
      </c>
      <c r="BH173">
        <f t="shared" si="264"/>
        <v>350</v>
      </c>
      <c r="BI173">
        <f t="shared" si="264"/>
        <v>350</v>
      </c>
      <c r="BJ173">
        <f t="shared" si="264"/>
        <v>350</v>
      </c>
      <c r="BK173">
        <f t="shared" si="264"/>
        <v>350</v>
      </c>
      <c r="BL173">
        <f t="shared" si="264"/>
        <v>350</v>
      </c>
      <c r="BM173">
        <f t="shared" si="264"/>
        <v>350</v>
      </c>
      <c r="BN173">
        <f t="shared" si="264"/>
        <v>350</v>
      </c>
      <c r="BO173">
        <f t="shared" si="264"/>
        <v>350</v>
      </c>
      <c r="BP173">
        <f t="shared" si="264"/>
        <v>350</v>
      </c>
      <c r="BQ173">
        <f t="shared" si="264"/>
        <v>350</v>
      </c>
    </row>
    <row r="174" spans="1:69">
      <c r="A174" t="s">
        <v>1110</v>
      </c>
      <c r="B174" t="s">
        <v>32</v>
      </c>
      <c r="C174" t="s">
        <v>33</v>
      </c>
      <c r="D174" t="s">
        <v>34</v>
      </c>
      <c r="E174" t="s">
        <v>1124</v>
      </c>
      <c r="I174">
        <v>774</v>
      </c>
      <c r="J174" t="s">
        <v>72</v>
      </c>
      <c r="K174">
        <v>1973</v>
      </c>
      <c r="M174" t="s">
        <v>1112</v>
      </c>
      <c r="Q174" t="b">
        <v>1</v>
      </c>
      <c r="R174" t="b">
        <v>0</v>
      </c>
      <c r="S174" t="s">
        <v>1113</v>
      </c>
      <c r="U174">
        <v>34.959400000000002</v>
      </c>
      <c r="V174">
        <v>-82.914699999999996</v>
      </c>
      <c r="W174" t="s">
        <v>42</v>
      </c>
      <c r="X174" t="s">
        <v>1114</v>
      </c>
      <c r="Y174" t="s">
        <v>1125</v>
      </c>
      <c r="AA174" t="s">
        <v>185</v>
      </c>
      <c r="AB174" t="s">
        <v>1126</v>
      </c>
      <c r="AC174" t="s">
        <v>1127</v>
      </c>
      <c r="AD174" t="s">
        <v>1128</v>
      </c>
      <c r="AE174" t="s">
        <v>49</v>
      </c>
      <c r="AF174" s="1">
        <v>1</v>
      </c>
      <c r="AG174">
        <f t="shared" si="198"/>
        <v>774</v>
      </c>
      <c r="AH174">
        <f t="shared" si="1"/>
        <v>774</v>
      </c>
      <c r="AI174">
        <f t="shared" si="2"/>
        <v>51</v>
      </c>
      <c r="AJ174">
        <f t="shared" si="200"/>
        <v>2013</v>
      </c>
      <c r="AK174">
        <f t="shared" ref="AK174:AL174" si="266">AJ174+40</f>
        <v>2053</v>
      </c>
      <c r="AL174">
        <f t="shared" si="266"/>
        <v>2093</v>
      </c>
      <c r="AM174">
        <f t="shared" si="263"/>
        <v>774</v>
      </c>
      <c r="AN174">
        <f t="shared" si="263"/>
        <v>774</v>
      </c>
      <c r="AO174">
        <f t="shared" si="263"/>
        <v>774</v>
      </c>
      <c r="AP174">
        <f t="shared" si="263"/>
        <v>774</v>
      </c>
      <c r="AQ174">
        <f t="shared" si="263"/>
        <v>774</v>
      </c>
      <c r="AR174">
        <f t="shared" si="263"/>
        <v>774</v>
      </c>
      <c r="AS174">
        <f t="shared" si="263"/>
        <v>774</v>
      </c>
      <c r="AT174">
        <f t="shared" si="263"/>
        <v>774</v>
      </c>
      <c r="AU174">
        <f t="shared" si="263"/>
        <v>774</v>
      </c>
      <c r="AV174">
        <f t="shared" si="263"/>
        <v>774</v>
      </c>
      <c r="AW174">
        <f t="shared" si="263"/>
        <v>774</v>
      </c>
      <c r="AX174">
        <f t="shared" si="263"/>
        <v>774</v>
      </c>
      <c r="AY174">
        <f t="shared" si="263"/>
        <v>774</v>
      </c>
      <c r="AZ174">
        <f t="shared" si="263"/>
        <v>774</v>
      </c>
      <c r="BA174">
        <f t="shared" si="263"/>
        <v>774</v>
      </c>
      <c r="BB174">
        <f t="shared" si="263"/>
        <v>774</v>
      </c>
      <c r="BC174">
        <f t="shared" si="264"/>
        <v>774</v>
      </c>
      <c r="BD174">
        <f t="shared" si="264"/>
        <v>774</v>
      </c>
      <c r="BE174">
        <f t="shared" si="264"/>
        <v>774</v>
      </c>
      <c r="BF174">
        <f t="shared" si="264"/>
        <v>774</v>
      </c>
      <c r="BG174">
        <f t="shared" si="264"/>
        <v>774</v>
      </c>
      <c r="BH174">
        <f t="shared" si="264"/>
        <v>774</v>
      </c>
      <c r="BI174">
        <f t="shared" si="264"/>
        <v>774</v>
      </c>
      <c r="BJ174">
        <f t="shared" si="264"/>
        <v>774</v>
      </c>
      <c r="BK174">
        <f t="shared" si="264"/>
        <v>774</v>
      </c>
      <c r="BL174">
        <f t="shared" si="264"/>
        <v>774</v>
      </c>
      <c r="BM174">
        <f t="shared" si="264"/>
        <v>774</v>
      </c>
      <c r="BN174">
        <f t="shared" si="264"/>
        <v>774</v>
      </c>
      <c r="BO174">
        <f t="shared" si="264"/>
        <v>774</v>
      </c>
      <c r="BP174">
        <f t="shared" si="264"/>
        <v>774</v>
      </c>
      <c r="BQ174">
        <f t="shared" si="264"/>
        <v>774</v>
      </c>
    </row>
    <row r="175" spans="1:69">
      <c r="A175" t="s">
        <v>1110</v>
      </c>
      <c r="B175" t="s">
        <v>32</v>
      </c>
      <c r="C175" t="s">
        <v>33</v>
      </c>
      <c r="D175" t="s">
        <v>34</v>
      </c>
      <c r="E175" t="s">
        <v>1129</v>
      </c>
      <c r="I175">
        <v>158</v>
      </c>
      <c r="J175" t="s">
        <v>72</v>
      </c>
      <c r="K175">
        <v>1971</v>
      </c>
      <c r="M175" t="s">
        <v>1130</v>
      </c>
      <c r="Q175" t="b">
        <v>1</v>
      </c>
      <c r="R175" t="b">
        <v>0</v>
      </c>
      <c r="S175" t="s">
        <v>1113</v>
      </c>
      <c r="U175">
        <v>34.798099999999998</v>
      </c>
      <c r="V175">
        <v>-82.887200000000007</v>
      </c>
      <c r="W175" t="s">
        <v>42</v>
      </c>
      <c r="X175" t="s">
        <v>1131</v>
      </c>
      <c r="Y175" t="s">
        <v>1125</v>
      </c>
      <c r="AA175" t="s">
        <v>185</v>
      </c>
      <c r="AB175" t="s">
        <v>1132</v>
      </c>
      <c r="AC175" t="s">
        <v>1133</v>
      </c>
      <c r="AD175" t="s">
        <v>1134</v>
      </c>
      <c r="AE175" t="s">
        <v>49</v>
      </c>
      <c r="AF175" s="1">
        <v>1</v>
      </c>
      <c r="AG175">
        <f t="shared" si="198"/>
        <v>158</v>
      </c>
      <c r="AH175">
        <f t="shared" si="1"/>
        <v>158</v>
      </c>
      <c r="AI175">
        <f t="shared" si="2"/>
        <v>53</v>
      </c>
      <c r="AJ175">
        <f t="shared" si="200"/>
        <v>2011</v>
      </c>
      <c r="AK175">
        <f t="shared" ref="AK175:AL175" si="267">AJ175+40</f>
        <v>2051</v>
      </c>
      <c r="AL175">
        <f t="shared" si="267"/>
        <v>2091</v>
      </c>
      <c r="AM175">
        <f t="shared" si="263"/>
        <v>158</v>
      </c>
      <c r="AN175">
        <f t="shared" si="263"/>
        <v>158</v>
      </c>
      <c r="AO175">
        <f t="shared" si="263"/>
        <v>158</v>
      </c>
      <c r="AP175">
        <f t="shared" si="263"/>
        <v>158</v>
      </c>
      <c r="AQ175">
        <f t="shared" si="263"/>
        <v>158</v>
      </c>
      <c r="AR175">
        <f t="shared" si="263"/>
        <v>158</v>
      </c>
      <c r="AS175">
        <f t="shared" si="263"/>
        <v>158</v>
      </c>
      <c r="AT175">
        <f t="shared" si="263"/>
        <v>158</v>
      </c>
      <c r="AU175">
        <f t="shared" si="263"/>
        <v>158</v>
      </c>
      <c r="AV175">
        <f t="shared" si="263"/>
        <v>158</v>
      </c>
      <c r="AW175">
        <f t="shared" si="263"/>
        <v>158</v>
      </c>
      <c r="AX175">
        <f t="shared" si="263"/>
        <v>158</v>
      </c>
      <c r="AY175">
        <f t="shared" si="263"/>
        <v>158</v>
      </c>
      <c r="AZ175">
        <f t="shared" si="263"/>
        <v>158</v>
      </c>
      <c r="BA175">
        <f t="shared" si="263"/>
        <v>158</v>
      </c>
      <c r="BB175">
        <f t="shared" si="263"/>
        <v>158</v>
      </c>
      <c r="BC175">
        <f t="shared" si="264"/>
        <v>158</v>
      </c>
      <c r="BD175">
        <f t="shared" si="264"/>
        <v>158</v>
      </c>
      <c r="BE175">
        <f t="shared" si="264"/>
        <v>158</v>
      </c>
      <c r="BF175">
        <f t="shared" si="264"/>
        <v>158</v>
      </c>
      <c r="BG175">
        <f t="shared" si="264"/>
        <v>158</v>
      </c>
      <c r="BH175">
        <f t="shared" si="264"/>
        <v>158</v>
      </c>
      <c r="BI175">
        <f t="shared" si="264"/>
        <v>158</v>
      </c>
      <c r="BJ175">
        <f t="shared" si="264"/>
        <v>158</v>
      </c>
      <c r="BK175">
        <f t="shared" si="264"/>
        <v>158</v>
      </c>
      <c r="BL175">
        <f t="shared" si="264"/>
        <v>158</v>
      </c>
      <c r="BM175">
        <f t="shared" si="264"/>
        <v>158</v>
      </c>
      <c r="BN175">
        <f t="shared" si="264"/>
        <v>158</v>
      </c>
      <c r="BO175">
        <f t="shared" si="264"/>
        <v>158</v>
      </c>
      <c r="BP175">
        <f t="shared" si="264"/>
        <v>158</v>
      </c>
      <c r="BQ175">
        <f t="shared" si="264"/>
        <v>158</v>
      </c>
    </row>
    <row r="176" spans="1:69">
      <c r="A176" t="s">
        <v>1110</v>
      </c>
      <c r="B176" t="s">
        <v>32</v>
      </c>
      <c r="C176" t="s">
        <v>33</v>
      </c>
      <c r="D176" t="s">
        <v>34</v>
      </c>
      <c r="E176" t="s">
        <v>1135</v>
      </c>
      <c r="I176">
        <v>78</v>
      </c>
      <c r="J176" t="s">
        <v>72</v>
      </c>
      <c r="K176">
        <v>1967</v>
      </c>
      <c r="M176" t="s">
        <v>1119</v>
      </c>
      <c r="Q176" t="b">
        <v>1</v>
      </c>
      <c r="R176" t="b">
        <v>0</v>
      </c>
      <c r="S176" t="s">
        <v>1136</v>
      </c>
      <c r="U176">
        <v>38.779499999999999</v>
      </c>
      <c r="V176">
        <v>-84.963999999999999</v>
      </c>
      <c r="W176" t="s">
        <v>42</v>
      </c>
      <c r="X176" t="s">
        <v>1137</v>
      </c>
      <c r="Y176" t="s">
        <v>1138</v>
      </c>
      <c r="AA176" t="s">
        <v>101</v>
      </c>
      <c r="AB176" t="s">
        <v>1139</v>
      </c>
      <c r="AC176" t="s">
        <v>1140</v>
      </c>
      <c r="AD176" t="s">
        <v>1141</v>
      </c>
      <c r="AE176" t="s">
        <v>49</v>
      </c>
      <c r="AF176" s="1">
        <v>1</v>
      </c>
      <c r="AG176">
        <f t="shared" si="198"/>
        <v>78</v>
      </c>
      <c r="AH176">
        <f t="shared" si="1"/>
        <v>78</v>
      </c>
      <c r="AI176">
        <f t="shared" si="2"/>
        <v>57</v>
      </c>
      <c r="AJ176">
        <f t="shared" si="200"/>
        <v>2007</v>
      </c>
      <c r="AK176">
        <f t="shared" ref="AK176:AL176" si="268">AJ176+40</f>
        <v>2047</v>
      </c>
      <c r="AL176">
        <f t="shared" si="268"/>
        <v>2087</v>
      </c>
      <c r="AM176">
        <f t="shared" si="263"/>
        <v>78</v>
      </c>
      <c r="AN176">
        <f t="shared" si="263"/>
        <v>78</v>
      </c>
      <c r="AO176">
        <f t="shared" si="263"/>
        <v>78</v>
      </c>
      <c r="AP176">
        <f t="shared" si="263"/>
        <v>78</v>
      </c>
      <c r="AQ176">
        <f t="shared" si="263"/>
        <v>78</v>
      </c>
      <c r="AR176">
        <f t="shared" si="263"/>
        <v>78</v>
      </c>
      <c r="AS176">
        <f t="shared" si="263"/>
        <v>78</v>
      </c>
      <c r="AT176">
        <f t="shared" si="263"/>
        <v>78</v>
      </c>
      <c r="AU176">
        <f t="shared" si="263"/>
        <v>78</v>
      </c>
      <c r="AV176">
        <f t="shared" si="263"/>
        <v>78</v>
      </c>
      <c r="AW176">
        <f t="shared" si="263"/>
        <v>78</v>
      </c>
      <c r="AX176">
        <f t="shared" si="263"/>
        <v>78</v>
      </c>
      <c r="AY176">
        <f t="shared" si="263"/>
        <v>78</v>
      </c>
      <c r="AZ176">
        <f t="shared" si="263"/>
        <v>78</v>
      </c>
      <c r="BA176">
        <f t="shared" si="263"/>
        <v>78</v>
      </c>
      <c r="BB176">
        <f t="shared" si="263"/>
        <v>78</v>
      </c>
      <c r="BC176">
        <f t="shared" si="264"/>
        <v>78</v>
      </c>
      <c r="BD176">
        <f t="shared" si="264"/>
        <v>78</v>
      </c>
      <c r="BE176">
        <f t="shared" si="264"/>
        <v>78</v>
      </c>
      <c r="BF176">
        <f t="shared" si="264"/>
        <v>78</v>
      </c>
      <c r="BG176">
        <f t="shared" si="264"/>
        <v>78</v>
      </c>
      <c r="BH176">
        <f t="shared" si="264"/>
        <v>78</v>
      </c>
      <c r="BI176">
        <f t="shared" si="264"/>
        <v>78</v>
      </c>
      <c r="BJ176">
        <f t="shared" si="264"/>
        <v>78</v>
      </c>
      <c r="BK176">
        <f t="shared" si="264"/>
        <v>78</v>
      </c>
      <c r="BL176">
        <f t="shared" si="264"/>
        <v>78</v>
      </c>
      <c r="BM176">
        <f t="shared" si="264"/>
        <v>78</v>
      </c>
      <c r="BN176">
        <f t="shared" si="264"/>
        <v>78</v>
      </c>
      <c r="BO176">
        <f t="shared" si="264"/>
        <v>78</v>
      </c>
      <c r="BP176">
        <f t="shared" si="264"/>
        <v>78</v>
      </c>
      <c r="BQ176">
        <f t="shared" si="264"/>
        <v>78</v>
      </c>
    </row>
    <row r="177" spans="1:69">
      <c r="A177" t="s">
        <v>1110</v>
      </c>
      <c r="B177" t="s">
        <v>32</v>
      </c>
      <c r="C177" t="s">
        <v>33</v>
      </c>
      <c r="D177" t="s">
        <v>34</v>
      </c>
      <c r="E177" t="s">
        <v>1142</v>
      </c>
      <c r="I177">
        <v>84</v>
      </c>
      <c r="J177" t="s">
        <v>72</v>
      </c>
      <c r="K177">
        <v>1928</v>
      </c>
      <c r="M177" t="s">
        <v>1130</v>
      </c>
      <c r="Q177" t="b">
        <v>1</v>
      </c>
      <c r="R177" t="b">
        <v>0</v>
      </c>
      <c r="S177" t="s">
        <v>1096</v>
      </c>
      <c r="U177">
        <v>35.206699999999998</v>
      </c>
      <c r="V177">
        <v>-80.064800000000005</v>
      </c>
      <c r="W177" t="s">
        <v>42</v>
      </c>
      <c r="X177" t="s">
        <v>1143</v>
      </c>
      <c r="Y177" t="s">
        <v>1144</v>
      </c>
      <c r="AA177" t="s">
        <v>45</v>
      </c>
      <c r="AB177" t="s">
        <v>1145</v>
      </c>
      <c r="AC177" t="s">
        <v>1146</v>
      </c>
      <c r="AD177" t="s">
        <v>1147</v>
      </c>
      <c r="AE177" t="s">
        <v>49</v>
      </c>
      <c r="AF177" s="1">
        <v>1</v>
      </c>
      <c r="AG177">
        <f t="shared" si="198"/>
        <v>84</v>
      </c>
      <c r="AH177">
        <f t="shared" si="1"/>
        <v>84</v>
      </c>
      <c r="AI177">
        <f t="shared" si="2"/>
        <v>96</v>
      </c>
      <c r="AJ177">
        <f t="shared" si="200"/>
        <v>1968</v>
      </c>
      <c r="AK177">
        <f t="shared" ref="AK177:AL177" si="269">AJ177+40</f>
        <v>2008</v>
      </c>
      <c r="AL177">
        <f t="shared" si="269"/>
        <v>2048</v>
      </c>
      <c r="AM177">
        <f t="shared" si="263"/>
        <v>84</v>
      </c>
      <c r="AN177">
        <f t="shared" si="263"/>
        <v>84</v>
      </c>
      <c r="AO177">
        <f t="shared" si="263"/>
        <v>84</v>
      </c>
      <c r="AP177">
        <f t="shared" si="263"/>
        <v>84</v>
      </c>
      <c r="AQ177">
        <f t="shared" si="263"/>
        <v>84</v>
      </c>
      <c r="AR177">
        <f t="shared" si="263"/>
        <v>84</v>
      </c>
      <c r="AS177">
        <f t="shared" si="263"/>
        <v>84</v>
      </c>
      <c r="AT177">
        <f t="shared" si="263"/>
        <v>84</v>
      </c>
      <c r="AU177">
        <f t="shared" si="263"/>
        <v>84</v>
      </c>
      <c r="AV177">
        <f t="shared" si="263"/>
        <v>84</v>
      </c>
      <c r="AW177">
        <f t="shared" si="263"/>
        <v>84</v>
      </c>
      <c r="AX177">
        <f t="shared" si="263"/>
        <v>84</v>
      </c>
      <c r="AY177">
        <f t="shared" si="263"/>
        <v>84</v>
      </c>
      <c r="AZ177">
        <f t="shared" si="263"/>
        <v>84</v>
      </c>
      <c r="BA177">
        <f t="shared" si="263"/>
        <v>84</v>
      </c>
      <c r="BB177">
        <f t="shared" si="263"/>
        <v>84</v>
      </c>
      <c r="BC177">
        <f t="shared" si="264"/>
        <v>84</v>
      </c>
      <c r="BD177">
        <f t="shared" si="264"/>
        <v>84</v>
      </c>
      <c r="BE177">
        <f t="shared" si="264"/>
        <v>84</v>
      </c>
      <c r="BF177">
        <f t="shared" si="264"/>
        <v>84</v>
      </c>
      <c r="BG177">
        <f t="shared" si="264"/>
        <v>84</v>
      </c>
      <c r="BH177">
        <f t="shared" si="264"/>
        <v>84</v>
      </c>
      <c r="BI177">
        <f t="shared" si="264"/>
        <v>84</v>
      </c>
      <c r="BJ177">
        <f t="shared" si="264"/>
        <v>84</v>
      </c>
      <c r="BK177">
        <f t="shared" si="264"/>
        <v>84</v>
      </c>
      <c r="BL177">
        <f t="shared" si="264"/>
        <v>84</v>
      </c>
      <c r="BM177">
        <f t="shared" si="264"/>
        <v>84</v>
      </c>
      <c r="BN177">
        <f t="shared" si="264"/>
        <v>84</v>
      </c>
      <c r="BO177">
        <f t="shared" si="264"/>
        <v>84</v>
      </c>
      <c r="BP177">
        <f t="shared" si="264"/>
        <v>84</v>
      </c>
      <c r="BQ177">
        <f t="shared" si="264"/>
        <v>84</v>
      </c>
    </row>
    <row r="178" spans="1:69">
      <c r="A178" t="s">
        <v>1110</v>
      </c>
      <c r="B178" t="s">
        <v>32</v>
      </c>
      <c r="C178" t="s">
        <v>33</v>
      </c>
      <c r="D178" t="s">
        <v>34</v>
      </c>
      <c r="E178" t="s">
        <v>1148</v>
      </c>
      <c r="I178">
        <v>108</v>
      </c>
      <c r="J178" t="s">
        <v>72</v>
      </c>
      <c r="K178">
        <v>1930</v>
      </c>
      <c r="M178" t="s">
        <v>1130</v>
      </c>
      <c r="Q178" t="b">
        <v>1</v>
      </c>
      <c r="R178" t="b">
        <v>0</v>
      </c>
      <c r="S178" t="s">
        <v>1096</v>
      </c>
      <c r="U178">
        <v>35.694600000000001</v>
      </c>
      <c r="V178">
        <v>-83.050299999999993</v>
      </c>
      <c r="W178" t="s">
        <v>42</v>
      </c>
      <c r="X178" t="s">
        <v>1149</v>
      </c>
      <c r="Y178" t="s">
        <v>1150</v>
      </c>
      <c r="AA178" t="s">
        <v>45</v>
      </c>
      <c r="AB178" t="s">
        <v>1151</v>
      </c>
      <c r="AC178" t="s">
        <v>1152</v>
      </c>
      <c r="AD178" t="s">
        <v>1153</v>
      </c>
      <c r="AE178" t="s">
        <v>49</v>
      </c>
      <c r="AF178" s="1">
        <v>1</v>
      </c>
      <c r="AG178">
        <f t="shared" si="198"/>
        <v>108</v>
      </c>
      <c r="AH178">
        <f t="shared" si="1"/>
        <v>108</v>
      </c>
      <c r="AI178">
        <f t="shared" si="2"/>
        <v>94</v>
      </c>
      <c r="AJ178">
        <f t="shared" si="200"/>
        <v>1970</v>
      </c>
      <c r="AK178">
        <f t="shared" ref="AK178:AL178" si="270">AJ178+40</f>
        <v>2010</v>
      </c>
      <c r="AL178">
        <f t="shared" si="270"/>
        <v>2050</v>
      </c>
      <c r="AM178">
        <f t="shared" si="263"/>
        <v>108</v>
      </c>
      <c r="AN178">
        <f t="shared" si="263"/>
        <v>108</v>
      </c>
      <c r="AO178">
        <f t="shared" si="263"/>
        <v>108</v>
      </c>
      <c r="AP178">
        <f t="shared" si="263"/>
        <v>108</v>
      </c>
      <c r="AQ178">
        <f t="shared" si="263"/>
        <v>108</v>
      </c>
      <c r="AR178">
        <f t="shared" si="263"/>
        <v>108</v>
      </c>
      <c r="AS178">
        <f t="shared" si="263"/>
        <v>108</v>
      </c>
      <c r="AT178">
        <f t="shared" si="263"/>
        <v>108</v>
      </c>
      <c r="AU178">
        <f t="shared" si="263"/>
        <v>108</v>
      </c>
      <c r="AV178">
        <f t="shared" si="263"/>
        <v>108</v>
      </c>
      <c r="AW178">
        <f t="shared" si="263"/>
        <v>108</v>
      </c>
      <c r="AX178">
        <f t="shared" si="263"/>
        <v>108</v>
      </c>
      <c r="AY178">
        <f t="shared" si="263"/>
        <v>108</v>
      </c>
      <c r="AZ178">
        <f t="shared" si="263"/>
        <v>108</v>
      </c>
      <c r="BA178">
        <f t="shared" si="263"/>
        <v>108</v>
      </c>
      <c r="BB178">
        <f t="shared" si="263"/>
        <v>108</v>
      </c>
      <c r="BC178">
        <f t="shared" si="264"/>
        <v>108</v>
      </c>
      <c r="BD178">
        <f t="shared" si="264"/>
        <v>108</v>
      </c>
      <c r="BE178">
        <f t="shared" si="264"/>
        <v>108</v>
      </c>
      <c r="BF178">
        <f t="shared" si="264"/>
        <v>108</v>
      </c>
      <c r="BG178">
        <f t="shared" si="264"/>
        <v>108</v>
      </c>
      <c r="BH178">
        <f t="shared" si="264"/>
        <v>108</v>
      </c>
      <c r="BI178">
        <f t="shared" si="264"/>
        <v>108</v>
      </c>
      <c r="BJ178">
        <f t="shared" si="264"/>
        <v>108</v>
      </c>
      <c r="BK178">
        <f t="shared" si="264"/>
        <v>108</v>
      </c>
      <c r="BL178">
        <f t="shared" si="264"/>
        <v>108</v>
      </c>
      <c r="BM178">
        <f t="shared" si="264"/>
        <v>108</v>
      </c>
      <c r="BN178">
        <f t="shared" si="264"/>
        <v>108</v>
      </c>
      <c r="BO178">
        <f t="shared" si="264"/>
        <v>108</v>
      </c>
      <c r="BP178">
        <f t="shared" si="264"/>
        <v>108</v>
      </c>
      <c r="BQ178">
        <f t="shared" si="264"/>
        <v>108</v>
      </c>
    </row>
    <row r="179" spans="1:69">
      <c r="A179" t="s">
        <v>1110</v>
      </c>
      <c r="B179" t="s">
        <v>32</v>
      </c>
      <c r="C179" t="s">
        <v>33</v>
      </c>
      <c r="D179" t="s">
        <v>34</v>
      </c>
      <c r="E179" t="s">
        <v>1154</v>
      </c>
      <c r="I179">
        <v>91</v>
      </c>
      <c r="J179" t="s">
        <v>72</v>
      </c>
      <c r="K179">
        <v>1919</v>
      </c>
      <c r="M179" t="s">
        <v>1119</v>
      </c>
      <c r="Q179" t="b">
        <v>1</v>
      </c>
      <c r="R179" t="b">
        <v>0</v>
      </c>
      <c r="S179" t="s">
        <v>1113</v>
      </c>
      <c r="U179">
        <v>34.335500000000003</v>
      </c>
      <c r="V179">
        <v>-80.702100000000002</v>
      </c>
      <c r="W179" t="s">
        <v>42</v>
      </c>
      <c r="X179" t="s">
        <v>1155</v>
      </c>
      <c r="Y179" t="s">
        <v>1156</v>
      </c>
      <c r="AA179" t="s">
        <v>185</v>
      </c>
      <c r="AB179" t="s">
        <v>1157</v>
      </c>
      <c r="AC179" t="s">
        <v>1158</v>
      </c>
      <c r="AD179" t="s">
        <v>1159</v>
      </c>
      <c r="AE179" t="s">
        <v>49</v>
      </c>
      <c r="AF179" s="1">
        <v>1</v>
      </c>
      <c r="AG179">
        <f t="shared" si="198"/>
        <v>91</v>
      </c>
      <c r="AH179">
        <f t="shared" si="1"/>
        <v>91</v>
      </c>
      <c r="AI179">
        <f t="shared" si="2"/>
        <v>105</v>
      </c>
      <c r="AJ179">
        <f t="shared" si="200"/>
        <v>1959</v>
      </c>
      <c r="AK179">
        <f t="shared" ref="AK179:AL179" si="271">AJ179+40</f>
        <v>1999</v>
      </c>
      <c r="AL179">
        <f t="shared" si="271"/>
        <v>2039</v>
      </c>
      <c r="AM179">
        <f t="shared" si="263"/>
        <v>91</v>
      </c>
      <c r="AN179">
        <f t="shared" si="263"/>
        <v>91</v>
      </c>
      <c r="AO179">
        <f t="shared" si="263"/>
        <v>91</v>
      </c>
      <c r="AP179">
        <f t="shared" si="263"/>
        <v>91</v>
      </c>
      <c r="AQ179">
        <f t="shared" si="263"/>
        <v>91</v>
      </c>
      <c r="AR179">
        <f t="shared" si="263"/>
        <v>91</v>
      </c>
      <c r="AS179">
        <f t="shared" si="263"/>
        <v>91</v>
      </c>
      <c r="AT179">
        <f t="shared" si="263"/>
        <v>91</v>
      </c>
      <c r="AU179">
        <f t="shared" si="263"/>
        <v>91</v>
      </c>
      <c r="AV179">
        <f t="shared" si="263"/>
        <v>91</v>
      </c>
      <c r="AW179">
        <f t="shared" si="263"/>
        <v>91</v>
      </c>
      <c r="AX179">
        <f t="shared" si="263"/>
        <v>91</v>
      </c>
      <c r="AY179">
        <f t="shared" si="263"/>
        <v>91</v>
      </c>
      <c r="AZ179">
        <f t="shared" si="263"/>
        <v>91</v>
      </c>
      <c r="BA179">
        <f t="shared" si="263"/>
        <v>91</v>
      </c>
      <c r="BB179">
        <f t="shared" si="263"/>
        <v>91</v>
      </c>
      <c r="BC179">
        <f t="shared" si="264"/>
        <v>91</v>
      </c>
      <c r="BD179">
        <f t="shared" si="264"/>
        <v>91</v>
      </c>
      <c r="BE179">
        <f t="shared" si="264"/>
        <v>91</v>
      </c>
      <c r="BF179">
        <f t="shared" si="264"/>
        <v>91</v>
      </c>
      <c r="BG179">
        <f t="shared" si="264"/>
        <v>91</v>
      </c>
      <c r="BH179">
        <f t="shared" si="264"/>
        <v>91</v>
      </c>
      <c r="BI179">
        <f t="shared" si="264"/>
        <v>91</v>
      </c>
      <c r="BJ179">
        <f t="shared" si="264"/>
        <v>91</v>
      </c>
      <c r="BK179">
        <f t="shared" si="264"/>
        <v>91</v>
      </c>
      <c r="BL179">
        <f t="shared" si="264"/>
        <v>91</v>
      </c>
      <c r="BM179">
        <f t="shared" si="264"/>
        <v>91</v>
      </c>
      <c r="BN179">
        <f t="shared" si="264"/>
        <v>91</v>
      </c>
      <c r="BO179">
        <f t="shared" si="264"/>
        <v>91</v>
      </c>
      <c r="BP179">
        <f t="shared" si="264"/>
        <v>91</v>
      </c>
      <c r="BQ179">
        <f t="shared" si="264"/>
        <v>91</v>
      </c>
    </row>
    <row r="180" spans="1:69">
      <c r="A180" t="s">
        <v>1064</v>
      </c>
      <c r="B180" t="s">
        <v>32</v>
      </c>
      <c r="C180" t="s">
        <v>33</v>
      </c>
      <c r="D180" t="s">
        <v>34</v>
      </c>
      <c r="E180" t="s">
        <v>1075</v>
      </c>
      <c r="F180" t="s">
        <v>287</v>
      </c>
      <c r="I180">
        <v>1215</v>
      </c>
      <c r="J180" t="s">
        <v>72</v>
      </c>
      <c r="K180">
        <v>1981</v>
      </c>
      <c r="M180" t="s">
        <v>1066</v>
      </c>
      <c r="S180" t="s">
        <v>1174</v>
      </c>
      <c r="U180">
        <v>35.433100000000003</v>
      </c>
      <c r="V180">
        <v>-80.948599999999999</v>
      </c>
      <c r="W180" t="s">
        <v>42</v>
      </c>
      <c r="Y180" t="s">
        <v>1076</v>
      </c>
      <c r="AA180" t="s">
        <v>45</v>
      </c>
      <c r="AB180" t="s">
        <v>1077</v>
      </c>
      <c r="AC180" t="s">
        <v>1078</v>
      </c>
      <c r="AD180" t="s">
        <v>1079</v>
      </c>
      <c r="AE180" t="s">
        <v>49</v>
      </c>
      <c r="AF180" s="1">
        <v>1</v>
      </c>
      <c r="AG180">
        <f t="shared" si="198"/>
        <v>2430</v>
      </c>
      <c r="AH180" t="str">
        <f t="shared" si="1"/>
        <v/>
      </c>
      <c r="AI180">
        <f t="shared" si="2"/>
        <v>43</v>
      </c>
      <c r="AJ180">
        <f t="shared" si="200"/>
        <v>2021</v>
      </c>
      <c r="AK180">
        <f t="shared" ref="AK180:AL180" si="272">AJ180+40</f>
        <v>2061</v>
      </c>
      <c r="AL180">
        <f t="shared" si="272"/>
        <v>2101</v>
      </c>
      <c r="AM180">
        <f t="shared" si="263"/>
        <v>1215</v>
      </c>
      <c r="AN180">
        <f t="shared" si="263"/>
        <v>1215</v>
      </c>
      <c r="AO180">
        <f t="shared" si="263"/>
        <v>1215</v>
      </c>
      <c r="AP180">
        <f t="shared" si="263"/>
        <v>1215</v>
      </c>
      <c r="AQ180">
        <f t="shared" si="263"/>
        <v>1215</v>
      </c>
      <c r="AR180">
        <f t="shared" si="263"/>
        <v>1215</v>
      </c>
      <c r="AS180">
        <f t="shared" si="263"/>
        <v>1215</v>
      </c>
      <c r="AT180">
        <f t="shared" si="263"/>
        <v>1215</v>
      </c>
      <c r="AU180">
        <f t="shared" si="263"/>
        <v>1215</v>
      </c>
      <c r="AV180">
        <f t="shared" si="263"/>
        <v>1215</v>
      </c>
      <c r="AW180">
        <f t="shared" si="263"/>
        <v>1215</v>
      </c>
      <c r="AX180">
        <f t="shared" si="263"/>
        <v>1215</v>
      </c>
      <c r="AY180">
        <f t="shared" si="263"/>
        <v>1215</v>
      </c>
      <c r="AZ180">
        <f t="shared" si="263"/>
        <v>1215</v>
      </c>
      <c r="BA180">
        <f t="shared" si="263"/>
        <v>1215</v>
      </c>
      <c r="BB180">
        <f t="shared" si="263"/>
        <v>1215</v>
      </c>
      <c r="BC180">
        <f t="shared" si="264"/>
        <v>1215</v>
      </c>
      <c r="BD180">
        <f t="shared" si="264"/>
        <v>1215</v>
      </c>
      <c r="BE180">
        <f t="shared" si="264"/>
        <v>1215</v>
      </c>
      <c r="BF180">
        <f t="shared" si="264"/>
        <v>1215</v>
      </c>
      <c r="BG180">
        <f t="shared" si="264"/>
        <v>1215</v>
      </c>
      <c r="BH180">
        <f t="shared" si="264"/>
        <v>1215</v>
      </c>
      <c r="BI180">
        <f t="shared" si="264"/>
        <v>1215</v>
      </c>
      <c r="BJ180">
        <f t="shared" si="264"/>
        <v>1215</v>
      </c>
      <c r="BK180">
        <f t="shared" si="264"/>
        <v>1215</v>
      </c>
      <c r="BL180">
        <f t="shared" si="264"/>
        <v>1215</v>
      </c>
      <c r="BM180">
        <f t="shared" si="264"/>
        <v>1215</v>
      </c>
      <c r="BN180">
        <f t="shared" si="264"/>
        <v>1215</v>
      </c>
      <c r="BO180">
        <f t="shared" si="264"/>
        <v>1215</v>
      </c>
      <c r="BP180">
        <f t="shared" si="264"/>
        <v>1215</v>
      </c>
      <c r="BQ180">
        <f t="shared" si="264"/>
        <v>1215</v>
      </c>
    </row>
    <row r="181" spans="1:69">
      <c r="A181" t="s">
        <v>1064</v>
      </c>
      <c r="B181" t="s">
        <v>32</v>
      </c>
      <c r="C181" t="s">
        <v>33</v>
      </c>
      <c r="D181" t="s">
        <v>34</v>
      </c>
      <c r="E181" t="s">
        <v>1075</v>
      </c>
      <c r="F181" t="s">
        <v>296</v>
      </c>
      <c r="I181">
        <v>1215</v>
      </c>
      <c r="J181" t="s">
        <v>72</v>
      </c>
      <c r="K181">
        <v>1984</v>
      </c>
      <c r="M181" t="s">
        <v>1066</v>
      </c>
      <c r="S181" t="s">
        <v>616</v>
      </c>
      <c r="U181">
        <v>35.433100000000003</v>
      </c>
      <c r="V181">
        <v>-80.948599999999999</v>
      </c>
      <c r="W181" t="s">
        <v>42</v>
      </c>
      <c r="Y181" t="s">
        <v>1076</v>
      </c>
      <c r="AA181" t="s">
        <v>45</v>
      </c>
      <c r="AB181" t="s">
        <v>1077</v>
      </c>
      <c r="AC181" t="s">
        <v>1078</v>
      </c>
      <c r="AD181" t="s">
        <v>1080</v>
      </c>
      <c r="AE181" t="s">
        <v>49</v>
      </c>
      <c r="AF181" s="1">
        <v>1</v>
      </c>
      <c r="AG181">
        <f t="shared" si="198"/>
        <v>2430</v>
      </c>
      <c r="AH181">
        <f t="shared" si="1"/>
        <v>2430</v>
      </c>
      <c r="AI181">
        <f t="shared" si="2"/>
        <v>40</v>
      </c>
      <c r="AJ181">
        <f t="shared" si="200"/>
        <v>2024</v>
      </c>
      <c r="AK181">
        <f t="shared" ref="AK181:AL181" si="273">AJ181+40</f>
        <v>2064</v>
      </c>
      <c r="AL181">
        <f t="shared" si="273"/>
        <v>2104</v>
      </c>
      <c r="AM181">
        <f t="shared" si="263"/>
        <v>1215</v>
      </c>
      <c r="AN181">
        <f t="shared" si="263"/>
        <v>1215</v>
      </c>
      <c r="AO181">
        <f t="shared" si="263"/>
        <v>1215</v>
      </c>
      <c r="AP181">
        <f t="shared" si="263"/>
        <v>1215</v>
      </c>
      <c r="AQ181">
        <f t="shared" si="263"/>
        <v>1215</v>
      </c>
      <c r="AR181">
        <f t="shared" si="263"/>
        <v>1215</v>
      </c>
      <c r="AS181">
        <f t="shared" si="263"/>
        <v>1215</v>
      </c>
      <c r="AT181">
        <f t="shared" si="263"/>
        <v>1215</v>
      </c>
      <c r="AU181">
        <f t="shared" si="263"/>
        <v>1215</v>
      </c>
      <c r="AV181">
        <f t="shared" si="263"/>
        <v>1215</v>
      </c>
      <c r="AW181">
        <f t="shared" si="263"/>
        <v>1215</v>
      </c>
      <c r="AX181">
        <f t="shared" si="263"/>
        <v>1215</v>
      </c>
      <c r="AY181">
        <f t="shared" si="263"/>
        <v>1215</v>
      </c>
      <c r="AZ181">
        <f t="shared" si="263"/>
        <v>1215</v>
      </c>
      <c r="BA181">
        <f t="shared" si="263"/>
        <v>1215</v>
      </c>
      <c r="BB181">
        <f t="shared" si="263"/>
        <v>1215</v>
      </c>
      <c r="BC181">
        <f t="shared" si="264"/>
        <v>1215</v>
      </c>
      <c r="BD181">
        <f t="shared" si="264"/>
        <v>1215</v>
      </c>
      <c r="BE181">
        <f t="shared" si="264"/>
        <v>1215</v>
      </c>
      <c r="BF181">
        <f t="shared" si="264"/>
        <v>1215</v>
      </c>
      <c r="BG181">
        <f t="shared" si="264"/>
        <v>1215</v>
      </c>
      <c r="BH181">
        <f t="shared" si="264"/>
        <v>1215</v>
      </c>
      <c r="BI181">
        <f t="shared" si="264"/>
        <v>1215</v>
      </c>
      <c r="BJ181">
        <f t="shared" si="264"/>
        <v>1215</v>
      </c>
      <c r="BK181">
        <f t="shared" si="264"/>
        <v>1215</v>
      </c>
      <c r="BL181">
        <f t="shared" si="264"/>
        <v>1215</v>
      </c>
      <c r="BM181">
        <f t="shared" si="264"/>
        <v>1215</v>
      </c>
      <c r="BN181">
        <f t="shared" si="264"/>
        <v>1215</v>
      </c>
      <c r="BO181">
        <f t="shared" si="264"/>
        <v>1215</v>
      </c>
      <c r="BP181">
        <f t="shared" si="264"/>
        <v>1215</v>
      </c>
      <c r="BQ181">
        <f t="shared" si="264"/>
        <v>1215</v>
      </c>
    </row>
    <row r="182" spans="1:69">
      <c r="A182" t="s">
        <v>1064</v>
      </c>
      <c r="B182" t="s">
        <v>32</v>
      </c>
      <c r="C182" t="s">
        <v>33</v>
      </c>
      <c r="D182" t="s">
        <v>34</v>
      </c>
      <c r="E182" t="s">
        <v>1081</v>
      </c>
      <c r="F182" t="s">
        <v>287</v>
      </c>
      <c r="I182">
        <v>891</v>
      </c>
      <c r="J182" t="s">
        <v>72</v>
      </c>
      <c r="K182">
        <v>1973</v>
      </c>
      <c r="M182" t="s">
        <v>1066</v>
      </c>
      <c r="S182" t="s">
        <v>616</v>
      </c>
      <c r="U182">
        <v>34.793900000000001</v>
      </c>
      <c r="V182">
        <v>-82.898600000000002</v>
      </c>
      <c r="W182" t="s">
        <v>42</v>
      </c>
      <c r="Y182" t="s">
        <v>1082</v>
      </c>
      <c r="AA182" t="s">
        <v>185</v>
      </c>
      <c r="AB182" t="s">
        <v>1083</v>
      </c>
      <c r="AC182" t="s">
        <v>1084</v>
      </c>
      <c r="AD182" t="s">
        <v>1085</v>
      </c>
      <c r="AE182" t="s">
        <v>49</v>
      </c>
      <c r="AF182" s="1">
        <v>1</v>
      </c>
      <c r="AG182">
        <f t="shared" si="198"/>
        <v>2682</v>
      </c>
      <c r="AH182" t="str">
        <f t="shared" si="1"/>
        <v/>
      </c>
      <c r="AI182">
        <f t="shared" si="2"/>
        <v>51</v>
      </c>
      <c r="AJ182">
        <f t="shared" si="200"/>
        <v>2013</v>
      </c>
      <c r="AK182">
        <f t="shared" ref="AK182:AL182" si="274">AJ182+40</f>
        <v>2053</v>
      </c>
      <c r="AL182">
        <f t="shared" si="274"/>
        <v>2093</v>
      </c>
      <c r="AM182">
        <f t="shared" si="263"/>
        <v>891</v>
      </c>
      <c r="AN182">
        <f t="shared" si="263"/>
        <v>891</v>
      </c>
      <c r="AO182">
        <f t="shared" si="263"/>
        <v>891</v>
      </c>
      <c r="AP182">
        <f t="shared" si="263"/>
        <v>891</v>
      </c>
      <c r="AQ182">
        <f t="shared" si="263"/>
        <v>891</v>
      </c>
      <c r="AR182">
        <f t="shared" si="263"/>
        <v>891</v>
      </c>
      <c r="AS182">
        <f t="shared" si="263"/>
        <v>891</v>
      </c>
      <c r="AT182">
        <f t="shared" si="263"/>
        <v>891</v>
      </c>
      <c r="AU182">
        <f t="shared" si="263"/>
        <v>891</v>
      </c>
      <c r="AV182">
        <f t="shared" si="263"/>
        <v>891</v>
      </c>
      <c r="AW182">
        <f t="shared" si="263"/>
        <v>891</v>
      </c>
      <c r="AX182">
        <f t="shared" si="263"/>
        <v>891</v>
      </c>
      <c r="AY182">
        <f t="shared" si="263"/>
        <v>891</v>
      </c>
      <c r="AZ182">
        <f t="shared" si="263"/>
        <v>891</v>
      </c>
      <c r="BA182">
        <f t="shared" si="263"/>
        <v>891</v>
      </c>
      <c r="BB182">
        <f t="shared" si="263"/>
        <v>891</v>
      </c>
      <c r="BC182">
        <f t="shared" si="264"/>
        <v>891</v>
      </c>
      <c r="BD182">
        <f t="shared" si="264"/>
        <v>891</v>
      </c>
      <c r="BE182">
        <f t="shared" si="264"/>
        <v>891</v>
      </c>
      <c r="BF182">
        <f t="shared" si="264"/>
        <v>891</v>
      </c>
      <c r="BG182">
        <f t="shared" si="264"/>
        <v>891</v>
      </c>
      <c r="BH182">
        <f t="shared" si="264"/>
        <v>891</v>
      </c>
      <c r="BI182">
        <f t="shared" si="264"/>
        <v>891</v>
      </c>
      <c r="BJ182">
        <f t="shared" si="264"/>
        <v>891</v>
      </c>
      <c r="BK182">
        <f t="shared" si="264"/>
        <v>891</v>
      </c>
      <c r="BL182">
        <f t="shared" si="264"/>
        <v>891</v>
      </c>
      <c r="BM182">
        <f t="shared" si="264"/>
        <v>891</v>
      </c>
      <c r="BN182">
        <f t="shared" si="264"/>
        <v>891</v>
      </c>
      <c r="BO182">
        <f t="shared" si="264"/>
        <v>891</v>
      </c>
      <c r="BP182">
        <f t="shared" si="264"/>
        <v>891</v>
      </c>
      <c r="BQ182">
        <f t="shared" si="264"/>
        <v>891</v>
      </c>
    </row>
    <row r="183" spans="1:69">
      <c r="A183" t="s">
        <v>1064</v>
      </c>
      <c r="B183" t="s">
        <v>32</v>
      </c>
      <c r="C183" t="s">
        <v>33</v>
      </c>
      <c r="D183" t="s">
        <v>34</v>
      </c>
      <c r="E183" t="s">
        <v>1081</v>
      </c>
      <c r="F183" t="s">
        <v>296</v>
      </c>
      <c r="I183">
        <v>891</v>
      </c>
      <c r="J183" t="s">
        <v>72</v>
      </c>
      <c r="K183">
        <v>1974</v>
      </c>
      <c r="M183" t="s">
        <v>1066</v>
      </c>
      <c r="S183" t="s">
        <v>616</v>
      </c>
      <c r="U183">
        <v>34.793900000000001</v>
      </c>
      <c r="V183">
        <v>-82.898600000000002</v>
      </c>
      <c r="W183" t="s">
        <v>42</v>
      </c>
      <c r="Y183" t="s">
        <v>1082</v>
      </c>
      <c r="AA183" t="s">
        <v>185</v>
      </c>
      <c r="AB183" t="s">
        <v>1083</v>
      </c>
      <c r="AC183" t="s">
        <v>1084</v>
      </c>
      <c r="AD183" t="s">
        <v>1086</v>
      </c>
      <c r="AE183" t="s">
        <v>49</v>
      </c>
      <c r="AF183" s="1">
        <v>1</v>
      </c>
      <c r="AG183">
        <f t="shared" si="198"/>
        <v>2682</v>
      </c>
      <c r="AH183" t="str">
        <f t="shared" si="1"/>
        <v/>
      </c>
      <c r="AI183">
        <f t="shared" si="2"/>
        <v>50</v>
      </c>
      <c r="AJ183">
        <f t="shared" si="200"/>
        <v>2014</v>
      </c>
      <c r="AK183">
        <f t="shared" ref="AK183:AL183" si="275">AJ183+40</f>
        <v>2054</v>
      </c>
      <c r="AL183">
        <f t="shared" si="275"/>
        <v>2094</v>
      </c>
      <c r="AM183">
        <f t="shared" si="263"/>
        <v>891</v>
      </c>
      <c r="AN183">
        <f t="shared" si="263"/>
        <v>891</v>
      </c>
      <c r="AO183">
        <f t="shared" si="263"/>
        <v>891</v>
      </c>
      <c r="AP183">
        <f t="shared" si="263"/>
        <v>891</v>
      </c>
      <c r="AQ183">
        <f t="shared" si="263"/>
        <v>891</v>
      </c>
      <c r="AR183">
        <f t="shared" si="263"/>
        <v>891</v>
      </c>
      <c r="AS183">
        <f t="shared" si="263"/>
        <v>891</v>
      </c>
      <c r="AT183">
        <f t="shared" si="263"/>
        <v>891</v>
      </c>
      <c r="AU183">
        <f t="shared" si="263"/>
        <v>891</v>
      </c>
      <c r="AV183">
        <f t="shared" si="263"/>
        <v>891</v>
      </c>
      <c r="AW183">
        <f t="shared" si="263"/>
        <v>891</v>
      </c>
      <c r="AX183">
        <f t="shared" si="263"/>
        <v>891</v>
      </c>
      <c r="AY183">
        <f t="shared" si="263"/>
        <v>891</v>
      </c>
      <c r="AZ183">
        <f t="shared" si="263"/>
        <v>891</v>
      </c>
      <c r="BA183">
        <f t="shared" si="263"/>
        <v>891</v>
      </c>
      <c r="BB183">
        <f t="shared" si="263"/>
        <v>891</v>
      </c>
      <c r="BC183">
        <f t="shared" si="264"/>
        <v>891</v>
      </c>
      <c r="BD183">
        <f t="shared" si="264"/>
        <v>891</v>
      </c>
      <c r="BE183">
        <f t="shared" si="264"/>
        <v>891</v>
      </c>
      <c r="BF183">
        <f t="shared" si="264"/>
        <v>891</v>
      </c>
      <c r="BG183">
        <f t="shared" si="264"/>
        <v>891</v>
      </c>
      <c r="BH183">
        <f t="shared" si="264"/>
        <v>891</v>
      </c>
      <c r="BI183">
        <f t="shared" si="264"/>
        <v>891</v>
      </c>
      <c r="BJ183">
        <f t="shared" si="264"/>
        <v>891</v>
      </c>
      <c r="BK183">
        <f t="shared" si="264"/>
        <v>891</v>
      </c>
      <c r="BL183">
        <f t="shared" si="264"/>
        <v>891</v>
      </c>
      <c r="BM183">
        <f t="shared" si="264"/>
        <v>891</v>
      </c>
      <c r="BN183">
        <f t="shared" si="264"/>
        <v>891</v>
      </c>
      <c r="BO183">
        <f t="shared" si="264"/>
        <v>891</v>
      </c>
      <c r="BP183">
        <f t="shared" si="264"/>
        <v>891</v>
      </c>
      <c r="BQ183">
        <f t="shared" si="264"/>
        <v>891</v>
      </c>
    </row>
    <row r="184" spans="1:69">
      <c r="A184" t="s">
        <v>1064</v>
      </c>
      <c r="B184" t="s">
        <v>32</v>
      </c>
      <c r="C184" t="s">
        <v>33</v>
      </c>
      <c r="D184" t="s">
        <v>34</v>
      </c>
      <c r="E184" t="s">
        <v>1081</v>
      </c>
      <c r="F184" t="s">
        <v>343</v>
      </c>
      <c r="I184">
        <v>900</v>
      </c>
      <c r="J184" t="s">
        <v>72</v>
      </c>
      <c r="K184">
        <v>1974</v>
      </c>
      <c r="M184" t="s">
        <v>1066</v>
      </c>
      <c r="S184" t="s">
        <v>616</v>
      </c>
      <c r="U184">
        <v>34.793900000000001</v>
      </c>
      <c r="V184">
        <v>-82.898600000000002</v>
      </c>
      <c r="W184" t="s">
        <v>42</v>
      </c>
      <c r="Y184" t="s">
        <v>1082</v>
      </c>
      <c r="AA184" t="s">
        <v>185</v>
      </c>
      <c r="AB184" t="s">
        <v>1083</v>
      </c>
      <c r="AC184" t="s">
        <v>1084</v>
      </c>
      <c r="AD184" t="s">
        <v>1087</v>
      </c>
      <c r="AE184" t="s">
        <v>49</v>
      </c>
      <c r="AF184" s="1">
        <v>1</v>
      </c>
      <c r="AG184">
        <f t="shared" si="198"/>
        <v>2682</v>
      </c>
      <c r="AH184">
        <f>IF(AG184=AG36,"",AG184)</f>
        <v>2682</v>
      </c>
      <c r="AI184">
        <f t="shared" si="2"/>
        <v>50</v>
      </c>
      <c r="AJ184">
        <f t="shared" si="200"/>
        <v>2014</v>
      </c>
      <c r="AK184">
        <f t="shared" ref="AK184:AL184" si="276">AJ184+40</f>
        <v>2054</v>
      </c>
      <c r="AL184">
        <f t="shared" si="276"/>
        <v>2094</v>
      </c>
      <c r="AM184">
        <f t="shared" si="263"/>
        <v>900</v>
      </c>
      <c r="AN184">
        <f t="shared" si="263"/>
        <v>900</v>
      </c>
      <c r="AO184">
        <f t="shared" si="263"/>
        <v>900</v>
      </c>
      <c r="AP184">
        <f t="shared" si="263"/>
        <v>900</v>
      </c>
      <c r="AQ184">
        <f t="shared" si="263"/>
        <v>900</v>
      </c>
      <c r="AR184">
        <f t="shared" si="263"/>
        <v>900</v>
      </c>
      <c r="AS184">
        <f t="shared" si="263"/>
        <v>900</v>
      </c>
      <c r="AT184">
        <f t="shared" si="263"/>
        <v>900</v>
      </c>
      <c r="AU184">
        <f t="shared" si="263"/>
        <v>900</v>
      </c>
      <c r="AV184">
        <f t="shared" si="263"/>
        <v>900</v>
      </c>
      <c r="AW184">
        <f t="shared" si="263"/>
        <v>900</v>
      </c>
      <c r="AX184">
        <f t="shared" si="263"/>
        <v>900</v>
      </c>
      <c r="AY184">
        <f t="shared" si="263"/>
        <v>900</v>
      </c>
      <c r="AZ184">
        <f t="shared" si="263"/>
        <v>900</v>
      </c>
      <c r="BA184">
        <f t="shared" si="263"/>
        <v>900</v>
      </c>
      <c r="BB184">
        <f t="shared" si="263"/>
        <v>900</v>
      </c>
      <c r="BC184">
        <f t="shared" si="264"/>
        <v>900</v>
      </c>
      <c r="BD184">
        <f t="shared" si="264"/>
        <v>900</v>
      </c>
      <c r="BE184">
        <f t="shared" si="264"/>
        <v>900</v>
      </c>
      <c r="BF184">
        <f t="shared" si="264"/>
        <v>900</v>
      </c>
      <c r="BG184">
        <f t="shared" si="264"/>
        <v>900</v>
      </c>
      <c r="BH184">
        <f t="shared" si="264"/>
        <v>900</v>
      </c>
      <c r="BI184">
        <f t="shared" si="264"/>
        <v>900</v>
      </c>
      <c r="BJ184">
        <f t="shared" si="264"/>
        <v>900</v>
      </c>
      <c r="BK184">
        <f t="shared" si="264"/>
        <v>900</v>
      </c>
      <c r="BL184">
        <f t="shared" si="264"/>
        <v>900</v>
      </c>
      <c r="BM184">
        <f t="shared" si="264"/>
        <v>900</v>
      </c>
      <c r="BN184">
        <f t="shared" si="264"/>
        <v>900</v>
      </c>
      <c r="BO184">
        <f t="shared" si="264"/>
        <v>900</v>
      </c>
      <c r="BP184">
        <f t="shared" si="264"/>
        <v>900</v>
      </c>
      <c r="BQ184">
        <f t="shared" si="264"/>
        <v>900</v>
      </c>
    </row>
    <row r="185" spans="1:69">
      <c r="A185" t="s">
        <v>613</v>
      </c>
      <c r="B185" t="s">
        <v>32</v>
      </c>
      <c r="C185" t="s">
        <v>33</v>
      </c>
      <c r="D185" t="s">
        <v>34</v>
      </c>
      <c r="E185" t="s">
        <v>614</v>
      </c>
      <c r="I185">
        <v>75</v>
      </c>
      <c r="J185" t="s">
        <v>72</v>
      </c>
      <c r="K185">
        <v>2023</v>
      </c>
      <c r="M185" t="s">
        <v>615</v>
      </c>
      <c r="S185" t="s">
        <v>616</v>
      </c>
      <c r="U185">
        <v>30.1648</v>
      </c>
      <c r="V185">
        <v>-85.491799999999998</v>
      </c>
      <c r="W185" t="s">
        <v>42</v>
      </c>
      <c r="Y185" t="s">
        <v>617</v>
      </c>
      <c r="AA185" t="s">
        <v>110</v>
      </c>
      <c r="AB185" t="s">
        <v>618</v>
      </c>
      <c r="AC185" t="s">
        <v>619</v>
      </c>
      <c r="AD185" t="s">
        <v>620</v>
      </c>
      <c r="AE185" t="s">
        <v>49</v>
      </c>
      <c r="AF185" s="1">
        <v>1</v>
      </c>
      <c r="AG185">
        <f t="shared" si="198"/>
        <v>75</v>
      </c>
      <c r="AH185" t="str">
        <f t="shared" ref="AH185:AH193" si="277">IF(AG185=AG186,"",AG185)</f>
        <v/>
      </c>
      <c r="AI185">
        <f t="shared" ref="AI185:AI193" si="278">IF(K185="",-99,2024-K185)</f>
        <v>1</v>
      </c>
      <c r="AJ185">
        <f t="shared" si="200"/>
        <v>2063</v>
      </c>
      <c r="AK185">
        <f t="shared" ref="AK185:AL185" si="279">AJ185+40</f>
        <v>2103</v>
      </c>
      <c r="AL185">
        <f t="shared" si="279"/>
        <v>2143</v>
      </c>
      <c r="AM185">
        <f t="shared" ref="AM185:BB198" si="280">IF(AM$1&lt;$K185,0,$I185)*$AF185</f>
        <v>0</v>
      </c>
      <c r="AN185">
        <f t="shared" si="280"/>
        <v>0</v>
      </c>
      <c r="AO185">
        <f t="shared" si="280"/>
        <v>0</v>
      </c>
      <c r="AP185">
        <f t="shared" si="280"/>
        <v>75</v>
      </c>
      <c r="AQ185">
        <f t="shared" si="280"/>
        <v>75</v>
      </c>
      <c r="AR185">
        <f t="shared" si="280"/>
        <v>75</v>
      </c>
      <c r="AS185">
        <f t="shared" si="280"/>
        <v>75</v>
      </c>
      <c r="AT185">
        <f t="shared" si="280"/>
        <v>75</v>
      </c>
      <c r="AU185">
        <f t="shared" si="280"/>
        <v>75</v>
      </c>
      <c r="AV185">
        <f t="shared" si="280"/>
        <v>75</v>
      </c>
      <c r="AW185">
        <f t="shared" si="280"/>
        <v>75</v>
      </c>
      <c r="AX185">
        <f t="shared" si="280"/>
        <v>75</v>
      </c>
      <c r="AY185">
        <f t="shared" si="280"/>
        <v>75</v>
      </c>
      <c r="AZ185">
        <f t="shared" si="280"/>
        <v>75</v>
      </c>
      <c r="BA185">
        <f t="shared" si="280"/>
        <v>75</v>
      </c>
      <c r="BB185">
        <f t="shared" si="280"/>
        <v>75</v>
      </c>
      <c r="BC185">
        <f t="shared" ref="BC185:BQ197" si="281">IF(BC$1&lt;$K185,0,$I185)*$AF185</f>
        <v>75</v>
      </c>
      <c r="BD185">
        <f t="shared" si="281"/>
        <v>75</v>
      </c>
      <c r="BE185">
        <f t="shared" si="281"/>
        <v>75</v>
      </c>
      <c r="BF185">
        <f t="shared" si="281"/>
        <v>75</v>
      </c>
      <c r="BG185">
        <f t="shared" si="281"/>
        <v>75</v>
      </c>
      <c r="BH185">
        <f t="shared" si="281"/>
        <v>75</v>
      </c>
      <c r="BI185">
        <f t="shared" si="281"/>
        <v>75</v>
      </c>
      <c r="BJ185">
        <f t="shared" si="281"/>
        <v>75</v>
      </c>
      <c r="BK185">
        <f t="shared" si="281"/>
        <v>75</v>
      </c>
      <c r="BL185">
        <f t="shared" si="281"/>
        <v>75</v>
      </c>
      <c r="BM185">
        <f t="shared" si="281"/>
        <v>75</v>
      </c>
      <c r="BN185">
        <f t="shared" si="281"/>
        <v>75</v>
      </c>
      <c r="BO185">
        <f t="shared" si="281"/>
        <v>75</v>
      </c>
      <c r="BP185">
        <f t="shared" si="281"/>
        <v>75</v>
      </c>
      <c r="BQ185">
        <f t="shared" si="281"/>
        <v>75</v>
      </c>
    </row>
    <row r="186" spans="1:69">
      <c r="A186" t="s">
        <v>613</v>
      </c>
      <c r="B186" t="s">
        <v>32</v>
      </c>
      <c r="C186" t="s">
        <v>33</v>
      </c>
      <c r="D186" t="s">
        <v>34</v>
      </c>
      <c r="E186" t="s">
        <v>621</v>
      </c>
      <c r="I186">
        <v>75</v>
      </c>
      <c r="J186" t="s">
        <v>72</v>
      </c>
      <c r="K186">
        <v>2022</v>
      </c>
      <c r="M186" t="s">
        <v>615</v>
      </c>
      <c r="S186" t="s">
        <v>616</v>
      </c>
      <c r="U186">
        <v>28.9999</v>
      </c>
      <c r="V186">
        <v>-82.672200000000004</v>
      </c>
      <c r="W186" t="s">
        <v>42</v>
      </c>
      <c r="X186" t="s">
        <v>108</v>
      </c>
      <c r="Y186" t="s">
        <v>622</v>
      </c>
      <c r="AA186" t="s">
        <v>110</v>
      </c>
      <c r="AB186" t="s">
        <v>623</v>
      </c>
      <c r="AC186" t="s">
        <v>624</v>
      </c>
      <c r="AD186" t="s">
        <v>625</v>
      </c>
      <c r="AE186" t="s">
        <v>49</v>
      </c>
      <c r="AF186" s="1">
        <v>1</v>
      </c>
      <c r="AG186">
        <f t="shared" si="198"/>
        <v>75</v>
      </c>
      <c r="AH186">
        <f t="shared" si="277"/>
        <v>75</v>
      </c>
      <c r="AI186">
        <f t="shared" si="278"/>
        <v>2</v>
      </c>
      <c r="AJ186">
        <f t="shared" si="200"/>
        <v>2062</v>
      </c>
      <c r="AK186">
        <f t="shared" ref="AK186:AL186" si="282">AJ186+40</f>
        <v>2102</v>
      </c>
      <c r="AL186">
        <f t="shared" si="282"/>
        <v>2142</v>
      </c>
      <c r="AM186">
        <f t="shared" si="280"/>
        <v>0</v>
      </c>
      <c r="AN186">
        <f t="shared" si="280"/>
        <v>0</v>
      </c>
      <c r="AO186">
        <f t="shared" si="280"/>
        <v>75</v>
      </c>
      <c r="AP186">
        <f t="shared" si="280"/>
        <v>75</v>
      </c>
      <c r="AQ186">
        <f t="shared" si="280"/>
        <v>75</v>
      </c>
      <c r="AR186">
        <f t="shared" si="280"/>
        <v>75</v>
      </c>
      <c r="AS186">
        <f t="shared" si="280"/>
        <v>75</v>
      </c>
      <c r="AT186">
        <f t="shared" si="280"/>
        <v>75</v>
      </c>
      <c r="AU186">
        <f t="shared" si="280"/>
        <v>75</v>
      </c>
      <c r="AV186">
        <f t="shared" si="280"/>
        <v>75</v>
      </c>
      <c r="AW186">
        <f t="shared" si="280"/>
        <v>75</v>
      </c>
      <c r="AX186">
        <f t="shared" si="280"/>
        <v>75</v>
      </c>
      <c r="AY186">
        <f t="shared" si="280"/>
        <v>75</v>
      </c>
      <c r="AZ186">
        <f t="shared" si="280"/>
        <v>75</v>
      </c>
      <c r="BA186">
        <f t="shared" si="280"/>
        <v>75</v>
      </c>
      <c r="BB186">
        <f t="shared" si="280"/>
        <v>75</v>
      </c>
      <c r="BC186">
        <f t="shared" si="281"/>
        <v>75</v>
      </c>
      <c r="BD186">
        <f t="shared" si="281"/>
        <v>75</v>
      </c>
      <c r="BE186">
        <f t="shared" si="281"/>
        <v>75</v>
      </c>
      <c r="BF186">
        <f t="shared" si="281"/>
        <v>75</v>
      </c>
      <c r="BG186">
        <f t="shared" si="281"/>
        <v>75</v>
      </c>
      <c r="BH186">
        <f t="shared" si="281"/>
        <v>75</v>
      </c>
      <c r="BI186">
        <f t="shared" si="281"/>
        <v>75</v>
      </c>
      <c r="BJ186">
        <f t="shared" si="281"/>
        <v>75</v>
      </c>
      <c r="BK186">
        <f t="shared" si="281"/>
        <v>75</v>
      </c>
      <c r="BL186">
        <f t="shared" si="281"/>
        <v>75</v>
      </c>
      <c r="BM186">
        <f t="shared" si="281"/>
        <v>75</v>
      </c>
      <c r="BN186">
        <f t="shared" si="281"/>
        <v>75</v>
      </c>
      <c r="BO186">
        <f t="shared" si="281"/>
        <v>75</v>
      </c>
      <c r="BP186">
        <f t="shared" si="281"/>
        <v>75</v>
      </c>
      <c r="BQ186">
        <f t="shared" si="281"/>
        <v>75</v>
      </c>
    </row>
    <row r="187" spans="1:69">
      <c r="A187" t="s">
        <v>613</v>
      </c>
      <c r="B187" t="s">
        <v>32</v>
      </c>
      <c r="C187" t="s">
        <v>33</v>
      </c>
      <c r="D187" t="s">
        <v>34</v>
      </c>
      <c r="E187" t="s">
        <v>626</v>
      </c>
      <c r="I187">
        <v>50</v>
      </c>
      <c r="J187" t="s">
        <v>72</v>
      </c>
      <c r="K187">
        <v>2021</v>
      </c>
      <c r="M187" t="s">
        <v>615</v>
      </c>
      <c r="S187" t="s">
        <v>616</v>
      </c>
      <c r="U187">
        <v>35.188000000000002</v>
      </c>
      <c r="V187">
        <v>-81.751000000000005</v>
      </c>
      <c r="W187" t="s">
        <v>42</v>
      </c>
      <c r="X187" t="s">
        <v>627</v>
      </c>
      <c r="Y187" t="s">
        <v>628</v>
      </c>
      <c r="AA187" t="s">
        <v>45</v>
      </c>
      <c r="AB187" t="s">
        <v>629</v>
      </c>
      <c r="AC187" t="s">
        <v>630</v>
      </c>
      <c r="AD187" t="s">
        <v>631</v>
      </c>
      <c r="AE187" t="s">
        <v>49</v>
      </c>
      <c r="AF187" s="1">
        <v>1</v>
      </c>
      <c r="AG187">
        <f t="shared" si="198"/>
        <v>50</v>
      </c>
      <c r="AH187">
        <f t="shared" si="277"/>
        <v>50</v>
      </c>
      <c r="AI187">
        <f t="shared" si="278"/>
        <v>3</v>
      </c>
      <c r="AJ187">
        <f t="shared" si="200"/>
        <v>2061</v>
      </c>
      <c r="AK187">
        <f t="shared" ref="AK187:AL187" si="283">AJ187+40</f>
        <v>2101</v>
      </c>
      <c r="AL187">
        <f t="shared" si="283"/>
        <v>2141</v>
      </c>
      <c r="AM187">
        <f t="shared" si="280"/>
        <v>0</v>
      </c>
      <c r="AN187">
        <f t="shared" si="280"/>
        <v>50</v>
      </c>
      <c r="AO187">
        <f t="shared" si="280"/>
        <v>50</v>
      </c>
      <c r="AP187">
        <f t="shared" si="280"/>
        <v>50</v>
      </c>
      <c r="AQ187">
        <f t="shared" si="280"/>
        <v>50</v>
      </c>
      <c r="AR187">
        <f t="shared" si="280"/>
        <v>50</v>
      </c>
      <c r="AS187">
        <f t="shared" si="280"/>
        <v>50</v>
      </c>
      <c r="AT187">
        <f t="shared" si="280"/>
        <v>50</v>
      </c>
      <c r="AU187">
        <f t="shared" si="280"/>
        <v>50</v>
      </c>
      <c r="AV187">
        <f t="shared" si="280"/>
        <v>50</v>
      </c>
      <c r="AW187">
        <f t="shared" si="280"/>
        <v>50</v>
      </c>
      <c r="AX187">
        <f t="shared" si="280"/>
        <v>50</v>
      </c>
      <c r="AY187">
        <f t="shared" si="280"/>
        <v>50</v>
      </c>
      <c r="AZ187">
        <f t="shared" si="280"/>
        <v>50</v>
      </c>
      <c r="BA187">
        <f t="shared" si="280"/>
        <v>50</v>
      </c>
      <c r="BB187">
        <f t="shared" si="280"/>
        <v>50</v>
      </c>
      <c r="BC187">
        <f t="shared" si="281"/>
        <v>50</v>
      </c>
      <c r="BD187">
        <f t="shared" si="281"/>
        <v>50</v>
      </c>
      <c r="BE187">
        <f t="shared" si="281"/>
        <v>50</v>
      </c>
      <c r="BF187">
        <f t="shared" si="281"/>
        <v>50</v>
      </c>
      <c r="BG187">
        <f t="shared" si="281"/>
        <v>50</v>
      </c>
      <c r="BH187">
        <f t="shared" si="281"/>
        <v>50</v>
      </c>
      <c r="BI187">
        <f t="shared" si="281"/>
        <v>50</v>
      </c>
      <c r="BJ187">
        <f t="shared" si="281"/>
        <v>50</v>
      </c>
      <c r="BK187">
        <f t="shared" si="281"/>
        <v>50</v>
      </c>
      <c r="BL187">
        <f t="shared" si="281"/>
        <v>50</v>
      </c>
      <c r="BM187">
        <f t="shared" si="281"/>
        <v>50</v>
      </c>
      <c r="BN187">
        <f t="shared" si="281"/>
        <v>50</v>
      </c>
      <c r="BO187">
        <f t="shared" si="281"/>
        <v>50</v>
      </c>
      <c r="BP187">
        <f t="shared" si="281"/>
        <v>50</v>
      </c>
      <c r="BQ187">
        <f t="shared" si="281"/>
        <v>50</v>
      </c>
    </row>
    <row r="188" spans="1:69">
      <c r="A188" t="s">
        <v>613</v>
      </c>
      <c r="B188" t="s">
        <v>32</v>
      </c>
      <c r="C188" t="s">
        <v>33</v>
      </c>
      <c r="D188" t="s">
        <v>34</v>
      </c>
      <c r="E188" t="s">
        <v>632</v>
      </c>
      <c r="H188" t="s">
        <v>633</v>
      </c>
      <c r="I188">
        <v>20</v>
      </c>
      <c r="J188" t="s">
        <v>72</v>
      </c>
      <c r="K188">
        <v>2014</v>
      </c>
      <c r="M188" t="s">
        <v>615</v>
      </c>
      <c r="S188" t="s">
        <v>616</v>
      </c>
      <c r="U188">
        <v>36.271999999999998</v>
      </c>
      <c r="V188">
        <v>-76.308000000000007</v>
      </c>
      <c r="W188" t="s">
        <v>42</v>
      </c>
      <c r="Y188" t="s">
        <v>634</v>
      </c>
      <c r="AA188" t="s">
        <v>45</v>
      </c>
      <c r="AB188" t="s">
        <v>635</v>
      </c>
      <c r="AC188" t="s">
        <v>636</v>
      </c>
      <c r="AD188" t="s">
        <v>637</v>
      </c>
      <c r="AE188" t="s">
        <v>49</v>
      </c>
      <c r="AF188" s="1">
        <v>1</v>
      </c>
      <c r="AG188">
        <f t="shared" si="198"/>
        <v>20</v>
      </c>
      <c r="AH188">
        <f t="shared" si="277"/>
        <v>20</v>
      </c>
      <c r="AI188">
        <f t="shared" si="278"/>
        <v>10</v>
      </c>
      <c r="AJ188">
        <f t="shared" si="200"/>
        <v>2054</v>
      </c>
      <c r="AK188">
        <f t="shared" ref="AK188:AL188" si="284">AJ188+40</f>
        <v>2094</v>
      </c>
      <c r="AL188">
        <f t="shared" si="284"/>
        <v>2134</v>
      </c>
      <c r="AM188">
        <f t="shared" si="280"/>
        <v>20</v>
      </c>
      <c r="AN188">
        <f t="shared" si="280"/>
        <v>20</v>
      </c>
      <c r="AO188">
        <f t="shared" si="280"/>
        <v>20</v>
      </c>
      <c r="AP188">
        <f t="shared" si="280"/>
        <v>20</v>
      </c>
      <c r="AQ188">
        <f t="shared" si="280"/>
        <v>20</v>
      </c>
      <c r="AR188">
        <f t="shared" si="280"/>
        <v>20</v>
      </c>
      <c r="AS188">
        <f t="shared" si="280"/>
        <v>20</v>
      </c>
      <c r="AT188">
        <f t="shared" si="280"/>
        <v>20</v>
      </c>
      <c r="AU188">
        <f t="shared" si="280"/>
        <v>20</v>
      </c>
      <c r="AV188">
        <f t="shared" si="280"/>
        <v>20</v>
      </c>
      <c r="AW188">
        <f t="shared" si="280"/>
        <v>20</v>
      </c>
      <c r="AX188">
        <f t="shared" si="280"/>
        <v>20</v>
      </c>
      <c r="AY188">
        <f t="shared" si="280"/>
        <v>20</v>
      </c>
      <c r="AZ188">
        <f t="shared" si="280"/>
        <v>20</v>
      </c>
      <c r="BA188">
        <f t="shared" si="280"/>
        <v>20</v>
      </c>
      <c r="BB188">
        <f t="shared" si="280"/>
        <v>20</v>
      </c>
      <c r="BC188">
        <f t="shared" si="281"/>
        <v>20</v>
      </c>
      <c r="BD188">
        <f t="shared" si="281"/>
        <v>20</v>
      </c>
      <c r="BE188">
        <f t="shared" si="281"/>
        <v>20</v>
      </c>
      <c r="BF188">
        <f t="shared" si="281"/>
        <v>20</v>
      </c>
      <c r="BG188">
        <f t="shared" si="281"/>
        <v>20</v>
      </c>
      <c r="BH188">
        <f t="shared" si="281"/>
        <v>20</v>
      </c>
      <c r="BI188">
        <f t="shared" si="281"/>
        <v>20</v>
      </c>
      <c r="BJ188">
        <f t="shared" si="281"/>
        <v>20</v>
      </c>
      <c r="BK188">
        <f t="shared" si="281"/>
        <v>20</v>
      </c>
      <c r="BL188">
        <f t="shared" si="281"/>
        <v>20</v>
      </c>
      <c r="BM188">
        <f t="shared" si="281"/>
        <v>20</v>
      </c>
      <c r="BN188">
        <f t="shared" si="281"/>
        <v>20</v>
      </c>
      <c r="BO188">
        <f t="shared" si="281"/>
        <v>20</v>
      </c>
      <c r="BP188">
        <f t="shared" si="281"/>
        <v>20</v>
      </c>
      <c r="BQ188">
        <f t="shared" si="281"/>
        <v>20</v>
      </c>
    </row>
    <row r="189" spans="1:69">
      <c r="A189" t="s">
        <v>613</v>
      </c>
      <c r="B189" t="s">
        <v>32</v>
      </c>
      <c r="C189" t="s">
        <v>33</v>
      </c>
      <c r="D189" t="s">
        <v>34</v>
      </c>
      <c r="E189" t="s">
        <v>638</v>
      </c>
      <c r="F189" t="s">
        <v>287</v>
      </c>
      <c r="I189">
        <v>25</v>
      </c>
      <c r="J189" t="s">
        <v>72</v>
      </c>
      <c r="K189">
        <v>2016</v>
      </c>
      <c r="M189" t="s">
        <v>615</v>
      </c>
      <c r="S189" t="s">
        <v>616</v>
      </c>
      <c r="U189">
        <v>34.984000000000002</v>
      </c>
      <c r="V189">
        <v>-103.623</v>
      </c>
      <c r="W189" t="s">
        <v>42</v>
      </c>
      <c r="Y189" t="s">
        <v>639</v>
      </c>
      <c r="AA189" t="s">
        <v>640</v>
      </c>
      <c r="AB189" t="s">
        <v>641</v>
      </c>
      <c r="AC189" t="s">
        <v>642</v>
      </c>
      <c r="AD189" t="s">
        <v>643</v>
      </c>
      <c r="AE189" t="s">
        <v>49</v>
      </c>
      <c r="AF189" s="1">
        <v>1</v>
      </c>
      <c r="AG189">
        <f t="shared" si="198"/>
        <v>25</v>
      </c>
      <c r="AH189">
        <f t="shared" si="277"/>
        <v>25</v>
      </c>
      <c r="AI189">
        <f t="shared" si="278"/>
        <v>8</v>
      </c>
      <c r="AJ189">
        <f t="shared" si="200"/>
        <v>2056</v>
      </c>
      <c r="AK189">
        <f t="shared" ref="AK189:AL189" si="285">AJ189+40</f>
        <v>2096</v>
      </c>
      <c r="AL189">
        <f t="shared" si="285"/>
        <v>2136</v>
      </c>
      <c r="AM189">
        <f t="shared" si="280"/>
        <v>25</v>
      </c>
      <c r="AN189">
        <f t="shared" si="280"/>
        <v>25</v>
      </c>
      <c r="AO189">
        <f t="shared" si="280"/>
        <v>25</v>
      </c>
      <c r="AP189">
        <f t="shared" si="280"/>
        <v>25</v>
      </c>
      <c r="AQ189">
        <f t="shared" si="280"/>
        <v>25</v>
      </c>
      <c r="AR189">
        <f t="shared" si="280"/>
        <v>25</v>
      </c>
      <c r="AS189">
        <f t="shared" si="280"/>
        <v>25</v>
      </c>
      <c r="AT189">
        <f t="shared" si="280"/>
        <v>25</v>
      </c>
      <c r="AU189">
        <f t="shared" si="280"/>
        <v>25</v>
      </c>
      <c r="AV189">
        <f t="shared" si="280"/>
        <v>25</v>
      </c>
      <c r="AW189">
        <f t="shared" si="280"/>
        <v>25</v>
      </c>
      <c r="AX189">
        <f t="shared" si="280"/>
        <v>25</v>
      </c>
      <c r="AY189">
        <f t="shared" si="280"/>
        <v>25</v>
      </c>
      <c r="AZ189">
        <f t="shared" si="280"/>
        <v>25</v>
      </c>
      <c r="BA189">
        <f t="shared" si="280"/>
        <v>25</v>
      </c>
      <c r="BB189">
        <f t="shared" si="280"/>
        <v>25</v>
      </c>
      <c r="BC189">
        <f t="shared" si="281"/>
        <v>25</v>
      </c>
      <c r="BD189">
        <f t="shared" si="281"/>
        <v>25</v>
      </c>
      <c r="BE189">
        <f t="shared" si="281"/>
        <v>25</v>
      </c>
      <c r="BF189">
        <f t="shared" si="281"/>
        <v>25</v>
      </c>
      <c r="BG189">
        <f t="shared" si="281"/>
        <v>25</v>
      </c>
      <c r="BH189">
        <f t="shared" si="281"/>
        <v>25</v>
      </c>
      <c r="BI189">
        <f t="shared" si="281"/>
        <v>25</v>
      </c>
      <c r="BJ189">
        <f t="shared" si="281"/>
        <v>25</v>
      </c>
      <c r="BK189">
        <f t="shared" si="281"/>
        <v>25</v>
      </c>
      <c r="BL189">
        <f t="shared" si="281"/>
        <v>25</v>
      </c>
      <c r="BM189">
        <f t="shared" si="281"/>
        <v>25</v>
      </c>
      <c r="BN189">
        <f t="shared" si="281"/>
        <v>25</v>
      </c>
      <c r="BO189">
        <f t="shared" si="281"/>
        <v>25</v>
      </c>
      <c r="BP189">
        <f t="shared" si="281"/>
        <v>25</v>
      </c>
      <c r="BQ189">
        <f t="shared" si="281"/>
        <v>25</v>
      </c>
    </row>
    <row r="190" spans="1:69">
      <c r="A190" t="s">
        <v>613</v>
      </c>
      <c r="B190" t="s">
        <v>32</v>
      </c>
      <c r="C190" t="s">
        <v>33</v>
      </c>
      <c r="D190" t="s">
        <v>34</v>
      </c>
      <c r="E190" t="s">
        <v>644</v>
      </c>
      <c r="I190">
        <v>75</v>
      </c>
      <c r="J190" t="s">
        <v>72</v>
      </c>
      <c r="K190">
        <v>2022</v>
      </c>
      <c r="M190" t="s">
        <v>615</v>
      </c>
      <c r="S190" t="s">
        <v>616</v>
      </c>
      <c r="U190">
        <v>27.639800000000001</v>
      </c>
      <c r="V190">
        <v>-81.654399999999995</v>
      </c>
      <c r="W190" t="s">
        <v>42</v>
      </c>
      <c r="X190" t="s">
        <v>645</v>
      </c>
      <c r="Y190" t="s">
        <v>646</v>
      </c>
      <c r="AA190" t="s">
        <v>110</v>
      </c>
      <c r="AB190" t="s">
        <v>647</v>
      </c>
      <c r="AC190" t="s">
        <v>648</v>
      </c>
      <c r="AD190" t="s">
        <v>649</v>
      </c>
      <c r="AE190" t="s">
        <v>49</v>
      </c>
      <c r="AF190" s="1">
        <v>1</v>
      </c>
      <c r="AG190">
        <f t="shared" si="198"/>
        <v>75</v>
      </c>
      <c r="AH190" t="str">
        <f t="shared" si="277"/>
        <v/>
      </c>
      <c r="AI190">
        <f t="shared" si="278"/>
        <v>2</v>
      </c>
      <c r="AJ190">
        <f t="shared" si="200"/>
        <v>2062</v>
      </c>
      <c r="AK190">
        <f t="shared" ref="AK190:AL190" si="286">AJ190+40</f>
        <v>2102</v>
      </c>
      <c r="AL190">
        <f t="shared" si="286"/>
        <v>2142</v>
      </c>
      <c r="AM190">
        <f t="shared" si="280"/>
        <v>0</v>
      </c>
      <c r="AN190">
        <f t="shared" si="280"/>
        <v>0</v>
      </c>
      <c r="AO190">
        <f t="shared" si="280"/>
        <v>75</v>
      </c>
      <c r="AP190">
        <f t="shared" si="280"/>
        <v>75</v>
      </c>
      <c r="AQ190">
        <f t="shared" si="280"/>
        <v>75</v>
      </c>
      <c r="AR190">
        <f t="shared" si="280"/>
        <v>75</v>
      </c>
      <c r="AS190">
        <f t="shared" si="280"/>
        <v>75</v>
      </c>
      <c r="AT190">
        <f t="shared" si="280"/>
        <v>75</v>
      </c>
      <c r="AU190">
        <f t="shared" si="280"/>
        <v>75</v>
      </c>
      <c r="AV190">
        <f t="shared" si="280"/>
        <v>75</v>
      </c>
      <c r="AW190">
        <f t="shared" si="280"/>
        <v>75</v>
      </c>
      <c r="AX190">
        <f t="shared" si="280"/>
        <v>75</v>
      </c>
      <c r="AY190">
        <f t="shared" si="280"/>
        <v>75</v>
      </c>
      <c r="AZ190">
        <f t="shared" si="280"/>
        <v>75</v>
      </c>
      <c r="BA190">
        <f t="shared" si="280"/>
        <v>75</v>
      </c>
      <c r="BB190">
        <f t="shared" si="280"/>
        <v>75</v>
      </c>
      <c r="BC190">
        <f t="shared" si="281"/>
        <v>75</v>
      </c>
      <c r="BD190">
        <f t="shared" si="281"/>
        <v>75</v>
      </c>
      <c r="BE190">
        <f t="shared" si="281"/>
        <v>75</v>
      </c>
      <c r="BF190">
        <f t="shared" si="281"/>
        <v>75</v>
      </c>
      <c r="BG190">
        <f t="shared" si="281"/>
        <v>75</v>
      </c>
      <c r="BH190">
        <f t="shared" si="281"/>
        <v>75</v>
      </c>
      <c r="BI190">
        <f t="shared" si="281"/>
        <v>75</v>
      </c>
      <c r="BJ190">
        <f t="shared" si="281"/>
        <v>75</v>
      </c>
      <c r="BK190">
        <f t="shared" si="281"/>
        <v>75</v>
      </c>
      <c r="BL190">
        <f t="shared" si="281"/>
        <v>75</v>
      </c>
      <c r="BM190">
        <f t="shared" si="281"/>
        <v>75</v>
      </c>
      <c r="BN190">
        <f t="shared" si="281"/>
        <v>75</v>
      </c>
      <c r="BO190">
        <f t="shared" si="281"/>
        <v>75</v>
      </c>
      <c r="BP190">
        <f t="shared" si="281"/>
        <v>75</v>
      </c>
      <c r="BQ190">
        <f t="shared" si="281"/>
        <v>75</v>
      </c>
    </row>
    <row r="191" spans="1:69">
      <c r="A191" t="s">
        <v>613</v>
      </c>
      <c r="B191" t="s">
        <v>32</v>
      </c>
      <c r="C191" t="s">
        <v>33</v>
      </c>
      <c r="D191" t="s">
        <v>34</v>
      </c>
      <c r="E191" t="s">
        <v>650</v>
      </c>
      <c r="I191">
        <v>75</v>
      </c>
      <c r="J191" t="s">
        <v>72</v>
      </c>
      <c r="K191">
        <v>2020</v>
      </c>
      <c r="M191" t="s">
        <v>615</v>
      </c>
      <c r="S191" t="s">
        <v>616</v>
      </c>
      <c r="U191">
        <v>29.8826</v>
      </c>
      <c r="V191">
        <v>-82.696200000000005</v>
      </c>
      <c r="W191" t="s">
        <v>42</v>
      </c>
      <c r="Y191" t="s">
        <v>651</v>
      </c>
      <c r="AA191" t="s">
        <v>110</v>
      </c>
      <c r="AB191" t="s">
        <v>652</v>
      </c>
      <c r="AC191" t="s">
        <v>653</v>
      </c>
      <c r="AD191" t="s">
        <v>654</v>
      </c>
      <c r="AE191" t="s">
        <v>49</v>
      </c>
      <c r="AF191" s="1">
        <v>1</v>
      </c>
      <c r="AG191">
        <f t="shared" si="198"/>
        <v>75</v>
      </c>
      <c r="AH191">
        <f t="shared" si="277"/>
        <v>75</v>
      </c>
      <c r="AI191">
        <f t="shared" si="278"/>
        <v>4</v>
      </c>
      <c r="AJ191">
        <f t="shared" si="200"/>
        <v>2060</v>
      </c>
      <c r="AK191">
        <f t="shared" ref="AK191:AL191" si="287">AJ191+40</f>
        <v>2100</v>
      </c>
      <c r="AL191">
        <f t="shared" si="287"/>
        <v>2140</v>
      </c>
      <c r="AM191">
        <f t="shared" si="280"/>
        <v>75</v>
      </c>
      <c r="AN191">
        <f t="shared" si="280"/>
        <v>75</v>
      </c>
      <c r="AO191">
        <f t="shared" si="280"/>
        <v>75</v>
      </c>
      <c r="AP191">
        <f t="shared" si="280"/>
        <v>75</v>
      </c>
      <c r="AQ191">
        <f t="shared" si="280"/>
        <v>75</v>
      </c>
      <c r="AR191">
        <f t="shared" si="280"/>
        <v>75</v>
      </c>
      <c r="AS191">
        <f t="shared" si="280"/>
        <v>75</v>
      </c>
      <c r="AT191">
        <f t="shared" si="280"/>
        <v>75</v>
      </c>
      <c r="AU191">
        <f t="shared" si="280"/>
        <v>75</v>
      </c>
      <c r="AV191">
        <f t="shared" si="280"/>
        <v>75</v>
      </c>
      <c r="AW191">
        <f t="shared" si="280"/>
        <v>75</v>
      </c>
      <c r="AX191">
        <f t="shared" si="280"/>
        <v>75</v>
      </c>
      <c r="AY191">
        <f t="shared" si="280"/>
        <v>75</v>
      </c>
      <c r="AZ191">
        <f t="shared" si="280"/>
        <v>75</v>
      </c>
      <c r="BA191">
        <f t="shared" si="280"/>
        <v>75</v>
      </c>
      <c r="BB191">
        <f t="shared" si="280"/>
        <v>75</v>
      </c>
      <c r="BC191">
        <f t="shared" si="281"/>
        <v>75</v>
      </c>
      <c r="BD191">
        <f t="shared" si="281"/>
        <v>75</v>
      </c>
      <c r="BE191">
        <f t="shared" si="281"/>
        <v>75</v>
      </c>
      <c r="BF191">
        <f t="shared" si="281"/>
        <v>75</v>
      </c>
      <c r="BG191">
        <f t="shared" si="281"/>
        <v>75</v>
      </c>
      <c r="BH191">
        <f t="shared" si="281"/>
        <v>75</v>
      </c>
      <c r="BI191">
        <f t="shared" si="281"/>
        <v>75</v>
      </c>
      <c r="BJ191">
        <f t="shared" si="281"/>
        <v>75</v>
      </c>
      <c r="BK191">
        <f t="shared" si="281"/>
        <v>75</v>
      </c>
      <c r="BL191">
        <f t="shared" si="281"/>
        <v>75</v>
      </c>
      <c r="BM191">
        <f t="shared" si="281"/>
        <v>75</v>
      </c>
      <c r="BN191">
        <f t="shared" si="281"/>
        <v>75</v>
      </c>
      <c r="BO191">
        <f t="shared" si="281"/>
        <v>75</v>
      </c>
      <c r="BP191">
        <f t="shared" si="281"/>
        <v>75</v>
      </c>
      <c r="BQ191">
        <f t="shared" si="281"/>
        <v>75</v>
      </c>
    </row>
    <row r="192" spans="1:69">
      <c r="A192" t="s">
        <v>613</v>
      </c>
      <c r="B192" t="s">
        <v>32</v>
      </c>
      <c r="C192" t="s">
        <v>33</v>
      </c>
      <c r="D192" t="s">
        <v>34</v>
      </c>
      <c r="E192" t="s">
        <v>655</v>
      </c>
      <c r="H192" t="s">
        <v>656</v>
      </c>
      <c r="I192">
        <v>80</v>
      </c>
      <c r="J192" t="s">
        <v>72</v>
      </c>
      <c r="K192">
        <v>2015</v>
      </c>
      <c r="M192" t="s">
        <v>615</v>
      </c>
      <c r="S192" t="s">
        <v>616</v>
      </c>
      <c r="U192">
        <v>35.822000000000003</v>
      </c>
      <c r="V192">
        <v>-77.480999999999995</v>
      </c>
      <c r="W192" t="s">
        <v>42</v>
      </c>
      <c r="Y192" t="s">
        <v>657</v>
      </c>
      <c r="AA192" t="s">
        <v>45</v>
      </c>
      <c r="AB192" t="s">
        <v>658</v>
      </c>
      <c r="AC192" t="s">
        <v>659</v>
      </c>
      <c r="AD192" t="s">
        <v>660</v>
      </c>
      <c r="AE192" t="s">
        <v>49</v>
      </c>
      <c r="AF192" s="1">
        <v>1</v>
      </c>
      <c r="AG192">
        <f t="shared" si="198"/>
        <v>80</v>
      </c>
      <c r="AH192">
        <f t="shared" si="277"/>
        <v>80</v>
      </c>
      <c r="AI192">
        <f t="shared" si="278"/>
        <v>9</v>
      </c>
      <c r="AJ192">
        <f t="shared" si="200"/>
        <v>2055</v>
      </c>
      <c r="AK192">
        <f t="shared" ref="AK192:AL192" si="288">AJ192+40</f>
        <v>2095</v>
      </c>
      <c r="AL192">
        <f t="shared" si="288"/>
        <v>2135</v>
      </c>
      <c r="AM192">
        <f t="shared" si="280"/>
        <v>80</v>
      </c>
      <c r="AN192">
        <f t="shared" si="280"/>
        <v>80</v>
      </c>
      <c r="AO192">
        <f t="shared" si="280"/>
        <v>80</v>
      </c>
      <c r="AP192">
        <f t="shared" si="280"/>
        <v>80</v>
      </c>
      <c r="AQ192">
        <f t="shared" si="280"/>
        <v>80</v>
      </c>
      <c r="AR192">
        <f t="shared" si="280"/>
        <v>80</v>
      </c>
      <c r="AS192">
        <f t="shared" si="280"/>
        <v>80</v>
      </c>
      <c r="AT192">
        <f t="shared" si="280"/>
        <v>80</v>
      </c>
      <c r="AU192">
        <f t="shared" si="280"/>
        <v>80</v>
      </c>
      <c r="AV192">
        <f t="shared" si="280"/>
        <v>80</v>
      </c>
      <c r="AW192">
        <f t="shared" si="280"/>
        <v>80</v>
      </c>
      <c r="AX192">
        <f t="shared" si="280"/>
        <v>80</v>
      </c>
      <c r="AY192">
        <f t="shared" si="280"/>
        <v>80</v>
      </c>
      <c r="AZ192">
        <f t="shared" si="280"/>
        <v>80</v>
      </c>
      <c r="BA192">
        <f t="shared" si="280"/>
        <v>80</v>
      </c>
      <c r="BB192">
        <f t="shared" si="280"/>
        <v>80</v>
      </c>
      <c r="BC192">
        <f t="shared" si="281"/>
        <v>80</v>
      </c>
      <c r="BD192">
        <f t="shared" si="281"/>
        <v>80</v>
      </c>
      <c r="BE192">
        <f t="shared" si="281"/>
        <v>80</v>
      </c>
      <c r="BF192">
        <f t="shared" si="281"/>
        <v>80</v>
      </c>
      <c r="BG192">
        <f t="shared" si="281"/>
        <v>80</v>
      </c>
      <c r="BH192">
        <f t="shared" si="281"/>
        <v>80</v>
      </c>
      <c r="BI192">
        <f t="shared" si="281"/>
        <v>80</v>
      </c>
      <c r="BJ192">
        <f t="shared" si="281"/>
        <v>80</v>
      </c>
      <c r="BK192">
        <f t="shared" si="281"/>
        <v>80</v>
      </c>
      <c r="BL192">
        <f t="shared" si="281"/>
        <v>80</v>
      </c>
      <c r="BM192">
        <f t="shared" si="281"/>
        <v>80</v>
      </c>
      <c r="BN192">
        <f t="shared" si="281"/>
        <v>80</v>
      </c>
      <c r="BO192">
        <f t="shared" si="281"/>
        <v>80</v>
      </c>
      <c r="BP192">
        <f t="shared" si="281"/>
        <v>80</v>
      </c>
      <c r="BQ192">
        <f t="shared" si="281"/>
        <v>80</v>
      </c>
    </row>
    <row r="193" spans="1:69">
      <c r="A193" t="s">
        <v>613</v>
      </c>
      <c r="B193" t="s">
        <v>32</v>
      </c>
      <c r="C193" t="s">
        <v>33</v>
      </c>
      <c r="D193" t="s">
        <v>34</v>
      </c>
      <c r="E193" t="s">
        <v>661</v>
      </c>
      <c r="I193">
        <v>74</v>
      </c>
      <c r="J193" t="s">
        <v>72</v>
      </c>
      <c r="K193">
        <v>2020</v>
      </c>
      <c r="M193" t="s">
        <v>615</v>
      </c>
      <c r="S193" t="s">
        <v>616</v>
      </c>
      <c r="U193">
        <v>28.8995</v>
      </c>
      <c r="V193">
        <v>-81.3309</v>
      </c>
      <c r="W193" t="s">
        <v>42</v>
      </c>
      <c r="Y193" t="s">
        <v>662</v>
      </c>
      <c r="AA193" t="s">
        <v>110</v>
      </c>
      <c r="AB193" t="s">
        <v>663</v>
      </c>
      <c r="AC193" t="s">
        <v>664</v>
      </c>
      <c r="AD193" t="s">
        <v>665</v>
      </c>
      <c r="AE193" t="s">
        <v>49</v>
      </c>
      <c r="AF193" s="1">
        <v>1</v>
      </c>
      <c r="AG193">
        <f t="shared" si="198"/>
        <v>74</v>
      </c>
      <c r="AH193">
        <f t="shared" si="277"/>
        <v>74</v>
      </c>
      <c r="AI193">
        <f t="shared" si="278"/>
        <v>4</v>
      </c>
      <c r="AJ193">
        <f t="shared" si="200"/>
        <v>2060</v>
      </c>
      <c r="AK193">
        <f t="shared" ref="AK193:AL193" si="289">AJ193+40</f>
        <v>2100</v>
      </c>
      <c r="AL193">
        <f t="shared" si="289"/>
        <v>2140</v>
      </c>
      <c r="AM193">
        <f t="shared" si="280"/>
        <v>74</v>
      </c>
      <c r="AN193">
        <f t="shared" si="280"/>
        <v>74</v>
      </c>
      <c r="AO193">
        <f t="shared" si="280"/>
        <v>74</v>
      </c>
      <c r="AP193">
        <f t="shared" si="280"/>
        <v>74</v>
      </c>
      <c r="AQ193">
        <f t="shared" si="280"/>
        <v>74</v>
      </c>
      <c r="AR193">
        <f t="shared" si="280"/>
        <v>74</v>
      </c>
      <c r="AS193">
        <f t="shared" si="280"/>
        <v>74</v>
      </c>
      <c r="AT193">
        <f t="shared" si="280"/>
        <v>74</v>
      </c>
      <c r="AU193">
        <f t="shared" si="280"/>
        <v>74</v>
      </c>
      <c r="AV193">
        <f t="shared" si="280"/>
        <v>74</v>
      </c>
      <c r="AW193">
        <f t="shared" si="280"/>
        <v>74</v>
      </c>
      <c r="AX193">
        <f t="shared" si="280"/>
        <v>74</v>
      </c>
      <c r="AY193">
        <f t="shared" si="280"/>
        <v>74</v>
      </c>
      <c r="AZ193">
        <f t="shared" si="280"/>
        <v>74</v>
      </c>
      <c r="BA193">
        <f t="shared" si="280"/>
        <v>74</v>
      </c>
      <c r="BB193">
        <f t="shared" si="280"/>
        <v>74</v>
      </c>
      <c r="BC193">
        <f t="shared" si="281"/>
        <v>74</v>
      </c>
      <c r="BD193">
        <f t="shared" si="281"/>
        <v>74</v>
      </c>
      <c r="BE193">
        <f t="shared" si="281"/>
        <v>74</v>
      </c>
      <c r="BF193">
        <f t="shared" si="281"/>
        <v>74</v>
      </c>
      <c r="BG193">
        <f t="shared" si="281"/>
        <v>74</v>
      </c>
      <c r="BH193">
        <f t="shared" si="281"/>
        <v>74</v>
      </c>
      <c r="BI193">
        <f t="shared" si="281"/>
        <v>74</v>
      </c>
      <c r="BJ193">
        <f t="shared" si="281"/>
        <v>74</v>
      </c>
      <c r="BK193">
        <f t="shared" si="281"/>
        <v>74</v>
      </c>
      <c r="BL193">
        <f t="shared" si="281"/>
        <v>74</v>
      </c>
      <c r="BM193">
        <f t="shared" si="281"/>
        <v>74</v>
      </c>
      <c r="BN193">
        <f t="shared" si="281"/>
        <v>74</v>
      </c>
      <c r="BO193">
        <f t="shared" si="281"/>
        <v>74</v>
      </c>
      <c r="BP193">
        <f t="shared" si="281"/>
        <v>74</v>
      </c>
      <c r="BQ193">
        <f t="shared" si="281"/>
        <v>74</v>
      </c>
    </row>
    <row r="194" spans="1:69">
      <c r="A194" t="s">
        <v>613</v>
      </c>
      <c r="B194" t="s">
        <v>32</v>
      </c>
      <c r="C194" t="s">
        <v>33</v>
      </c>
      <c r="D194" t="s">
        <v>34</v>
      </c>
      <c r="E194" t="s">
        <v>666</v>
      </c>
      <c r="I194">
        <v>20</v>
      </c>
      <c r="J194" t="s">
        <v>72</v>
      </c>
      <c r="K194">
        <v>2014</v>
      </c>
      <c r="M194" t="s">
        <v>615</v>
      </c>
      <c r="S194" t="s">
        <v>616</v>
      </c>
      <c r="U194">
        <v>36.121000000000002</v>
      </c>
      <c r="V194">
        <v>-77.403999999999996</v>
      </c>
      <c r="W194" t="s">
        <v>42</v>
      </c>
      <c r="Y194" t="s">
        <v>667</v>
      </c>
      <c r="AA194" t="s">
        <v>45</v>
      </c>
      <c r="AB194" t="s">
        <v>668</v>
      </c>
      <c r="AC194" t="s">
        <v>669</v>
      </c>
      <c r="AD194" t="s">
        <v>670</v>
      </c>
      <c r="AE194" t="s">
        <v>49</v>
      </c>
      <c r="AF194" s="1">
        <v>1</v>
      </c>
      <c r="AG194">
        <f t="shared" ref="AG194:AG257" si="290">SUMIF(E:E,E194,I:I)</f>
        <v>20</v>
      </c>
      <c r="AH194">
        <f t="shared" ref="AH194:AH257" si="291">IF(AG194=AG195,"",AG194)</f>
        <v>20</v>
      </c>
      <c r="AI194">
        <f t="shared" ref="AI194:AI257" si="292">IF(K194="",-99,2024-K194)</f>
        <v>10</v>
      </c>
      <c r="AJ194">
        <f t="shared" si="200"/>
        <v>2054</v>
      </c>
      <c r="AK194">
        <f t="shared" ref="AK194:AL194" si="293">AJ194+40</f>
        <v>2094</v>
      </c>
      <c r="AL194">
        <f t="shared" si="293"/>
        <v>2134</v>
      </c>
      <c r="AM194">
        <f t="shared" si="280"/>
        <v>20</v>
      </c>
      <c r="AN194">
        <f t="shared" si="280"/>
        <v>20</v>
      </c>
      <c r="AO194">
        <f t="shared" si="280"/>
        <v>20</v>
      </c>
      <c r="AP194">
        <f t="shared" si="280"/>
        <v>20</v>
      </c>
      <c r="AQ194">
        <f t="shared" si="280"/>
        <v>20</v>
      </c>
      <c r="AR194">
        <f t="shared" si="280"/>
        <v>20</v>
      </c>
      <c r="AS194">
        <f t="shared" si="280"/>
        <v>20</v>
      </c>
      <c r="AT194">
        <f t="shared" si="280"/>
        <v>20</v>
      </c>
      <c r="AU194">
        <f t="shared" si="280"/>
        <v>20</v>
      </c>
      <c r="AV194">
        <f t="shared" si="280"/>
        <v>20</v>
      </c>
      <c r="AW194">
        <f t="shared" si="280"/>
        <v>20</v>
      </c>
      <c r="AX194">
        <f t="shared" si="280"/>
        <v>20</v>
      </c>
      <c r="AY194">
        <f t="shared" si="280"/>
        <v>20</v>
      </c>
      <c r="AZ194">
        <f t="shared" si="280"/>
        <v>20</v>
      </c>
      <c r="BA194">
        <f t="shared" si="280"/>
        <v>20</v>
      </c>
      <c r="BB194">
        <f t="shared" si="280"/>
        <v>20</v>
      </c>
      <c r="BC194">
        <f t="shared" si="281"/>
        <v>20</v>
      </c>
      <c r="BD194">
        <f t="shared" si="281"/>
        <v>20</v>
      </c>
      <c r="BE194">
        <f t="shared" si="281"/>
        <v>20</v>
      </c>
      <c r="BF194">
        <f t="shared" si="281"/>
        <v>20</v>
      </c>
      <c r="BG194">
        <f t="shared" si="281"/>
        <v>20</v>
      </c>
      <c r="BH194">
        <f t="shared" si="281"/>
        <v>20</v>
      </c>
      <c r="BI194">
        <f t="shared" si="281"/>
        <v>20</v>
      </c>
      <c r="BJ194">
        <f t="shared" si="281"/>
        <v>20</v>
      </c>
      <c r="BK194">
        <f t="shared" si="281"/>
        <v>20</v>
      </c>
      <c r="BL194">
        <f t="shared" si="281"/>
        <v>20</v>
      </c>
      <c r="BM194">
        <f t="shared" si="281"/>
        <v>20</v>
      </c>
      <c r="BN194">
        <f t="shared" si="281"/>
        <v>20</v>
      </c>
      <c r="BO194">
        <f t="shared" si="281"/>
        <v>20</v>
      </c>
      <c r="BP194">
        <f t="shared" si="281"/>
        <v>20</v>
      </c>
      <c r="BQ194">
        <f t="shared" si="281"/>
        <v>20</v>
      </c>
    </row>
    <row r="195" spans="1:69">
      <c r="A195" t="s">
        <v>613</v>
      </c>
      <c r="B195" t="s">
        <v>32</v>
      </c>
      <c r="C195" t="s">
        <v>33</v>
      </c>
      <c r="D195" t="s">
        <v>34</v>
      </c>
      <c r="E195" t="s">
        <v>671</v>
      </c>
      <c r="I195">
        <v>74</v>
      </c>
      <c r="J195" t="s">
        <v>72</v>
      </c>
      <c r="K195">
        <v>2021</v>
      </c>
      <c r="M195" t="s">
        <v>615</v>
      </c>
      <c r="S195" t="s">
        <v>616</v>
      </c>
      <c r="U195">
        <v>27.585799999999999</v>
      </c>
      <c r="V195">
        <v>-82.061999999999998</v>
      </c>
      <c r="W195" t="s">
        <v>42</v>
      </c>
      <c r="X195" t="s">
        <v>672</v>
      </c>
      <c r="Y195" t="s">
        <v>673</v>
      </c>
      <c r="AA195" t="s">
        <v>110</v>
      </c>
      <c r="AB195" t="s">
        <v>674</v>
      </c>
      <c r="AC195" t="s">
        <v>675</v>
      </c>
      <c r="AD195" t="s">
        <v>676</v>
      </c>
      <c r="AE195" t="s">
        <v>49</v>
      </c>
      <c r="AF195" s="1">
        <v>1</v>
      </c>
      <c r="AG195">
        <f t="shared" si="290"/>
        <v>74</v>
      </c>
      <c r="AH195">
        <f t="shared" si="291"/>
        <v>74</v>
      </c>
      <c r="AI195">
        <f t="shared" si="292"/>
        <v>3</v>
      </c>
      <c r="AJ195">
        <f t="shared" ref="AJ195:AJ258" si="294">K195+40</f>
        <v>2061</v>
      </c>
      <c r="AK195">
        <f t="shared" ref="AK195:AL195" si="295">AJ195+40</f>
        <v>2101</v>
      </c>
      <c r="AL195">
        <f t="shared" si="295"/>
        <v>2141</v>
      </c>
      <c r="AM195">
        <f t="shared" si="280"/>
        <v>0</v>
      </c>
      <c r="AN195">
        <f t="shared" si="280"/>
        <v>74</v>
      </c>
      <c r="AO195">
        <f t="shared" si="280"/>
        <v>74</v>
      </c>
      <c r="AP195">
        <f t="shared" si="280"/>
        <v>74</v>
      </c>
      <c r="AQ195">
        <f t="shared" si="280"/>
        <v>74</v>
      </c>
      <c r="AR195">
        <f t="shared" si="280"/>
        <v>74</v>
      </c>
      <c r="AS195">
        <f t="shared" si="280"/>
        <v>74</v>
      </c>
      <c r="AT195">
        <f t="shared" si="280"/>
        <v>74</v>
      </c>
      <c r="AU195">
        <f t="shared" si="280"/>
        <v>74</v>
      </c>
      <c r="AV195">
        <f t="shared" si="280"/>
        <v>74</v>
      </c>
      <c r="AW195">
        <f t="shared" si="280"/>
        <v>74</v>
      </c>
      <c r="AX195">
        <f t="shared" si="280"/>
        <v>74</v>
      </c>
      <c r="AY195">
        <f t="shared" si="280"/>
        <v>74</v>
      </c>
      <c r="AZ195">
        <f t="shared" si="280"/>
        <v>74</v>
      </c>
      <c r="BA195">
        <f t="shared" si="280"/>
        <v>74</v>
      </c>
      <c r="BB195">
        <f t="shared" si="280"/>
        <v>74</v>
      </c>
      <c r="BC195">
        <f t="shared" si="281"/>
        <v>74</v>
      </c>
      <c r="BD195">
        <f t="shared" si="281"/>
        <v>74</v>
      </c>
      <c r="BE195">
        <f t="shared" si="281"/>
        <v>74</v>
      </c>
      <c r="BF195">
        <f t="shared" si="281"/>
        <v>74</v>
      </c>
      <c r="BG195">
        <f t="shared" si="281"/>
        <v>74</v>
      </c>
      <c r="BH195">
        <f t="shared" si="281"/>
        <v>74</v>
      </c>
      <c r="BI195">
        <f t="shared" si="281"/>
        <v>74</v>
      </c>
      <c r="BJ195">
        <f t="shared" si="281"/>
        <v>74</v>
      </c>
      <c r="BK195">
        <f t="shared" si="281"/>
        <v>74</v>
      </c>
      <c r="BL195">
        <f t="shared" si="281"/>
        <v>74</v>
      </c>
      <c r="BM195">
        <f t="shared" si="281"/>
        <v>74</v>
      </c>
      <c r="BN195">
        <f t="shared" si="281"/>
        <v>74</v>
      </c>
      <c r="BO195">
        <f t="shared" si="281"/>
        <v>74</v>
      </c>
      <c r="BP195">
        <f t="shared" si="281"/>
        <v>74</v>
      </c>
      <c r="BQ195">
        <f t="shared" si="281"/>
        <v>74</v>
      </c>
    </row>
    <row r="196" spans="1:69">
      <c r="A196" t="s">
        <v>613</v>
      </c>
      <c r="B196" t="s">
        <v>32</v>
      </c>
      <c r="C196" t="s">
        <v>33</v>
      </c>
      <c r="D196" t="s">
        <v>34</v>
      </c>
      <c r="E196" t="s">
        <v>677</v>
      </c>
      <c r="H196" t="s">
        <v>678</v>
      </c>
      <c r="I196">
        <v>144</v>
      </c>
      <c r="J196" t="s">
        <v>72</v>
      </c>
      <c r="K196">
        <v>2021</v>
      </c>
      <c r="M196" t="s">
        <v>615</v>
      </c>
      <c r="S196" t="s">
        <v>616</v>
      </c>
      <c r="U196">
        <v>30.421399999999998</v>
      </c>
      <c r="V196">
        <v>-97.461399999999998</v>
      </c>
      <c r="W196" t="s">
        <v>42</v>
      </c>
      <c r="X196" t="s">
        <v>679</v>
      </c>
      <c r="Y196" t="s">
        <v>680</v>
      </c>
      <c r="AA196" t="s">
        <v>681</v>
      </c>
      <c r="AB196" t="s">
        <v>682</v>
      </c>
      <c r="AC196" t="s">
        <v>683</v>
      </c>
      <c r="AD196" t="s">
        <v>684</v>
      </c>
      <c r="AE196" t="s">
        <v>49</v>
      </c>
      <c r="AF196" s="1">
        <v>1</v>
      </c>
      <c r="AG196">
        <f t="shared" si="290"/>
        <v>144</v>
      </c>
      <c r="AH196">
        <f t="shared" si="291"/>
        <v>144</v>
      </c>
      <c r="AI196">
        <f t="shared" si="292"/>
        <v>3</v>
      </c>
      <c r="AJ196">
        <f t="shared" si="294"/>
        <v>2061</v>
      </c>
      <c r="AK196">
        <f t="shared" ref="AK196:AL196" si="296">AJ196+40</f>
        <v>2101</v>
      </c>
      <c r="AL196">
        <f t="shared" si="296"/>
        <v>2141</v>
      </c>
      <c r="AM196">
        <f t="shared" si="280"/>
        <v>0</v>
      </c>
      <c r="AN196">
        <f t="shared" si="280"/>
        <v>144</v>
      </c>
      <c r="AO196">
        <f t="shared" si="280"/>
        <v>144</v>
      </c>
      <c r="AP196">
        <f t="shared" si="280"/>
        <v>144</v>
      </c>
      <c r="AQ196">
        <f t="shared" si="280"/>
        <v>144</v>
      </c>
      <c r="AR196">
        <f t="shared" si="280"/>
        <v>144</v>
      </c>
      <c r="AS196">
        <f t="shared" si="280"/>
        <v>144</v>
      </c>
      <c r="AT196">
        <f t="shared" si="280"/>
        <v>144</v>
      </c>
      <c r="AU196">
        <f t="shared" si="280"/>
        <v>144</v>
      </c>
      <c r="AV196">
        <f t="shared" si="280"/>
        <v>144</v>
      </c>
      <c r="AW196">
        <f t="shared" si="280"/>
        <v>144</v>
      </c>
      <c r="AX196">
        <f t="shared" si="280"/>
        <v>144</v>
      </c>
      <c r="AY196">
        <f t="shared" si="280"/>
        <v>144</v>
      </c>
      <c r="AZ196">
        <f t="shared" si="280"/>
        <v>144</v>
      </c>
      <c r="BA196">
        <f t="shared" si="280"/>
        <v>144</v>
      </c>
      <c r="BB196">
        <f t="shared" si="280"/>
        <v>144</v>
      </c>
      <c r="BC196">
        <f t="shared" si="281"/>
        <v>144</v>
      </c>
      <c r="BD196">
        <f t="shared" si="281"/>
        <v>144</v>
      </c>
      <c r="BE196">
        <f t="shared" si="281"/>
        <v>144</v>
      </c>
      <c r="BF196">
        <f t="shared" si="281"/>
        <v>144</v>
      </c>
      <c r="BG196">
        <f t="shared" si="281"/>
        <v>144</v>
      </c>
      <c r="BH196">
        <f t="shared" si="281"/>
        <v>144</v>
      </c>
      <c r="BI196">
        <f t="shared" si="281"/>
        <v>144</v>
      </c>
      <c r="BJ196">
        <f t="shared" si="281"/>
        <v>144</v>
      </c>
      <c r="BK196">
        <f t="shared" si="281"/>
        <v>144</v>
      </c>
      <c r="BL196">
        <f t="shared" si="281"/>
        <v>144</v>
      </c>
      <c r="BM196">
        <f t="shared" si="281"/>
        <v>144</v>
      </c>
      <c r="BN196">
        <f t="shared" si="281"/>
        <v>144</v>
      </c>
      <c r="BO196">
        <f t="shared" si="281"/>
        <v>144</v>
      </c>
      <c r="BP196">
        <f t="shared" si="281"/>
        <v>144</v>
      </c>
      <c r="BQ196">
        <f t="shared" si="281"/>
        <v>144</v>
      </c>
    </row>
    <row r="197" spans="1:69">
      <c r="A197" t="s">
        <v>613</v>
      </c>
      <c r="B197" t="s">
        <v>32</v>
      </c>
      <c r="C197" t="s">
        <v>33</v>
      </c>
      <c r="D197" t="s">
        <v>34</v>
      </c>
      <c r="E197" t="s">
        <v>685</v>
      </c>
      <c r="I197">
        <v>40</v>
      </c>
      <c r="J197" t="s">
        <v>72</v>
      </c>
      <c r="K197">
        <v>2016</v>
      </c>
      <c r="M197" t="s">
        <v>615</v>
      </c>
      <c r="S197" t="s">
        <v>616</v>
      </c>
      <c r="U197">
        <v>35.781100000000002</v>
      </c>
      <c r="V197">
        <v>-77.846900000000005</v>
      </c>
      <c r="W197" t="s">
        <v>42</v>
      </c>
      <c r="Y197" t="s">
        <v>686</v>
      </c>
      <c r="AA197" t="s">
        <v>45</v>
      </c>
      <c r="AB197" t="s">
        <v>687</v>
      </c>
      <c r="AC197" t="s">
        <v>688</v>
      </c>
      <c r="AD197" t="s">
        <v>689</v>
      </c>
      <c r="AE197" t="s">
        <v>49</v>
      </c>
      <c r="AF197" s="1">
        <v>1</v>
      </c>
      <c r="AG197">
        <f t="shared" si="290"/>
        <v>40</v>
      </c>
      <c r="AH197">
        <f t="shared" si="291"/>
        <v>40</v>
      </c>
      <c r="AI197">
        <f t="shared" si="292"/>
        <v>8</v>
      </c>
      <c r="AJ197">
        <f t="shared" si="294"/>
        <v>2056</v>
      </c>
      <c r="AK197">
        <f t="shared" ref="AK197:AL197" si="297">AJ197+40</f>
        <v>2096</v>
      </c>
      <c r="AL197">
        <f t="shared" si="297"/>
        <v>2136</v>
      </c>
      <c r="AM197">
        <f t="shared" si="280"/>
        <v>40</v>
      </c>
      <c r="AN197">
        <f t="shared" si="280"/>
        <v>40</v>
      </c>
      <c r="AO197">
        <f t="shared" si="280"/>
        <v>40</v>
      </c>
      <c r="AP197">
        <f t="shared" si="280"/>
        <v>40</v>
      </c>
      <c r="AQ197">
        <f t="shared" si="280"/>
        <v>40</v>
      </c>
      <c r="AR197">
        <f t="shared" si="280"/>
        <v>40</v>
      </c>
      <c r="AS197">
        <f t="shared" si="280"/>
        <v>40</v>
      </c>
      <c r="AT197">
        <f t="shared" si="280"/>
        <v>40</v>
      </c>
      <c r="AU197">
        <f t="shared" si="280"/>
        <v>40</v>
      </c>
      <c r="AV197">
        <f t="shared" si="280"/>
        <v>40</v>
      </c>
      <c r="AW197">
        <f t="shared" si="280"/>
        <v>40</v>
      </c>
      <c r="AX197">
        <f t="shared" si="280"/>
        <v>40</v>
      </c>
      <c r="AY197">
        <f t="shared" si="280"/>
        <v>40</v>
      </c>
      <c r="AZ197">
        <f t="shared" si="280"/>
        <v>40</v>
      </c>
      <c r="BA197">
        <f t="shared" si="280"/>
        <v>40</v>
      </c>
      <c r="BB197">
        <f t="shared" si="280"/>
        <v>40</v>
      </c>
      <c r="BC197">
        <f t="shared" si="281"/>
        <v>40</v>
      </c>
      <c r="BD197">
        <f t="shared" si="281"/>
        <v>40</v>
      </c>
      <c r="BE197">
        <f t="shared" si="281"/>
        <v>40</v>
      </c>
      <c r="BF197">
        <f t="shared" si="281"/>
        <v>40</v>
      </c>
      <c r="BG197">
        <f t="shared" si="281"/>
        <v>40</v>
      </c>
      <c r="BH197">
        <f t="shared" si="281"/>
        <v>40</v>
      </c>
      <c r="BI197">
        <f t="shared" si="281"/>
        <v>40</v>
      </c>
      <c r="BJ197">
        <f t="shared" si="281"/>
        <v>40</v>
      </c>
      <c r="BK197">
        <f t="shared" si="281"/>
        <v>40</v>
      </c>
      <c r="BL197">
        <f t="shared" si="281"/>
        <v>40</v>
      </c>
      <c r="BM197">
        <f t="shared" si="281"/>
        <v>40</v>
      </c>
      <c r="BN197">
        <f t="shared" si="281"/>
        <v>40</v>
      </c>
      <c r="BO197">
        <f t="shared" si="281"/>
        <v>40</v>
      </c>
      <c r="BP197">
        <f t="shared" si="281"/>
        <v>40</v>
      </c>
      <c r="BQ197">
        <f t="shared" si="281"/>
        <v>40</v>
      </c>
    </row>
    <row r="198" spans="1:69">
      <c r="A198" t="s">
        <v>613</v>
      </c>
      <c r="B198" t="s">
        <v>32</v>
      </c>
      <c r="C198" t="s">
        <v>33</v>
      </c>
      <c r="D198" t="s">
        <v>34</v>
      </c>
      <c r="E198" t="s">
        <v>690</v>
      </c>
      <c r="H198" t="s">
        <v>691</v>
      </c>
      <c r="I198">
        <v>23</v>
      </c>
      <c r="J198" t="s">
        <v>72</v>
      </c>
      <c r="K198">
        <v>2015</v>
      </c>
      <c r="M198" t="s">
        <v>615</v>
      </c>
      <c r="S198" t="s">
        <v>616</v>
      </c>
      <c r="U198">
        <v>34.834400000000002</v>
      </c>
      <c r="V198">
        <v>-78.843599999999995</v>
      </c>
      <c r="W198" t="s">
        <v>42</v>
      </c>
      <c r="Y198" t="s">
        <v>692</v>
      </c>
      <c r="AA198" t="s">
        <v>45</v>
      </c>
      <c r="AB198" t="s">
        <v>693</v>
      </c>
      <c r="AC198" t="s">
        <v>694</v>
      </c>
      <c r="AD198" t="s">
        <v>695</v>
      </c>
      <c r="AE198" t="s">
        <v>49</v>
      </c>
      <c r="AF198" s="1">
        <v>1</v>
      </c>
      <c r="AG198">
        <f t="shared" si="290"/>
        <v>23</v>
      </c>
      <c r="AH198">
        <f t="shared" si="291"/>
        <v>23</v>
      </c>
      <c r="AI198">
        <f t="shared" si="292"/>
        <v>9</v>
      </c>
      <c r="AJ198">
        <f t="shared" si="294"/>
        <v>2055</v>
      </c>
      <c r="AK198">
        <f t="shared" ref="AK198:AL198" si="298">AJ198+40</f>
        <v>2095</v>
      </c>
      <c r="AL198">
        <f t="shared" si="298"/>
        <v>2135</v>
      </c>
      <c r="AM198">
        <f t="shared" si="280"/>
        <v>23</v>
      </c>
      <c r="AN198">
        <f t="shared" si="280"/>
        <v>23</v>
      </c>
      <c r="AO198">
        <f t="shared" si="280"/>
        <v>23</v>
      </c>
      <c r="AP198">
        <f t="shared" si="280"/>
        <v>23</v>
      </c>
      <c r="AQ198">
        <f t="shared" si="280"/>
        <v>23</v>
      </c>
      <c r="AR198">
        <f t="shared" si="280"/>
        <v>23</v>
      </c>
      <c r="AS198">
        <f t="shared" si="280"/>
        <v>23</v>
      </c>
      <c r="AT198">
        <f t="shared" si="280"/>
        <v>23</v>
      </c>
      <c r="AU198">
        <f t="shared" si="280"/>
        <v>23</v>
      </c>
      <c r="AV198">
        <f t="shared" si="280"/>
        <v>23</v>
      </c>
      <c r="AW198">
        <f t="shared" si="280"/>
        <v>23</v>
      </c>
      <c r="AX198">
        <f t="shared" si="280"/>
        <v>23</v>
      </c>
      <c r="AY198">
        <f t="shared" si="280"/>
        <v>23</v>
      </c>
      <c r="AZ198">
        <f t="shared" si="280"/>
        <v>23</v>
      </c>
      <c r="BA198">
        <f t="shared" si="280"/>
        <v>23</v>
      </c>
      <c r="BB198">
        <f t="shared" ref="BB198:BQ206" si="299">IF(BB$1&lt;$K198,0,$I198)*$AF198</f>
        <v>23</v>
      </c>
      <c r="BC198">
        <f t="shared" si="299"/>
        <v>23</v>
      </c>
      <c r="BD198">
        <f t="shared" si="299"/>
        <v>23</v>
      </c>
      <c r="BE198">
        <f t="shared" si="299"/>
        <v>23</v>
      </c>
      <c r="BF198">
        <f t="shared" si="299"/>
        <v>23</v>
      </c>
      <c r="BG198">
        <f t="shared" si="299"/>
        <v>23</v>
      </c>
      <c r="BH198">
        <f t="shared" si="299"/>
        <v>23</v>
      </c>
      <c r="BI198">
        <f t="shared" si="299"/>
        <v>23</v>
      </c>
      <c r="BJ198">
        <f t="shared" si="299"/>
        <v>23</v>
      </c>
      <c r="BK198">
        <f t="shared" si="299"/>
        <v>23</v>
      </c>
      <c r="BL198">
        <f t="shared" si="299"/>
        <v>23</v>
      </c>
      <c r="BM198">
        <f t="shared" si="299"/>
        <v>23</v>
      </c>
      <c r="BN198">
        <f t="shared" si="299"/>
        <v>23</v>
      </c>
      <c r="BO198">
        <f t="shared" si="299"/>
        <v>23</v>
      </c>
      <c r="BP198">
        <f t="shared" si="299"/>
        <v>23</v>
      </c>
      <c r="BQ198">
        <f t="shared" si="299"/>
        <v>23</v>
      </c>
    </row>
    <row r="199" spans="1:69">
      <c r="A199" t="s">
        <v>613</v>
      </c>
      <c r="B199" t="s">
        <v>32</v>
      </c>
      <c r="C199" t="s">
        <v>33</v>
      </c>
      <c r="D199" t="s">
        <v>34</v>
      </c>
      <c r="E199" t="s">
        <v>696</v>
      </c>
      <c r="I199">
        <v>75</v>
      </c>
      <c r="J199" t="s">
        <v>72</v>
      </c>
      <c r="K199">
        <v>2022</v>
      </c>
      <c r="M199" t="s">
        <v>615</v>
      </c>
      <c r="S199" t="s">
        <v>616</v>
      </c>
      <c r="U199">
        <v>27.641100000000002</v>
      </c>
      <c r="V199">
        <v>-81.941599999999994</v>
      </c>
      <c r="W199" t="s">
        <v>42</v>
      </c>
      <c r="X199" t="s">
        <v>697</v>
      </c>
      <c r="Y199" t="s">
        <v>646</v>
      </c>
      <c r="AA199" t="s">
        <v>110</v>
      </c>
      <c r="AB199" t="s">
        <v>698</v>
      </c>
      <c r="AC199" t="s">
        <v>699</v>
      </c>
      <c r="AD199" t="s">
        <v>700</v>
      </c>
      <c r="AE199" t="s">
        <v>49</v>
      </c>
      <c r="AF199" s="1">
        <v>1</v>
      </c>
      <c r="AG199">
        <f t="shared" si="290"/>
        <v>75</v>
      </c>
      <c r="AH199">
        <f t="shared" si="291"/>
        <v>75</v>
      </c>
      <c r="AI199">
        <f t="shared" si="292"/>
        <v>2</v>
      </c>
      <c r="AJ199">
        <f t="shared" si="294"/>
        <v>2062</v>
      </c>
      <c r="AK199">
        <f t="shared" ref="AK199:AL199" si="300">AJ199+40</f>
        <v>2102</v>
      </c>
      <c r="AL199">
        <f t="shared" si="300"/>
        <v>2142</v>
      </c>
      <c r="AM199">
        <f t="shared" ref="AM199:BB206" si="301">IF(AM$1&lt;$K199,0,$I199)*$AF199</f>
        <v>0</v>
      </c>
      <c r="AN199">
        <f t="shared" si="301"/>
        <v>0</v>
      </c>
      <c r="AO199">
        <f t="shared" si="301"/>
        <v>75</v>
      </c>
      <c r="AP199">
        <f t="shared" si="301"/>
        <v>75</v>
      </c>
      <c r="AQ199">
        <f t="shared" si="301"/>
        <v>75</v>
      </c>
      <c r="AR199">
        <f t="shared" si="301"/>
        <v>75</v>
      </c>
      <c r="AS199">
        <f t="shared" si="301"/>
        <v>75</v>
      </c>
      <c r="AT199">
        <f t="shared" si="301"/>
        <v>75</v>
      </c>
      <c r="AU199">
        <f t="shared" si="301"/>
        <v>75</v>
      </c>
      <c r="AV199">
        <f t="shared" si="301"/>
        <v>75</v>
      </c>
      <c r="AW199">
        <f t="shared" si="301"/>
        <v>75</v>
      </c>
      <c r="AX199">
        <f t="shared" si="301"/>
        <v>75</v>
      </c>
      <c r="AY199">
        <f t="shared" si="301"/>
        <v>75</v>
      </c>
      <c r="AZ199">
        <f t="shared" si="301"/>
        <v>75</v>
      </c>
      <c r="BA199">
        <f t="shared" si="301"/>
        <v>75</v>
      </c>
      <c r="BB199">
        <f t="shared" si="301"/>
        <v>75</v>
      </c>
      <c r="BC199">
        <f t="shared" si="299"/>
        <v>75</v>
      </c>
      <c r="BD199">
        <f t="shared" si="299"/>
        <v>75</v>
      </c>
      <c r="BE199">
        <f t="shared" si="299"/>
        <v>75</v>
      </c>
      <c r="BF199">
        <f t="shared" si="299"/>
        <v>75</v>
      </c>
      <c r="BG199">
        <f t="shared" si="299"/>
        <v>75</v>
      </c>
      <c r="BH199">
        <f t="shared" si="299"/>
        <v>75</v>
      </c>
      <c r="BI199">
        <f t="shared" si="299"/>
        <v>75</v>
      </c>
      <c r="BJ199">
        <f t="shared" si="299"/>
        <v>75</v>
      </c>
      <c r="BK199">
        <f t="shared" si="299"/>
        <v>75</v>
      </c>
      <c r="BL199">
        <f t="shared" si="299"/>
        <v>75</v>
      </c>
      <c r="BM199">
        <f t="shared" si="299"/>
        <v>75</v>
      </c>
      <c r="BN199">
        <f t="shared" si="299"/>
        <v>75</v>
      </c>
      <c r="BO199">
        <f t="shared" si="299"/>
        <v>75</v>
      </c>
      <c r="BP199">
        <f t="shared" si="299"/>
        <v>75</v>
      </c>
      <c r="BQ199">
        <f t="shared" si="299"/>
        <v>75</v>
      </c>
    </row>
    <row r="200" spans="1:69">
      <c r="A200" t="s">
        <v>613</v>
      </c>
      <c r="B200" t="s">
        <v>32</v>
      </c>
      <c r="C200" t="s">
        <v>33</v>
      </c>
      <c r="D200" t="s">
        <v>34</v>
      </c>
      <c r="E200" t="s">
        <v>701</v>
      </c>
      <c r="I200">
        <v>25</v>
      </c>
      <c r="J200" t="s">
        <v>72</v>
      </c>
      <c r="K200">
        <v>2020</v>
      </c>
      <c r="M200" t="s">
        <v>615</v>
      </c>
      <c r="S200" t="s">
        <v>616</v>
      </c>
      <c r="U200">
        <v>35.322000000000003</v>
      </c>
      <c r="V200">
        <v>-81.341999999999999</v>
      </c>
      <c r="W200" t="s">
        <v>702</v>
      </c>
      <c r="Y200" t="s">
        <v>703</v>
      </c>
      <c r="AA200" t="s">
        <v>45</v>
      </c>
      <c r="AB200" t="s">
        <v>704</v>
      </c>
      <c r="AC200" t="s">
        <v>705</v>
      </c>
      <c r="AD200" t="s">
        <v>706</v>
      </c>
      <c r="AE200" t="s">
        <v>49</v>
      </c>
      <c r="AF200" s="1">
        <v>1</v>
      </c>
      <c r="AG200">
        <f t="shared" si="290"/>
        <v>25</v>
      </c>
      <c r="AH200">
        <f t="shared" si="291"/>
        <v>25</v>
      </c>
      <c r="AI200">
        <f t="shared" si="292"/>
        <v>4</v>
      </c>
      <c r="AJ200">
        <f t="shared" si="294"/>
        <v>2060</v>
      </c>
      <c r="AK200">
        <f t="shared" ref="AK200:AL200" si="302">AJ200+40</f>
        <v>2100</v>
      </c>
      <c r="AL200">
        <f t="shared" si="302"/>
        <v>2140</v>
      </c>
      <c r="AM200">
        <f t="shared" si="301"/>
        <v>25</v>
      </c>
      <c r="AN200">
        <f t="shared" si="301"/>
        <v>25</v>
      </c>
      <c r="AO200">
        <f t="shared" si="301"/>
        <v>25</v>
      </c>
      <c r="AP200">
        <f t="shared" si="301"/>
        <v>25</v>
      </c>
      <c r="AQ200">
        <f t="shared" si="301"/>
        <v>25</v>
      </c>
      <c r="AR200">
        <f t="shared" si="301"/>
        <v>25</v>
      </c>
      <c r="AS200">
        <f t="shared" si="301"/>
        <v>25</v>
      </c>
      <c r="AT200">
        <f t="shared" si="301"/>
        <v>25</v>
      </c>
      <c r="AU200">
        <f t="shared" si="301"/>
        <v>25</v>
      </c>
      <c r="AV200">
        <f t="shared" si="301"/>
        <v>25</v>
      </c>
      <c r="AW200">
        <f t="shared" si="301"/>
        <v>25</v>
      </c>
      <c r="AX200">
        <f t="shared" si="301"/>
        <v>25</v>
      </c>
      <c r="AY200">
        <f t="shared" si="301"/>
        <v>25</v>
      </c>
      <c r="AZ200">
        <f t="shared" si="301"/>
        <v>25</v>
      </c>
      <c r="BA200">
        <f t="shared" si="301"/>
        <v>25</v>
      </c>
      <c r="BB200">
        <f t="shared" si="301"/>
        <v>25</v>
      </c>
      <c r="BC200">
        <f t="shared" si="299"/>
        <v>25</v>
      </c>
      <c r="BD200">
        <f t="shared" si="299"/>
        <v>25</v>
      </c>
      <c r="BE200">
        <f t="shared" si="299"/>
        <v>25</v>
      </c>
      <c r="BF200">
        <f t="shared" si="299"/>
        <v>25</v>
      </c>
      <c r="BG200">
        <f t="shared" si="299"/>
        <v>25</v>
      </c>
      <c r="BH200">
        <f t="shared" si="299"/>
        <v>25</v>
      </c>
      <c r="BI200">
        <f t="shared" si="299"/>
        <v>25</v>
      </c>
      <c r="BJ200">
        <f t="shared" si="299"/>
        <v>25</v>
      </c>
      <c r="BK200">
        <f t="shared" si="299"/>
        <v>25</v>
      </c>
      <c r="BL200">
        <f t="shared" si="299"/>
        <v>25</v>
      </c>
      <c r="BM200">
        <f t="shared" si="299"/>
        <v>25</v>
      </c>
      <c r="BN200">
        <f t="shared" si="299"/>
        <v>25</v>
      </c>
      <c r="BO200">
        <f t="shared" si="299"/>
        <v>25</v>
      </c>
      <c r="BP200">
        <f t="shared" si="299"/>
        <v>25</v>
      </c>
      <c r="BQ200">
        <f t="shared" si="299"/>
        <v>25</v>
      </c>
    </row>
    <row r="201" spans="1:69">
      <c r="A201" t="s">
        <v>613</v>
      </c>
      <c r="B201" t="s">
        <v>32</v>
      </c>
      <c r="C201" t="s">
        <v>33</v>
      </c>
      <c r="D201" t="s">
        <v>34</v>
      </c>
      <c r="E201" t="s">
        <v>707</v>
      </c>
      <c r="I201">
        <v>20</v>
      </c>
      <c r="J201" t="s">
        <v>72</v>
      </c>
      <c r="K201">
        <v>2014</v>
      </c>
      <c r="M201" t="s">
        <v>615</v>
      </c>
      <c r="S201" t="s">
        <v>616</v>
      </c>
      <c r="U201">
        <v>36.441899999999997</v>
      </c>
      <c r="V201">
        <v>-77.711399999999998</v>
      </c>
      <c r="W201" t="s">
        <v>42</v>
      </c>
      <c r="Y201" t="s">
        <v>667</v>
      </c>
      <c r="AA201" t="s">
        <v>45</v>
      </c>
      <c r="AB201" t="s">
        <v>708</v>
      </c>
      <c r="AC201" t="s">
        <v>709</v>
      </c>
      <c r="AD201" t="s">
        <v>710</v>
      </c>
      <c r="AE201" t="s">
        <v>49</v>
      </c>
      <c r="AF201" s="1">
        <v>1</v>
      </c>
      <c r="AG201">
        <f t="shared" si="290"/>
        <v>20</v>
      </c>
      <c r="AH201">
        <f t="shared" si="291"/>
        <v>20</v>
      </c>
      <c r="AI201">
        <f t="shared" si="292"/>
        <v>10</v>
      </c>
      <c r="AJ201">
        <f t="shared" si="294"/>
        <v>2054</v>
      </c>
      <c r="AK201">
        <f t="shared" ref="AK201:AL201" si="303">AJ201+40</f>
        <v>2094</v>
      </c>
      <c r="AL201">
        <f t="shared" si="303"/>
        <v>2134</v>
      </c>
      <c r="AM201">
        <f t="shared" si="301"/>
        <v>20</v>
      </c>
      <c r="AN201">
        <f t="shared" si="301"/>
        <v>20</v>
      </c>
      <c r="AO201">
        <f t="shared" si="301"/>
        <v>20</v>
      </c>
      <c r="AP201">
        <f t="shared" si="301"/>
        <v>20</v>
      </c>
      <c r="AQ201">
        <f t="shared" si="301"/>
        <v>20</v>
      </c>
      <c r="AR201">
        <f t="shared" si="301"/>
        <v>20</v>
      </c>
      <c r="AS201">
        <f t="shared" si="301"/>
        <v>20</v>
      </c>
      <c r="AT201">
        <f t="shared" si="301"/>
        <v>20</v>
      </c>
      <c r="AU201">
        <f t="shared" si="301"/>
        <v>20</v>
      </c>
      <c r="AV201">
        <f t="shared" si="301"/>
        <v>20</v>
      </c>
      <c r="AW201">
        <f t="shared" si="301"/>
        <v>20</v>
      </c>
      <c r="AX201">
        <f t="shared" si="301"/>
        <v>20</v>
      </c>
      <c r="AY201">
        <f t="shared" si="301"/>
        <v>20</v>
      </c>
      <c r="AZ201">
        <f t="shared" si="301"/>
        <v>20</v>
      </c>
      <c r="BA201">
        <f t="shared" si="301"/>
        <v>20</v>
      </c>
      <c r="BB201">
        <f t="shared" si="301"/>
        <v>20</v>
      </c>
      <c r="BC201">
        <f t="shared" si="299"/>
        <v>20</v>
      </c>
      <c r="BD201">
        <f t="shared" si="299"/>
        <v>20</v>
      </c>
      <c r="BE201">
        <f t="shared" si="299"/>
        <v>20</v>
      </c>
      <c r="BF201">
        <f t="shared" si="299"/>
        <v>20</v>
      </c>
      <c r="BG201">
        <f t="shared" si="299"/>
        <v>20</v>
      </c>
      <c r="BH201">
        <f t="shared" si="299"/>
        <v>20</v>
      </c>
      <c r="BI201">
        <f t="shared" si="299"/>
        <v>20</v>
      </c>
      <c r="BJ201">
        <f t="shared" si="299"/>
        <v>20</v>
      </c>
      <c r="BK201">
        <f t="shared" si="299"/>
        <v>20</v>
      </c>
      <c r="BL201">
        <f t="shared" si="299"/>
        <v>20</v>
      </c>
      <c r="BM201">
        <f t="shared" si="299"/>
        <v>20</v>
      </c>
      <c r="BN201">
        <f t="shared" si="299"/>
        <v>20</v>
      </c>
      <c r="BO201">
        <f t="shared" si="299"/>
        <v>20</v>
      </c>
      <c r="BP201">
        <f t="shared" si="299"/>
        <v>20</v>
      </c>
      <c r="BQ201">
        <f t="shared" si="299"/>
        <v>20</v>
      </c>
    </row>
    <row r="202" spans="1:69">
      <c r="A202" t="s">
        <v>613</v>
      </c>
      <c r="B202" t="s">
        <v>32</v>
      </c>
      <c r="C202" t="s">
        <v>33</v>
      </c>
      <c r="D202" t="s">
        <v>34</v>
      </c>
      <c r="E202" t="s">
        <v>711</v>
      </c>
      <c r="I202">
        <v>75</v>
      </c>
      <c r="J202" t="s">
        <v>72</v>
      </c>
      <c r="K202">
        <v>2018</v>
      </c>
      <c r="M202" t="s">
        <v>615</v>
      </c>
      <c r="S202" t="s">
        <v>616</v>
      </c>
      <c r="U202">
        <v>30.444299999999998</v>
      </c>
      <c r="V202">
        <v>-83.186899999999994</v>
      </c>
      <c r="W202" t="s">
        <v>42</v>
      </c>
      <c r="Y202" t="s">
        <v>712</v>
      </c>
      <c r="AA202" t="s">
        <v>110</v>
      </c>
      <c r="AB202" t="s">
        <v>713</v>
      </c>
      <c r="AC202" t="s">
        <v>714</v>
      </c>
      <c r="AD202" t="s">
        <v>715</v>
      </c>
      <c r="AE202" t="s">
        <v>49</v>
      </c>
      <c r="AF202" s="1">
        <v>1</v>
      </c>
      <c r="AG202">
        <f t="shared" si="290"/>
        <v>75</v>
      </c>
      <c r="AH202" t="str">
        <f t="shared" si="291"/>
        <v/>
      </c>
      <c r="AI202">
        <f t="shared" si="292"/>
        <v>6</v>
      </c>
      <c r="AJ202">
        <f t="shared" si="294"/>
        <v>2058</v>
      </c>
      <c r="AK202">
        <f t="shared" ref="AK202:AL202" si="304">AJ202+40</f>
        <v>2098</v>
      </c>
      <c r="AL202">
        <f t="shared" si="304"/>
        <v>2138</v>
      </c>
      <c r="AM202">
        <f t="shared" si="301"/>
        <v>75</v>
      </c>
      <c r="AN202">
        <f t="shared" si="301"/>
        <v>75</v>
      </c>
      <c r="AO202">
        <f t="shared" si="301"/>
        <v>75</v>
      </c>
      <c r="AP202">
        <f t="shared" si="301"/>
        <v>75</v>
      </c>
      <c r="AQ202">
        <f t="shared" si="301"/>
        <v>75</v>
      </c>
      <c r="AR202">
        <f t="shared" si="301"/>
        <v>75</v>
      </c>
      <c r="AS202">
        <f t="shared" si="301"/>
        <v>75</v>
      </c>
      <c r="AT202">
        <f t="shared" si="301"/>
        <v>75</v>
      </c>
      <c r="AU202">
        <f t="shared" si="301"/>
        <v>75</v>
      </c>
      <c r="AV202">
        <f t="shared" si="301"/>
        <v>75</v>
      </c>
      <c r="AW202">
        <f t="shared" si="301"/>
        <v>75</v>
      </c>
      <c r="AX202">
        <f t="shared" si="301"/>
        <v>75</v>
      </c>
      <c r="AY202">
        <f t="shared" si="301"/>
        <v>75</v>
      </c>
      <c r="AZ202">
        <f t="shared" si="301"/>
        <v>75</v>
      </c>
      <c r="BA202">
        <f t="shared" si="301"/>
        <v>75</v>
      </c>
      <c r="BB202">
        <f t="shared" si="301"/>
        <v>75</v>
      </c>
      <c r="BC202">
        <f t="shared" si="299"/>
        <v>75</v>
      </c>
      <c r="BD202">
        <f t="shared" si="299"/>
        <v>75</v>
      </c>
      <c r="BE202">
        <f t="shared" si="299"/>
        <v>75</v>
      </c>
      <c r="BF202">
        <f t="shared" si="299"/>
        <v>75</v>
      </c>
      <c r="BG202">
        <f t="shared" si="299"/>
        <v>75</v>
      </c>
      <c r="BH202">
        <f t="shared" si="299"/>
        <v>75</v>
      </c>
      <c r="BI202">
        <f t="shared" si="299"/>
        <v>75</v>
      </c>
      <c r="BJ202">
        <f t="shared" si="299"/>
        <v>75</v>
      </c>
      <c r="BK202">
        <f t="shared" si="299"/>
        <v>75</v>
      </c>
      <c r="BL202">
        <f t="shared" si="299"/>
        <v>75</v>
      </c>
      <c r="BM202">
        <f t="shared" si="299"/>
        <v>75</v>
      </c>
      <c r="BN202">
        <f t="shared" si="299"/>
        <v>75</v>
      </c>
      <c r="BO202">
        <f t="shared" si="299"/>
        <v>75</v>
      </c>
      <c r="BP202">
        <f t="shared" si="299"/>
        <v>75</v>
      </c>
      <c r="BQ202">
        <f t="shared" si="299"/>
        <v>75</v>
      </c>
    </row>
    <row r="203" spans="1:69">
      <c r="A203" t="s">
        <v>613</v>
      </c>
      <c r="B203" t="s">
        <v>32</v>
      </c>
      <c r="C203" t="s">
        <v>33</v>
      </c>
      <c r="D203" t="s">
        <v>34</v>
      </c>
      <c r="E203" t="s">
        <v>716</v>
      </c>
      <c r="I203">
        <v>75</v>
      </c>
      <c r="J203" t="s">
        <v>72</v>
      </c>
      <c r="K203">
        <v>2023</v>
      </c>
      <c r="M203" t="s">
        <v>615</v>
      </c>
      <c r="S203" t="s">
        <v>616</v>
      </c>
      <c r="U203">
        <v>29.485600000000002</v>
      </c>
      <c r="V203">
        <v>-82.843500000000006</v>
      </c>
      <c r="W203" t="s">
        <v>702</v>
      </c>
      <c r="Y203" t="s">
        <v>717</v>
      </c>
      <c r="AA203" t="s">
        <v>110</v>
      </c>
      <c r="AB203" t="s">
        <v>718</v>
      </c>
      <c r="AC203" t="s">
        <v>719</v>
      </c>
      <c r="AD203" t="s">
        <v>720</v>
      </c>
      <c r="AE203" t="s">
        <v>49</v>
      </c>
      <c r="AF203" s="1">
        <v>1</v>
      </c>
      <c r="AG203">
        <f t="shared" si="290"/>
        <v>75</v>
      </c>
      <c r="AH203" t="str">
        <f t="shared" si="291"/>
        <v/>
      </c>
      <c r="AI203">
        <f t="shared" si="292"/>
        <v>1</v>
      </c>
      <c r="AJ203">
        <f t="shared" si="294"/>
        <v>2063</v>
      </c>
      <c r="AK203">
        <f t="shared" ref="AK203:AL203" si="305">AJ203+40</f>
        <v>2103</v>
      </c>
      <c r="AL203">
        <f t="shared" si="305"/>
        <v>2143</v>
      </c>
      <c r="AM203">
        <f t="shared" si="301"/>
        <v>0</v>
      </c>
      <c r="AN203">
        <f t="shared" si="301"/>
        <v>0</v>
      </c>
      <c r="AO203">
        <f t="shared" si="301"/>
        <v>0</v>
      </c>
      <c r="AP203">
        <f t="shared" si="301"/>
        <v>75</v>
      </c>
      <c r="AQ203">
        <f t="shared" si="301"/>
        <v>75</v>
      </c>
      <c r="AR203">
        <f t="shared" si="301"/>
        <v>75</v>
      </c>
      <c r="AS203">
        <f t="shared" si="301"/>
        <v>75</v>
      </c>
      <c r="AT203">
        <f t="shared" si="301"/>
        <v>75</v>
      </c>
      <c r="AU203">
        <f t="shared" si="301"/>
        <v>75</v>
      </c>
      <c r="AV203">
        <f t="shared" si="301"/>
        <v>75</v>
      </c>
      <c r="AW203">
        <f t="shared" si="301"/>
        <v>75</v>
      </c>
      <c r="AX203">
        <f t="shared" si="301"/>
        <v>75</v>
      </c>
      <c r="AY203">
        <f t="shared" si="301"/>
        <v>75</v>
      </c>
      <c r="AZ203">
        <f t="shared" si="301"/>
        <v>75</v>
      </c>
      <c r="BA203">
        <f t="shared" si="301"/>
        <v>75</v>
      </c>
      <c r="BB203">
        <f t="shared" si="301"/>
        <v>75</v>
      </c>
      <c r="BC203">
        <f t="shared" si="299"/>
        <v>75</v>
      </c>
      <c r="BD203">
        <f t="shared" si="299"/>
        <v>75</v>
      </c>
      <c r="BE203">
        <f t="shared" si="299"/>
        <v>75</v>
      </c>
      <c r="BF203">
        <f t="shared" si="299"/>
        <v>75</v>
      </c>
      <c r="BG203">
        <f t="shared" si="299"/>
        <v>75</v>
      </c>
      <c r="BH203">
        <f t="shared" si="299"/>
        <v>75</v>
      </c>
      <c r="BI203">
        <f t="shared" si="299"/>
        <v>75</v>
      </c>
      <c r="BJ203">
        <f t="shared" si="299"/>
        <v>75</v>
      </c>
      <c r="BK203">
        <f t="shared" si="299"/>
        <v>75</v>
      </c>
      <c r="BL203">
        <f t="shared" si="299"/>
        <v>75</v>
      </c>
      <c r="BM203">
        <f t="shared" si="299"/>
        <v>75</v>
      </c>
      <c r="BN203">
        <f t="shared" si="299"/>
        <v>75</v>
      </c>
      <c r="BO203">
        <f t="shared" si="299"/>
        <v>75</v>
      </c>
      <c r="BP203">
        <f t="shared" si="299"/>
        <v>75</v>
      </c>
      <c r="BQ203">
        <f t="shared" si="299"/>
        <v>75</v>
      </c>
    </row>
    <row r="204" spans="1:69">
      <c r="A204" t="s">
        <v>613</v>
      </c>
      <c r="B204" t="s">
        <v>32</v>
      </c>
      <c r="C204" t="s">
        <v>33</v>
      </c>
      <c r="D204" t="s">
        <v>34</v>
      </c>
      <c r="E204" t="s">
        <v>721</v>
      </c>
      <c r="I204">
        <v>75</v>
      </c>
      <c r="J204" t="s">
        <v>72</v>
      </c>
      <c r="K204">
        <v>2023</v>
      </c>
      <c r="M204" t="s">
        <v>615</v>
      </c>
      <c r="S204" t="s">
        <v>616</v>
      </c>
      <c r="U204">
        <v>29.810099999999998</v>
      </c>
      <c r="V204">
        <v>-82.639799999999994</v>
      </c>
      <c r="W204" t="s">
        <v>702</v>
      </c>
      <c r="Y204" t="s">
        <v>722</v>
      </c>
      <c r="AA204" t="s">
        <v>110</v>
      </c>
      <c r="AB204" t="s">
        <v>723</v>
      </c>
      <c r="AC204" t="s">
        <v>724</v>
      </c>
      <c r="AD204" t="s">
        <v>725</v>
      </c>
      <c r="AE204" t="s">
        <v>49</v>
      </c>
      <c r="AF204" s="1">
        <v>1</v>
      </c>
      <c r="AG204">
        <f t="shared" si="290"/>
        <v>75</v>
      </c>
      <c r="AH204" t="str">
        <f t="shared" si="291"/>
        <v/>
      </c>
      <c r="AI204">
        <f t="shared" si="292"/>
        <v>1</v>
      </c>
      <c r="AJ204">
        <f t="shared" si="294"/>
        <v>2063</v>
      </c>
      <c r="AK204">
        <f t="shared" ref="AK204:AL204" si="306">AJ204+40</f>
        <v>2103</v>
      </c>
      <c r="AL204">
        <f t="shared" si="306"/>
        <v>2143</v>
      </c>
      <c r="AM204">
        <f t="shared" si="301"/>
        <v>0</v>
      </c>
      <c r="AN204">
        <f t="shared" si="301"/>
        <v>0</v>
      </c>
      <c r="AO204">
        <f t="shared" si="301"/>
        <v>0</v>
      </c>
      <c r="AP204">
        <f t="shared" si="301"/>
        <v>75</v>
      </c>
      <c r="AQ204">
        <f t="shared" si="301"/>
        <v>75</v>
      </c>
      <c r="AR204">
        <f t="shared" si="301"/>
        <v>75</v>
      </c>
      <c r="AS204">
        <f t="shared" si="301"/>
        <v>75</v>
      </c>
      <c r="AT204">
        <f t="shared" si="301"/>
        <v>75</v>
      </c>
      <c r="AU204">
        <f t="shared" si="301"/>
        <v>75</v>
      </c>
      <c r="AV204">
        <f t="shared" si="301"/>
        <v>75</v>
      </c>
      <c r="AW204">
        <f t="shared" si="301"/>
        <v>75</v>
      </c>
      <c r="AX204">
        <f t="shared" si="301"/>
        <v>75</v>
      </c>
      <c r="AY204">
        <f t="shared" si="301"/>
        <v>75</v>
      </c>
      <c r="AZ204">
        <f t="shared" si="301"/>
        <v>75</v>
      </c>
      <c r="BA204">
        <f t="shared" si="301"/>
        <v>75</v>
      </c>
      <c r="BB204">
        <f t="shared" si="301"/>
        <v>75</v>
      </c>
      <c r="BC204">
        <f t="shared" si="299"/>
        <v>75</v>
      </c>
      <c r="BD204">
        <f t="shared" si="299"/>
        <v>75</v>
      </c>
      <c r="BE204">
        <f t="shared" si="299"/>
        <v>75</v>
      </c>
      <c r="BF204">
        <f t="shared" si="299"/>
        <v>75</v>
      </c>
      <c r="BG204">
        <f t="shared" si="299"/>
        <v>75</v>
      </c>
      <c r="BH204">
        <f t="shared" si="299"/>
        <v>75</v>
      </c>
      <c r="BI204">
        <f t="shared" si="299"/>
        <v>75</v>
      </c>
      <c r="BJ204">
        <f t="shared" si="299"/>
        <v>75</v>
      </c>
      <c r="BK204">
        <f t="shared" si="299"/>
        <v>75</v>
      </c>
      <c r="BL204">
        <f t="shared" si="299"/>
        <v>75</v>
      </c>
      <c r="BM204">
        <f t="shared" si="299"/>
        <v>75</v>
      </c>
      <c r="BN204">
        <f t="shared" si="299"/>
        <v>75</v>
      </c>
      <c r="BO204">
        <f t="shared" si="299"/>
        <v>75</v>
      </c>
      <c r="BP204">
        <f t="shared" si="299"/>
        <v>75</v>
      </c>
      <c r="BQ204">
        <f t="shared" si="299"/>
        <v>75</v>
      </c>
    </row>
    <row r="205" spans="1:69">
      <c r="A205" t="s">
        <v>613</v>
      </c>
      <c r="B205" t="s">
        <v>32</v>
      </c>
      <c r="C205" t="s">
        <v>33</v>
      </c>
      <c r="D205" t="s">
        <v>34</v>
      </c>
      <c r="E205" t="s">
        <v>726</v>
      </c>
      <c r="I205">
        <v>75</v>
      </c>
      <c r="J205" t="s">
        <v>72</v>
      </c>
      <c r="K205">
        <v>2023</v>
      </c>
      <c r="M205" t="s">
        <v>615</v>
      </c>
      <c r="S205" t="s">
        <v>616</v>
      </c>
      <c r="U205">
        <v>29.9648</v>
      </c>
      <c r="V205">
        <v>-82.8232</v>
      </c>
      <c r="W205" t="s">
        <v>702</v>
      </c>
      <c r="Y205" t="s">
        <v>727</v>
      </c>
      <c r="AA205" t="s">
        <v>110</v>
      </c>
      <c r="AB205" t="s">
        <v>728</v>
      </c>
      <c r="AC205" t="s">
        <v>729</v>
      </c>
      <c r="AD205" t="s">
        <v>730</v>
      </c>
      <c r="AE205" t="s">
        <v>49</v>
      </c>
      <c r="AF205" s="1">
        <v>1</v>
      </c>
      <c r="AG205">
        <f t="shared" si="290"/>
        <v>75</v>
      </c>
      <c r="AH205">
        <f t="shared" si="291"/>
        <v>75</v>
      </c>
      <c r="AI205">
        <f t="shared" si="292"/>
        <v>1</v>
      </c>
      <c r="AJ205">
        <f t="shared" si="294"/>
        <v>2063</v>
      </c>
      <c r="AK205">
        <f t="shared" ref="AK205:AL205" si="307">AJ205+40</f>
        <v>2103</v>
      </c>
      <c r="AL205">
        <f t="shared" si="307"/>
        <v>2143</v>
      </c>
      <c r="AM205">
        <f t="shared" si="301"/>
        <v>0</v>
      </c>
      <c r="AN205">
        <f t="shared" si="301"/>
        <v>0</v>
      </c>
      <c r="AO205">
        <f t="shared" si="301"/>
        <v>0</v>
      </c>
      <c r="AP205">
        <f t="shared" si="301"/>
        <v>75</v>
      </c>
      <c r="AQ205">
        <f t="shared" si="301"/>
        <v>75</v>
      </c>
      <c r="AR205">
        <f t="shared" si="301"/>
        <v>75</v>
      </c>
      <c r="AS205">
        <f t="shared" si="301"/>
        <v>75</v>
      </c>
      <c r="AT205">
        <f t="shared" si="301"/>
        <v>75</v>
      </c>
      <c r="AU205">
        <f t="shared" si="301"/>
        <v>75</v>
      </c>
      <c r="AV205">
        <f t="shared" si="301"/>
        <v>75</v>
      </c>
      <c r="AW205">
        <f t="shared" si="301"/>
        <v>75</v>
      </c>
      <c r="AX205">
        <f t="shared" si="301"/>
        <v>75</v>
      </c>
      <c r="AY205">
        <f t="shared" si="301"/>
        <v>75</v>
      </c>
      <c r="AZ205">
        <f t="shared" si="301"/>
        <v>75</v>
      </c>
      <c r="BA205">
        <f t="shared" si="301"/>
        <v>75</v>
      </c>
      <c r="BB205">
        <f t="shared" si="301"/>
        <v>75</v>
      </c>
      <c r="BC205">
        <f t="shared" si="299"/>
        <v>75</v>
      </c>
      <c r="BD205">
        <f t="shared" si="299"/>
        <v>75</v>
      </c>
      <c r="BE205">
        <f t="shared" si="299"/>
        <v>75</v>
      </c>
      <c r="BF205">
        <f t="shared" si="299"/>
        <v>75</v>
      </c>
      <c r="BG205">
        <f t="shared" si="299"/>
        <v>75</v>
      </c>
      <c r="BH205">
        <f t="shared" si="299"/>
        <v>75</v>
      </c>
      <c r="BI205">
        <f t="shared" si="299"/>
        <v>75</v>
      </c>
      <c r="BJ205">
        <f t="shared" si="299"/>
        <v>75</v>
      </c>
      <c r="BK205">
        <f t="shared" si="299"/>
        <v>75</v>
      </c>
      <c r="BL205">
        <f t="shared" si="299"/>
        <v>75</v>
      </c>
      <c r="BM205">
        <f t="shared" si="299"/>
        <v>75</v>
      </c>
      <c r="BN205">
        <f t="shared" si="299"/>
        <v>75</v>
      </c>
      <c r="BO205">
        <f t="shared" si="299"/>
        <v>75</v>
      </c>
      <c r="BP205">
        <f t="shared" si="299"/>
        <v>75</v>
      </c>
      <c r="BQ205">
        <f t="shared" si="299"/>
        <v>75</v>
      </c>
    </row>
    <row r="206" spans="1:69">
      <c r="A206" t="s">
        <v>613</v>
      </c>
      <c r="B206" t="s">
        <v>32</v>
      </c>
      <c r="C206" t="s">
        <v>33</v>
      </c>
      <c r="D206" t="s">
        <v>34</v>
      </c>
      <c r="E206" t="s">
        <v>731</v>
      </c>
      <c r="I206">
        <v>200</v>
      </c>
      <c r="J206" t="s">
        <v>72</v>
      </c>
      <c r="K206">
        <v>2020</v>
      </c>
      <c r="M206" t="s">
        <v>615</v>
      </c>
      <c r="S206" t="s">
        <v>616</v>
      </c>
      <c r="U206">
        <v>32.104100000000003</v>
      </c>
      <c r="V206">
        <v>-100.16240000000001</v>
      </c>
      <c r="W206" t="s">
        <v>42</v>
      </c>
      <c r="Y206" t="s">
        <v>732</v>
      </c>
      <c r="AA206" t="s">
        <v>681</v>
      </c>
      <c r="AB206" t="s">
        <v>733</v>
      </c>
      <c r="AC206" t="s">
        <v>734</v>
      </c>
      <c r="AD206" t="s">
        <v>735</v>
      </c>
      <c r="AE206" t="s">
        <v>49</v>
      </c>
      <c r="AF206" s="1">
        <v>1</v>
      </c>
      <c r="AG206">
        <f t="shared" si="290"/>
        <v>200</v>
      </c>
      <c r="AH206">
        <f t="shared" si="291"/>
        <v>200</v>
      </c>
      <c r="AI206">
        <f t="shared" si="292"/>
        <v>4</v>
      </c>
      <c r="AJ206">
        <f t="shared" si="294"/>
        <v>2060</v>
      </c>
      <c r="AK206">
        <f t="shared" ref="AK206:AL206" si="308">AJ206+40</f>
        <v>2100</v>
      </c>
      <c r="AL206">
        <f t="shared" si="308"/>
        <v>2140</v>
      </c>
      <c r="AM206">
        <f t="shared" si="301"/>
        <v>200</v>
      </c>
      <c r="AN206">
        <f t="shared" si="301"/>
        <v>200</v>
      </c>
      <c r="AO206">
        <f t="shared" si="301"/>
        <v>200</v>
      </c>
      <c r="AP206">
        <f t="shared" si="301"/>
        <v>200</v>
      </c>
      <c r="AQ206">
        <f t="shared" si="301"/>
        <v>200</v>
      </c>
      <c r="AR206">
        <f t="shared" si="301"/>
        <v>200</v>
      </c>
      <c r="AS206">
        <f t="shared" si="301"/>
        <v>200</v>
      </c>
      <c r="AT206">
        <f t="shared" si="301"/>
        <v>200</v>
      </c>
      <c r="AU206">
        <f t="shared" si="301"/>
        <v>200</v>
      </c>
      <c r="AV206">
        <f t="shared" si="301"/>
        <v>200</v>
      </c>
      <c r="AW206">
        <f t="shared" si="301"/>
        <v>200</v>
      </c>
      <c r="AX206">
        <f t="shared" si="301"/>
        <v>200</v>
      </c>
      <c r="AY206">
        <f t="shared" si="301"/>
        <v>200</v>
      </c>
      <c r="AZ206">
        <f t="shared" si="301"/>
        <v>200</v>
      </c>
      <c r="BA206">
        <f t="shared" si="301"/>
        <v>200</v>
      </c>
      <c r="BB206">
        <f t="shared" si="301"/>
        <v>200</v>
      </c>
      <c r="BC206">
        <f t="shared" si="299"/>
        <v>200</v>
      </c>
      <c r="BD206">
        <f t="shared" si="299"/>
        <v>200</v>
      </c>
      <c r="BE206">
        <f t="shared" si="299"/>
        <v>200</v>
      </c>
      <c r="BF206">
        <f t="shared" si="299"/>
        <v>200</v>
      </c>
      <c r="BG206">
        <f t="shared" si="299"/>
        <v>200</v>
      </c>
      <c r="BH206">
        <f t="shared" si="299"/>
        <v>200</v>
      </c>
      <c r="BI206">
        <f t="shared" si="299"/>
        <v>200</v>
      </c>
      <c r="BJ206">
        <f t="shared" si="299"/>
        <v>200</v>
      </c>
      <c r="BK206">
        <f t="shared" si="299"/>
        <v>200</v>
      </c>
      <c r="BL206">
        <f t="shared" si="299"/>
        <v>200</v>
      </c>
      <c r="BM206">
        <f t="shared" si="299"/>
        <v>200</v>
      </c>
      <c r="BN206">
        <f t="shared" si="299"/>
        <v>200</v>
      </c>
      <c r="BO206">
        <f t="shared" si="299"/>
        <v>200</v>
      </c>
      <c r="BP206">
        <f t="shared" si="299"/>
        <v>200</v>
      </c>
      <c r="BQ206">
        <f t="shared" si="299"/>
        <v>200</v>
      </c>
    </row>
    <row r="207" spans="1:69">
      <c r="A207" t="s">
        <v>613</v>
      </c>
      <c r="B207" t="s">
        <v>32</v>
      </c>
      <c r="C207" t="s">
        <v>33</v>
      </c>
      <c r="D207" t="s">
        <v>34</v>
      </c>
      <c r="E207" t="s">
        <v>736</v>
      </c>
      <c r="I207">
        <v>175</v>
      </c>
      <c r="J207" t="s">
        <v>737</v>
      </c>
      <c r="K207">
        <v>2024</v>
      </c>
      <c r="M207" t="s">
        <v>615</v>
      </c>
      <c r="S207" t="s">
        <v>616</v>
      </c>
      <c r="U207">
        <v>39.268099999999997</v>
      </c>
      <c r="V207">
        <v>-87.324399999999997</v>
      </c>
      <c r="W207" t="s">
        <v>702</v>
      </c>
      <c r="Y207" t="s">
        <v>738</v>
      </c>
      <c r="AA207" t="s">
        <v>101</v>
      </c>
      <c r="AB207" t="s">
        <v>739</v>
      </c>
      <c r="AC207" t="s">
        <v>740</v>
      </c>
      <c r="AD207" t="s">
        <v>741</v>
      </c>
      <c r="AE207" t="s">
        <v>49</v>
      </c>
      <c r="AF207" s="1">
        <v>1</v>
      </c>
      <c r="AG207">
        <f t="shared" si="290"/>
        <v>175</v>
      </c>
      <c r="AH207">
        <f t="shared" si="291"/>
        <v>175</v>
      </c>
      <c r="AI207">
        <f t="shared" si="292"/>
        <v>0</v>
      </c>
      <c r="AJ207">
        <f t="shared" si="294"/>
        <v>2064</v>
      </c>
      <c r="AK207">
        <f t="shared" ref="AK207:AL207" si="309">AJ207+40</f>
        <v>2104</v>
      </c>
      <c r="AL207">
        <f t="shared" si="309"/>
        <v>2144</v>
      </c>
      <c r="AM207">
        <f>IF($K207="",IF(AM$1&lt;2029,0,$I207),IF(AM$1&lt;$K207,0,$I207))</f>
        <v>0</v>
      </c>
      <c r="AN207">
        <f t="shared" ref="AN207:BQ207" si="310">IF($K207="",IF(AN$1&lt;2029,0,$I207),IF(AN$1&lt;$K207,0,$I207))</f>
        <v>0</v>
      </c>
      <c r="AO207">
        <f t="shared" si="310"/>
        <v>0</v>
      </c>
      <c r="AP207">
        <f t="shared" si="310"/>
        <v>0</v>
      </c>
      <c r="AQ207">
        <f t="shared" si="310"/>
        <v>175</v>
      </c>
      <c r="AR207">
        <f t="shared" si="310"/>
        <v>175</v>
      </c>
      <c r="AS207">
        <f t="shared" si="310"/>
        <v>175</v>
      </c>
      <c r="AT207">
        <f t="shared" si="310"/>
        <v>175</v>
      </c>
      <c r="AU207">
        <f t="shared" si="310"/>
        <v>175</v>
      </c>
      <c r="AV207">
        <f t="shared" si="310"/>
        <v>175</v>
      </c>
      <c r="AW207">
        <f t="shared" si="310"/>
        <v>175</v>
      </c>
      <c r="AX207">
        <f t="shared" si="310"/>
        <v>175</v>
      </c>
      <c r="AY207">
        <f t="shared" si="310"/>
        <v>175</v>
      </c>
      <c r="AZ207">
        <f t="shared" si="310"/>
        <v>175</v>
      </c>
      <c r="BA207">
        <f t="shared" si="310"/>
        <v>175</v>
      </c>
      <c r="BB207">
        <f t="shared" si="310"/>
        <v>175</v>
      </c>
      <c r="BC207">
        <f t="shared" si="310"/>
        <v>175</v>
      </c>
      <c r="BD207">
        <f t="shared" si="310"/>
        <v>175</v>
      </c>
      <c r="BE207">
        <f t="shared" si="310"/>
        <v>175</v>
      </c>
      <c r="BF207">
        <f t="shared" si="310"/>
        <v>175</v>
      </c>
      <c r="BG207">
        <f t="shared" si="310"/>
        <v>175</v>
      </c>
      <c r="BH207">
        <f t="shared" si="310"/>
        <v>175</v>
      </c>
      <c r="BI207">
        <f t="shared" si="310"/>
        <v>175</v>
      </c>
      <c r="BJ207">
        <f t="shared" si="310"/>
        <v>175</v>
      </c>
      <c r="BK207">
        <f t="shared" si="310"/>
        <v>175</v>
      </c>
      <c r="BL207">
        <f t="shared" si="310"/>
        <v>175</v>
      </c>
      <c r="BM207">
        <f t="shared" si="310"/>
        <v>175</v>
      </c>
      <c r="BN207">
        <f t="shared" si="310"/>
        <v>175</v>
      </c>
      <c r="BO207">
        <f t="shared" si="310"/>
        <v>175</v>
      </c>
      <c r="BP207">
        <f t="shared" si="310"/>
        <v>175</v>
      </c>
      <c r="BQ207">
        <f t="shared" si="310"/>
        <v>175</v>
      </c>
    </row>
    <row r="208" spans="1:69">
      <c r="A208" t="s">
        <v>613</v>
      </c>
      <c r="B208" t="s">
        <v>32</v>
      </c>
      <c r="C208" t="s">
        <v>33</v>
      </c>
      <c r="D208" t="s">
        <v>34</v>
      </c>
      <c r="E208" t="s">
        <v>756</v>
      </c>
      <c r="H208" t="s">
        <v>757</v>
      </c>
      <c r="I208">
        <v>120</v>
      </c>
      <c r="J208" t="s">
        <v>72</v>
      </c>
      <c r="K208">
        <v>2022</v>
      </c>
      <c r="M208" t="s">
        <v>615</v>
      </c>
      <c r="S208" t="s">
        <v>616</v>
      </c>
      <c r="U208">
        <v>42.2042</v>
      </c>
      <c r="V208">
        <v>-114.6099</v>
      </c>
      <c r="W208" t="s">
        <v>42</v>
      </c>
      <c r="X208" t="s">
        <v>758</v>
      </c>
      <c r="AA208" t="s">
        <v>759</v>
      </c>
      <c r="AB208" t="s">
        <v>760</v>
      </c>
      <c r="AC208" t="s">
        <v>761</v>
      </c>
      <c r="AD208" t="s">
        <v>762</v>
      </c>
      <c r="AE208" t="s">
        <v>49</v>
      </c>
      <c r="AF208" s="1">
        <v>1</v>
      </c>
      <c r="AG208">
        <f t="shared" si="290"/>
        <v>120</v>
      </c>
      <c r="AH208">
        <f t="shared" si="291"/>
        <v>120</v>
      </c>
      <c r="AI208">
        <f t="shared" si="292"/>
        <v>2</v>
      </c>
      <c r="AJ208">
        <f t="shared" si="294"/>
        <v>2062</v>
      </c>
      <c r="AK208">
        <f t="shared" ref="AK208:AL208" si="311">AJ208+40</f>
        <v>2102</v>
      </c>
      <c r="AL208">
        <f t="shared" si="311"/>
        <v>2142</v>
      </c>
      <c r="AM208">
        <f t="shared" ref="AM208:BB214" si="312">IF(AM$1&lt;$K208,0,$I208)*$AF208</f>
        <v>0</v>
      </c>
      <c r="AN208">
        <f t="shared" si="312"/>
        <v>0</v>
      </c>
      <c r="AO208">
        <f t="shared" si="312"/>
        <v>120</v>
      </c>
      <c r="AP208">
        <f t="shared" si="312"/>
        <v>120</v>
      </c>
      <c r="AQ208">
        <f t="shared" si="312"/>
        <v>120</v>
      </c>
      <c r="AR208">
        <f t="shared" si="312"/>
        <v>120</v>
      </c>
      <c r="AS208">
        <f t="shared" si="312"/>
        <v>120</v>
      </c>
      <c r="AT208">
        <f t="shared" si="312"/>
        <v>120</v>
      </c>
      <c r="AU208">
        <f t="shared" si="312"/>
        <v>120</v>
      </c>
      <c r="AV208">
        <f t="shared" si="312"/>
        <v>120</v>
      </c>
      <c r="AW208">
        <f t="shared" si="312"/>
        <v>120</v>
      </c>
      <c r="AX208">
        <f t="shared" si="312"/>
        <v>120</v>
      </c>
      <c r="AY208">
        <f t="shared" si="312"/>
        <v>120</v>
      </c>
      <c r="AZ208">
        <f t="shared" si="312"/>
        <v>120</v>
      </c>
      <c r="BA208">
        <f t="shared" si="312"/>
        <v>120</v>
      </c>
      <c r="BB208">
        <f t="shared" si="312"/>
        <v>120</v>
      </c>
      <c r="BC208">
        <f t="shared" ref="BC208:BQ214" si="313">IF(BC$1&lt;$K208,0,$I208)*$AF208</f>
        <v>120</v>
      </c>
      <c r="BD208">
        <f t="shared" si="313"/>
        <v>120</v>
      </c>
      <c r="BE208">
        <f t="shared" si="313"/>
        <v>120</v>
      </c>
      <c r="BF208">
        <f t="shared" si="313"/>
        <v>120</v>
      </c>
      <c r="BG208">
        <f t="shared" si="313"/>
        <v>120</v>
      </c>
      <c r="BH208">
        <f t="shared" si="313"/>
        <v>120</v>
      </c>
      <c r="BI208">
        <f t="shared" si="313"/>
        <v>120</v>
      </c>
      <c r="BJ208">
        <f t="shared" si="313"/>
        <v>120</v>
      </c>
      <c r="BK208">
        <f t="shared" si="313"/>
        <v>120</v>
      </c>
      <c r="BL208">
        <f t="shared" si="313"/>
        <v>120</v>
      </c>
      <c r="BM208">
        <f t="shared" si="313"/>
        <v>120</v>
      </c>
      <c r="BN208">
        <f t="shared" si="313"/>
        <v>120</v>
      </c>
      <c r="BO208">
        <f t="shared" si="313"/>
        <v>120</v>
      </c>
      <c r="BP208">
        <f t="shared" si="313"/>
        <v>120</v>
      </c>
      <c r="BQ208">
        <f t="shared" si="313"/>
        <v>120</v>
      </c>
    </row>
    <row r="209" spans="1:69">
      <c r="A209" t="s">
        <v>613</v>
      </c>
      <c r="B209" t="s">
        <v>32</v>
      </c>
      <c r="C209" t="s">
        <v>33</v>
      </c>
      <c r="D209" t="s">
        <v>34</v>
      </c>
      <c r="E209" t="s">
        <v>763</v>
      </c>
      <c r="H209" t="s">
        <v>764</v>
      </c>
      <c r="I209">
        <v>20</v>
      </c>
      <c r="J209" t="s">
        <v>72</v>
      </c>
      <c r="K209">
        <v>2015</v>
      </c>
      <c r="M209" t="s">
        <v>615</v>
      </c>
      <c r="S209" t="s">
        <v>616</v>
      </c>
      <c r="U209">
        <v>36.155000000000001</v>
      </c>
      <c r="V209">
        <v>-77.207999999999998</v>
      </c>
      <c r="W209" t="s">
        <v>42</v>
      </c>
      <c r="Y209" t="s">
        <v>765</v>
      </c>
      <c r="AA209" t="s">
        <v>45</v>
      </c>
      <c r="AB209" t="s">
        <v>766</v>
      </c>
      <c r="AC209" t="s">
        <v>767</v>
      </c>
      <c r="AD209" t="s">
        <v>768</v>
      </c>
      <c r="AE209" t="s">
        <v>49</v>
      </c>
      <c r="AF209" s="1">
        <v>1</v>
      </c>
      <c r="AG209">
        <f t="shared" si="290"/>
        <v>20</v>
      </c>
      <c r="AH209">
        <f t="shared" si="291"/>
        <v>20</v>
      </c>
      <c r="AI209">
        <f t="shared" si="292"/>
        <v>9</v>
      </c>
      <c r="AJ209">
        <f t="shared" si="294"/>
        <v>2055</v>
      </c>
      <c r="AK209">
        <f t="shared" ref="AK209:AL209" si="314">AJ209+40</f>
        <v>2095</v>
      </c>
      <c r="AL209">
        <f t="shared" si="314"/>
        <v>2135</v>
      </c>
      <c r="AM209">
        <f t="shared" si="312"/>
        <v>20</v>
      </c>
      <c r="AN209">
        <f t="shared" si="312"/>
        <v>20</v>
      </c>
      <c r="AO209">
        <f t="shared" si="312"/>
        <v>20</v>
      </c>
      <c r="AP209">
        <f t="shared" si="312"/>
        <v>20</v>
      </c>
      <c r="AQ209">
        <f t="shared" si="312"/>
        <v>20</v>
      </c>
      <c r="AR209">
        <f t="shared" si="312"/>
        <v>20</v>
      </c>
      <c r="AS209">
        <f t="shared" si="312"/>
        <v>20</v>
      </c>
      <c r="AT209">
        <f t="shared" si="312"/>
        <v>20</v>
      </c>
      <c r="AU209">
        <f t="shared" si="312"/>
        <v>20</v>
      </c>
      <c r="AV209">
        <f t="shared" si="312"/>
        <v>20</v>
      </c>
      <c r="AW209">
        <f t="shared" si="312"/>
        <v>20</v>
      </c>
      <c r="AX209">
        <f t="shared" si="312"/>
        <v>20</v>
      </c>
      <c r="AY209">
        <f t="shared" si="312"/>
        <v>20</v>
      </c>
      <c r="AZ209">
        <f t="shared" si="312"/>
        <v>20</v>
      </c>
      <c r="BA209">
        <f t="shared" si="312"/>
        <v>20</v>
      </c>
      <c r="BB209">
        <f t="shared" si="312"/>
        <v>20</v>
      </c>
      <c r="BC209">
        <f t="shared" si="313"/>
        <v>20</v>
      </c>
      <c r="BD209">
        <f t="shared" si="313"/>
        <v>20</v>
      </c>
      <c r="BE209">
        <f t="shared" si="313"/>
        <v>20</v>
      </c>
      <c r="BF209">
        <f t="shared" si="313"/>
        <v>20</v>
      </c>
      <c r="BG209">
        <f t="shared" si="313"/>
        <v>20</v>
      </c>
      <c r="BH209">
        <f t="shared" si="313"/>
        <v>20</v>
      </c>
      <c r="BI209">
        <f t="shared" si="313"/>
        <v>20</v>
      </c>
      <c r="BJ209">
        <f t="shared" si="313"/>
        <v>20</v>
      </c>
      <c r="BK209">
        <f t="shared" si="313"/>
        <v>20</v>
      </c>
      <c r="BL209">
        <f t="shared" si="313"/>
        <v>20</v>
      </c>
      <c r="BM209">
        <f t="shared" si="313"/>
        <v>20</v>
      </c>
      <c r="BN209">
        <f t="shared" si="313"/>
        <v>20</v>
      </c>
      <c r="BO209">
        <f t="shared" si="313"/>
        <v>20</v>
      </c>
      <c r="BP209">
        <f t="shared" si="313"/>
        <v>20</v>
      </c>
      <c r="BQ209">
        <f t="shared" si="313"/>
        <v>20</v>
      </c>
    </row>
    <row r="210" spans="1:69">
      <c r="A210" t="s">
        <v>613</v>
      </c>
      <c r="B210" t="s">
        <v>32</v>
      </c>
      <c r="C210" t="s">
        <v>33</v>
      </c>
      <c r="D210" t="s">
        <v>34</v>
      </c>
      <c r="E210" t="s">
        <v>769</v>
      </c>
      <c r="I210">
        <v>45</v>
      </c>
      <c r="J210" t="s">
        <v>72</v>
      </c>
      <c r="K210">
        <v>2019</v>
      </c>
      <c r="M210" t="s">
        <v>615</v>
      </c>
      <c r="S210" t="s">
        <v>616</v>
      </c>
      <c r="U210">
        <v>27.331099999999999</v>
      </c>
      <c r="V210">
        <v>-81.364000000000004</v>
      </c>
      <c r="W210" t="s">
        <v>42</v>
      </c>
      <c r="Y210" t="s">
        <v>770</v>
      </c>
      <c r="AA210" t="s">
        <v>110</v>
      </c>
      <c r="AB210" t="s">
        <v>771</v>
      </c>
      <c r="AC210" t="s">
        <v>772</v>
      </c>
      <c r="AD210" t="s">
        <v>773</v>
      </c>
      <c r="AE210" t="s">
        <v>49</v>
      </c>
      <c r="AF210" s="1">
        <v>1</v>
      </c>
      <c r="AG210">
        <f t="shared" si="290"/>
        <v>45</v>
      </c>
      <c r="AH210">
        <f t="shared" si="291"/>
        <v>45</v>
      </c>
      <c r="AI210">
        <f t="shared" si="292"/>
        <v>5</v>
      </c>
      <c r="AJ210">
        <f t="shared" si="294"/>
        <v>2059</v>
      </c>
      <c r="AK210">
        <f t="shared" ref="AK210:AL210" si="315">AJ210+40</f>
        <v>2099</v>
      </c>
      <c r="AL210">
        <f t="shared" si="315"/>
        <v>2139</v>
      </c>
      <c r="AM210">
        <f t="shared" si="312"/>
        <v>45</v>
      </c>
      <c r="AN210">
        <f t="shared" si="312"/>
        <v>45</v>
      </c>
      <c r="AO210">
        <f t="shared" si="312"/>
        <v>45</v>
      </c>
      <c r="AP210">
        <f t="shared" si="312"/>
        <v>45</v>
      </c>
      <c r="AQ210">
        <f t="shared" si="312"/>
        <v>45</v>
      </c>
      <c r="AR210">
        <f t="shared" si="312"/>
        <v>45</v>
      </c>
      <c r="AS210">
        <f t="shared" si="312"/>
        <v>45</v>
      </c>
      <c r="AT210">
        <f t="shared" si="312"/>
        <v>45</v>
      </c>
      <c r="AU210">
        <f t="shared" si="312"/>
        <v>45</v>
      </c>
      <c r="AV210">
        <f t="shared" si="312"/>
        <v>45</v>
      </c>
      <c r="AW210">
        <f t="shared" si="312"/>
        <v>45</v>
      </c>
      <c r="AX210">
        <f t="shared" si="312"/>
        <v>45</v>
      </c>
      <c r="AY210">
        <f t="shared" si="312"/>
        <v>45</v>
      </c>
      <c r="AZ210">
        <f t="shared" si="312"/>
        <v>45</v>
      </c>
      <c r="BA210">
        <f t="shared" si="312"/>
        <v>45</v>
      </c>
      <c r="BB210">
        <f t="shared" si="312"/>
        <v>45</v>
      </c>
      <c r="BC210">
        <f t="shared" si="313"/>
        <v>45</v>
      </c>
      <c r="BD210">
        <f t="shared" si="313"/>
        <v>45</v>
      </c>
      <c r="BE210">
        <f t="shared" si="313"/>
        <v>45</v>
      </c>
      <c r="BF210">
        <f t="shared" si="313"/>
        <v>45</v>
      </c>
      <c r="BG210">
        <f t="shared" si="313"/>
        <v>45</v>
      </c>
      <c r="BH210">
        <f t="shared" si="313"/>
        <v>45</v>
      </c>
      <c r="BI210">
        <f t="shared" si="313"/>
        <v>45</v>
      </c>
      <c r="BJ210">
        <f t="shared" si="313"/>
        <v>45</v>
      </c>
      <c r="BK210">
        <f t="shared" si="313"/>
        <v>45</v>
      </c>
      <c r="BL210">
        <f t="shared" si="313"/>
        <v>45</v>
      </c>
      <c r="BM210">
        <f t="shared" si="313"/>
        <v>45</v>
      </c>
      <c r="BN210">
        <f t="shared" si="313"/>
        <v>45</v>
      </c>
      <c r="BO210">
        <f t="shared" si="313"/>
        <v>45</v>
      </c>
      <c r="BP210">
        <f t="shared" si="313"/>
        <v>45</v>
      </c>
      <c r="BQ210">
        <f t="shared" si="313"/>
        <v>45</v>
      </c>
    </row>
    <row r="211" spans="1:69">
      <c r="A211" t="s">
        <v>613</v>
      </c>
      <c r="B211" t="s">
        <v>32</v>
      </c>
      <c r="C211" t="s">
        <v>33</v>
      </c>
      <c r="D211" t="s">
        <v>34</v>
      </c>
      <c r="E211" t="s">
        <v>774</v>
      </c>
      <c r="I211">
        <v>100</v>
      </c>
      <c r="J211" t="s">
        <v>72</v>
      </c>
      <c r="K211">
        <v>2019</v>
      </c>
      <c r="M211" t="s">
        <v>615</v>
      </c>
      <c r="S211" t="s">
        <v>616</v>
      </c>
      <c r="U211">
        <v>32.460099999999997</v>
      </c>
      <c r="V211">
        <v>-102.6728</v>
      </c>
      <c r="W211" t="s">
        <v>42</v>
      </c>
      <c r="Y211" t="s">
        <v>775</v>
      </c>
      <c r="AA211" t="s">
        <v>681</v>
      </c>
      <c r="AB211" t="s">
        <v>776</v>
      </c>
      <c r="AC211" t="s">
        <v>777</v>
      </c>
      <c r="AD211" t="s">
        <v>778</v>
      </c>
      <c r="AE211" t="s">
        <v>49</v>
      </c>
      <c r="AF211" s="1">
        <v>1</v>
      </c>
      <c r="AG211">
        <f t="shared" si="290"/>
        <v>100</v>
      </c>
      <c r="AH211">
        <f t="shared" si="291"/>
        <v>100</v>
      </c>
      <c r="AI211">
        <f t="shared" si="292"/>
        <v>5</v>
      </c>
      <c r="AJ211">
        <f t="shared" si="294"/>
        <v>2059</v>
      </c>
      <c r="AK211">
        <f t="shared" ref="AK211:AL211" si="316">AJ211+40</f>
        <v>2099</v>
      </c>
      <c r="AL211">
        <f t="shared" si="316"/>
        <v>2139</v>
      </c>
      <c r="AM211">
        <f t="shared" si="312"/>
        <v>100</v>
      </c>
      <c r="AN211">
        <f t="shared" si="312"/>
        <v>100</v>
      </c>
      <c r="AO211">
        <f t="shared" si="312"/>
        <v>100</v>
      </c>
      <c r="AP211">
        <f t="shared" si="312"/>
        <v>100</v>
      </c>
      <c r="AQ211">
        <f t="shared" si="312"/>
        <v>100</v>
      </c>
      <c r="AR211">
        <f t="shared" si="312"/>
        <v>100</v>
      </c>
      <c r="AS211">
        <f t="shared" si="312"/>
        <v>100</v>
      </c>
      <c r="AT211">
        <f t="shared" si="312"/>
        <v>100</v>
      </c>
      <c r="AU211">
        <f t="shared" si="312"/>
        <v>100</v>
      </c>
      <c r="AV211">
        <f t="shared" si="312"/>
        <v>100</v>
      </c>
      <c r="AW211">
        <f t="shared" si="312"/>
        <v>100</v>
      </c>
      <c r="AX211">
        <f t="shared" si="312"/>
        <v>100</v>
      </c>
      <c r="AY211">
        <f t="shared" si="312"/>
        <v>100</v>
      </c>
      <c r="AZ211">
        <f t="shared" si="312"/>
        <v>100</v>
      </c>
      <c r="BA211">
        <f t="shared" si="312"/>
        <v>100</v>
      </c>
      <c r="BB211">
        <f t="shared" si="312"/>
        <v>100</v>
      </c>
      <c r="BC211">
        <f t="shared" si="313"/>
        <v>100</v>
      </c>
      <c r="BD211">
        <f t="shared" si="313"/>
        <v>100</v>
      </c>
      <c r="BE211">
        <f t="shared" si="313"/>
        <v>100</v>
      </c>
      <c r="BF211">
        <f t="shared" si="313"/>
        <v>100</v>
      </c>
      <c r="BG211">
        <f t="shared" si="313"/>
        <v>100</v>
      </c>
      <c r="BH211">
        <f t="shared" si="313"/>
        <v>100</v>
      </c>
      <c r="BI211">
        <f t="shared" si="313"/>
        <v>100</v>
      </c>
      <c r="BJ211">
        <f t="shared" si="313"/>
        <v>100</v>
      </c>
      <c r="BK211">
        <f t="shared" si="313"/>
        <v>100</v>
      </c>
      <c r="BL211">
        <f t="shared" si="313"/>
        <v>100</v>
      </c>
      <c r="BM211">
        <f t="shared" si="313"/>
        <v>100</v>
      </c>
      <c r="BN211">
        <f t="shared" si="313"/>
        <v>100</v>
      </c>
      <c r="BO211">
        <f t="shared" si="313"/>
        <v>100</v>
      </c>
      <c r="BP211">
        <f t="shared" si="313"/>
        <v>100</v>
      </c>
      <c r="BQ211">
        <f t="shared" si="313"/>
        <v>100</v>
      </c>
    </row>
    <row r="212" spans="1:69">
      <c r="A212" t="s">
        <v>613</v>
      </c>
      <c r="B212" t="s">
        <v>32</v>
      </c>
      <c r="C212" t="s">
        <v>33</v>
      </c>
      <c r="D212" t="s">
        <v>34</v>
      </c>
      <c r="E212" t="s">
        <v>779</v>
      </c>
      <c r="I212">
        <v>20</v>
      </c>
      <c r="J212" t="s">
        <v>72</v>
      </c>
      <c r="K212">
        <v>2016</v>
      </c>
      <c r="M212" t="s">
        <v>615</v>
      </c>
      <c r="S212" t="s">
        <v>616</v>
      </c>
      <c r="U212">
        <v>34.905000000000001</v>
      </c>
      <c r="V212">
        <v>-117.104</v>
      </c>
      <c r="W212" t="s">
        <v>42</v>
      </c>
      <c r="Y212" t="s">
        <v>780</v>
      </c>
      <c r="AA212" t="s">
        <v>781</v>
      </c>
      <c r="AB212" t="s">
        <v>782</v>
      </c>
      <c r="AC212" t="s">
        <v>783</v>
      </c>
      <c r="AD212" t="s">
        <v>784</v>
      </c>
      <c r="AE212" t="s">
        <v>49</v>
      </c>
      <c r="AF212" s="1">
        <v>1</v>
      </c>
      <c r="AG212">
        <f t="shared" si="290"/>
        <v>20</v>
      </c>
      <c r="AH212">
        <f t="shared" si="291"/>
        <v>20</v>
      </c>
      <c r="AI212">
        <f t="shared" si="292"/>
        <v>8</v>
      </c>
      <c r="AJ212">
        <f t="shared" si="294"/>
        <v>2056</v>
      </c>
      <c r="AK212">
        <f t="shared" ref="AK212:AL212" si="317">AJ212+40</f>
        <v>2096</v>
      </c>
      <c r="AL212">
        <f t="shared" si="317"/>
        <v>2136</v>
      </c>
      <c r="AM212">
        <f t="shared" si="312"/>
        <v>20</v>
      </c>
      <c r="AN212">
        <f t="shared" si="312"/>
        <v>20</v>
      </c>
      <c r="AO212">
        <f t="shared" si="312"/>
        <v>20</v>
      </c>
      <c r="AP212">
        <f t="shared" si="312"/>
        <v>20</v>
      </c>
      <c r="AQ212">
        <f t="shared" si="312"/>
        <v>20</v>
      </c>
      <c r="AR212">
        <f t="shared" si="312"/>
        <v>20</v>
      </c>
      <c r="AS212">
        <f t="shared" si="312"/>
        <v>20</v>
      </c>
      <c r="AT212">
        <f t="shared" si="312"/>
        <v>20</v>
      </c>
      <c r="AU212">
        <f t="shared" si="312"/>
        <v>20</v>
      </c>
      <c r="AV212">
        <f t="shared" si="312"/>
        <v>20</v>
      </c>
      <c r="AW212">
        <f t="shared" si="312"/>
        <v>20</v>
      </c>
      <c r="AX212">
        <f t="shared" si="312"/>
        <v>20</v>
      </c>
      <c r="AY212">
        <f t="shared" si="312"/>
        <v>20</v>
      </c>
      <c r="AZ212">
        <f t="shared" si="312"/>
        <v>20</v>
      </c>
      <c r="BA212">
        <f t="shared" si="312"/>
        <v>20</v>
      </c>
      <c r="BB212">
        <f t="shared" si="312"/>
        <v>20</v>
      </c>
      <c r="BC212">
        <f t="shared" si="313"/>
        <v>20</v>
      </c>
      <c r="BD212">
        <f t="shared" si="313"/>
        <v>20</v>
      </c>
      <c r="BE212">
        <f t="shared" si="313"/>
        <v>20</v>
      </c>
      <c r="BF212">
        <f t="shared" si="313"/>
        <v>20</v>
      </c>
      <c r="BG212">
        <f t="shared" si="313"/>
        <v>20</v>
      </c>
      <c r="BH212">
        <f t="shared" si="313"/>
        <v>20</v>
      </c>
      <c r="BI212">
        <f t="shared" si="313"/>
        <v>20</v>
      </c>
      <c r="BJ212">
        <f t="shared" si="313"/>
        <v>20</v>
      </c>
      <c r="BK212">
        <f t="shared" si="313"/>
        <v>20</v>
      </c>
      <c r="BL212">
        <f t="shared" si="313"/>
        <v>20</v>
      </c>
      <c r="BM212">
        <f t="shared" si="313"/>
        <v>20</v>
      </c>
      <c r="BN212">
        <f t="shared" si="313"/>
        <v>20</v>
      </c>
      <c r="BO212">
        <f t="shared" si="313"/>
        <v>20</v>
      </c>
      <c r="BP212">
        <f t="shared" si="313"/>
        <v>20</v>
      </c>
      <c r="BQ212">
        <f t="shared" si="313"/>
        <v>20</v>
      </c>
    </row>
    <row r="213" spans="1:69">
      <c r="A213" t="s">
        <v>613</v>
      </c>
      <c r="B213" t="s">
        <v>32</v>
      </c>
      <c r="C213" t="s">
        <v>33</v>
      </c>
      <c r="D213" t="s">
        <v>34</v>
      </c>
      <c r="E213" t="s">
        <v>785</v>
      </c>
      <c r="I213">
        <v>69</v>
      </c>
      <c r="J213" t="s">
        <v>72</v>
      </c>
      <c r="K213">
        <v>2021</v>
      </c>
      <c r="M213" t="s">
        <v>615</v>
      </c>
      <c r="S213" t="s">
        <v>616</v>
      </c>
      <c r="U213">
        <v>35.593000000000004</v>
      </c>
      <c r="V213">
        <v>-81.167000000000002</v>
      </c>
      <c r="W213" t="s">
        <v>42</v>
      </c>
      <c r="X213" t="s">
        <v>786</v>
      </c>
      <c r="Y213" t="s">
        <v>787</v>
      </c>
      <c r="AA213" t="s">
        <v>45</v>
      </c>
      <c r="AB213" t="s">
        <v>788</v>
      </c>
      <c r="AC213" t="s">
        <v>789</v>
      </c>
      <c r="AD213" t="s">
        <v>790</v>
      </c>
      <c r="AE213" t="s">
        <v>49</v>
      </c>
      <c r="AF213" s="1">
        <v>1</v>
      </c>
      <c r="AG213">
        <f t="shared" si="290"/>
        <v>69</v>
      </c>
      <c r="AH213">
        <f t="shared" si="291"/>
        <v>69</v>
      </c>
      <c r="AI213">
        <f t="shared" si="292"/>
        <v>3</v>
      </c>
      <c r="AJ213">
        <f t="shared" si="294"/>
        <v>2061</v>
      </c>
      <c r="AK213">
        <f t="shared" ref="AK213:AL213" si="318">AJ213+40</f>
        <v>2101</v>
      </c>
      <c r="AL213">
        <f t="shared" si="318"/>
        <v>2141</v>
      </c>
      <c r="AM213">
        <f t="shared" si="312"/>
        <v>0</v>
      </c>
      <c r="AN213">
        <f t="shared" si="312"/>
        <v>69</v>
      </c>
      <c r="AO213">
        <f t="shared" si="312"/>
        <v>69</v>
      </c>
      <c r="AP213">
        <f t="shared" si="312"/>
        <v>69</v>
      </c>
      <c r="AQ213">
        <f t="shared" si="312"/>
        <v>69</v>
      </c>
      <c r="AR213">
        <f t="shared" si="312"/>
        <v>69</v>
      </c>
      <c r="AS213">
        <f t="shared" si="312"/>
        <v>69</v>
      </c>
      <c r="AT213">
        <f t="shared" si="312"/>
        <v>69</v>
      </c>
      <c r="AU213">
        <f t="shared" si="312"/>
        <v>69</v>
      </c>
      <c r="AV213">
        <f t="shared" si="312"/>
        <v>69</v>
      </c>
      <c r="AW213">
        <f t="shared" si="312"/>
        <v>69</v>
      </c>
      <c r="AX213">
        <f t="shared" si="312"/>
        <v>69</v>
      </c>
      <c r="AY213">
        <f t="shared" si="312"/>
        <v>69</v>
      </c>
      <c r="AZ213">
        <f t="shared" si="312"/>
        <v>69</v>
      </c>
      <c r="BA213">
        <f t="shared" si="312"/>
        <v>69</v>
      </c>
      <c r="BB213">
        <f t="shared" si="312"/>
        <v>69</v>
      </c>
      <c r="BC213">
        <f t="shared" si="313"/>
        <v>69</v>
      </c>
      <c r="BD213">
        <f t="shared" si="313"/>
        <v>69</v>
      </c>
      <c r="BE213">
        <f t="shared" si="313"/>
        <v>69</v>
      </c>
      <c r="BF213">
        <f t="shared" si="313"/>
        <v>69</v>
      </c>
      <c r="BG213">
        <f t="shared" si="313"/>
        <v>69</v>
      </c>
      <c r="BH213">
        <f t="shared" si="313"/>
        <v>69</v>
      </c>
      <c r="BI213">
        <f t="shared" si="313"/>
        <v>69</v>
      </c>
      <c r="BJ213">
        <f t="shared" si="313"/>
        <v>69</v>
      </c>
      <c r="BK213">
        <f t="shared" si="313"/>
        <v>69</v>
      </c>
      <c r="BL213">
        <f t="shared" si="313"/>
        <v>69</v>
      </c>
      <c r="BM213">
        <f t="shared" si="313"/>
        <v>69</v>
      </c>
      <c r="BN213">
        <f t="shared" si="313"/>
        <v>69</v>
      </c>
      <c r="BO213">
        <f t="shared" si="313"/>
        <v>69</v>
      </c>
      <c r="BP213">
        <f t="shared" si="313"/>
        <v>69</v>
      </c>
      <c r="BQ213">
        <f t="shared" si="313"/>
        <v>69</v>
      </c>
    </row>
    <row r="214" spans="1:69">
      <c r="A214" t="s">
        <v>613</v>
      </c>
      <c r="B214" t="s">
        <v>32</v>
      </c>
      <c r="C214" t="s">
        <v>33</v>
      </c>
      <c r="D214" t="s">
        <v>34</v>
      </c>
      <c r="E214" t="s">
        <v>791</v>
      </c>
      <c r="I214">
        <v>55</v>
      </c>
      <c r="J214" t="s">
        <v>72</v>
      </c>
      <c r="K214">
        <v>2017</v>
      </c>
      <c r="M214" t="s">
        <v>615</v>
      </c>
      <c r="S214" t="s">
        <v>616</v>
      </c>
      <c r="U214">
        <v>34.929900000000004</v>
      </c>
      <c r="V214">
        <v>-80.625600000000006</v>
      </c>
      <c r="W214" t="s">
        <v>42</v>
      </c>
      <c r="X214" t="s">
        <v>792</v>
      </c>
      <c r="Y214" t="s">
        <v>793</v>
      </c>
      <c r="AA214" t="s">
        <v>45</v>
      </c>
      <c r="AB214" t="s">
        <v>794</v>
      </c>
      <c r="AC214" t="s">
        <v>795</v>
      </c>
      <c r="AD214" t="s">
        <v>796</v>
      </c>
      <c r="AE214" t="s">
        <v>49</v>
      </c>
      <c r="AF214" s="1">
        <v>1</v>
      </c>
      <c r="AG214">
        <f t="shared" si="290"/>
        <v>55</v>
      </c>
      <c r="AH214">
        <f t="shared" si="291"/>
        <v>55</v>
      </c>
      <c r="AI214">
        <f t="shared" si="292"/>
        <v>7</v>
      </c>
      <c r="AJ214">
        <f t="shared" si="294"/>
        <v>2057</v>
      </c>
      <c r="AK214">
        <f t="shared" ref="AK214:AL214" si="319">AJ214+40</f>
        <v>2097</v>
      </c>
      <c r="AL214">
        <f t="shared" si="319"/>
        <v>2137</v>
      </c>
      <c r="AM214">
        <f t="shared" si="312"/>
        <v>55</v>
      </c>
      <c r="AN214">
        <f t="shared" si="312"/>
        <v>55</v>
      </c>
      <c r="AO214">
        <f t="shared" si="312"/>
        <v>55</v>
      </c>
      <c r="AP214">
        <f t="shared" si="312"/>
        <v>55</v>
      </c>
      <c r="AQ214">
        <f t="shared" si="312"/>
        <v>55</v>
      </c>
      <c r="AR214">
        <f t="shared" si="312"/>
        <v>55</v>
      </c>
      <c r="AS214">
        <f t="shared" si="312"/>
        <v>55</v>
      </c>
      <c r="AT214">
        <f t="shared" si="312"/>
        <v>55</v>
      </c>
      <c r="AU214">
        <f t="shared" si="312"/>
        <v>55</v>
      </c>
      <c r="AV214">
        <f t="shared" si="312"/>
        <v>55</v>
      </c>
      <c r="AW214">
        <f t="shared" si="312"/>
        <v>55</v>
      </c>
      <c r="AX214">
        <f t="shared" si="312"/>
        <v>55</v>
      </c>
      <c r="AY214">
        <f t="shared" si="312"/>
        <v>55</v>
      </c>
      <c r="AZ214">
        <f t="shared" si="312"/>
        <v>55</v>
      </c>
      <c r="BA214">
        <f t="shared" si="312"/>
        <v>55</v>
      </c>
      <c r="BB214">
        <f t="shared" si="312"/>
        <v>55</v>
      </c>
      <c r="BC214">
        <f t="shared" si="313"/>
        <v>55</v>
      </c>
      <c r="BD214">
        <f t="shared" si="313"/>
        <v>55</v>
      </c>
      <c r="BE214">
        <f t="shared" si="313"/>
        <v>55</v>
      </c>
      <c r="BF214">
        <f t="shared" si="313"/>
        <v>55</v>
      </c>
      <c r="BG214">
        <f t="shared" si="313"/>
        <v>55</v>
      </c>
      <c r="BH214">
        <f t="shared" si="313"/>
        <v>55</v>
      </c>
      <c r="BI214">
        <f t="shared" si="313"/>
        <v>55</v>
      </c>
      <c r="BJ214">
        <f t="shared" si="313"/>
        <v>55</v>
      </c>
      <c r="BK214">
        <f t="shared" si="313"/>
        <v>55</v>
      </c>
      <c r="BL214">
        <f t="shared" si="313"/>
        <v>55</v>
      </c>
      <c r="BM214">
        <f t="shared" si="313"/>
        <v>55</v>
      </c>
      <c r="BN214">
        <f t="shared" si="313"/>
        <v>55</v>
      </c>
      <c r="BO214">
        <f t="shared" si="313"/>
        <v>55</v>
      </c>
      <c r="BP214">
        <f t="shared" si="313"/>
        <v>55</v>
      </c>
      <c r="BQ214">
        <f t="shared" si="313"/>
        <v>55</v>
      </c>
    </row>
    <row r="215" spans="1:69">
      <c r="A215" t="s">
        <v>613</v>
      </c>
      <c r="B215" t="s">
        <v>32</v>
      </c>
      <c r="C215" t="s">
        <v>33</v>
      </c>
      <c r="D215" t="s">
        <v>34</v>
      </c>
      <c r="E215" t="s">
        <v>797</v>
      </c>
      <c r="H215" t="s">
        <v>798</v>
      </c>
      <c r="I215">
        <v>75</v>
      </c>
      <c r="J215" t="s">
        <v>799</v>
      </c>
      <c r="K215">
        <v>2024</v>
      </c>
      <c r="M215" t="s">
        <v>615</v>
      </c>
      <c r="S215" t="s">
        <v>616</v>
      </c>
      <c r="U215">
        <v>30.110499999999998</v>
      </c>
      <c r="V215">
        <v>-85.397599999999997</v>
      </c>
      <c r="W215" t="s">
        <v>702</v>
      </c>
      <c r="Y215" t="s">
        <v>617</v>
      </c>
      <c r="AA215" t="s">
        <v>110</v>
      </c>
      <c r="AB215" t="s">
        <v>800</v>
      </c>
      <c r="AC215" t="s">
        <v>801</v>
      </c>
      <c r="AD215" t="s">
        <v>802</v>
      </c>
      <c r="AE215" t="s">
        <v>49</v>
      </c>
      <c r="AF215" s="1">
        <v>1</v>
      </c>
      <c r="AG215">
        <f t="shared" si="290"/>
        <v>75</v>
      </c>
      <c r="AH215">
        <f t="shared" si="291"/>
        <v>75</v>
      </c>
      <c r="AI215">
        <f t="shared" si="292"/>
        <v>0</v>
      </c>
      <c r="AJ215">
        <f t="shared" si="294"/>
        <v>2064</v>
      </c>
      <c r="AK215">
        <f t="shared" ref="AK215:AL215" si="320">AJ215+40</f>
        <v>2104</v>
      </c>
      <c r="AL215">
        <f t="shared" si="320"/>
        <v>2144</v>
      </c>
      <c r="AM215">
        <f>IF($K215="",IF(AM$1&lt;2029,0,$I215),IF(AM$1&lt;$K215,0,$I215))*$AF215</f>
        <v>0</v>
      </c>
      <c r="AN215">
        <f t="shared" ref="AN215:BQ215" si="321">IF($K215="",IF(AN$1&lt;2029,0,$I215),IF(AN$1&lt;$K215,0,$I215))*$AF215</f>
        <v>0</v>
      </c>
      <c r="AO215">
        <f t="shared" si="321"/>
        <v>0</v>
      </c>
      <c r="AP215">
        <f t="shared" si="321"/>
        <v>0</v>
      </c>
      <c r="AQ215">
        <f t="shared" si="321"/>
        <v>75</v>
      </c>
      <c r="AR215">
        <f t="shared" si="321"/>
        <v>75</v>
      </c>
      <c r="AS215">
        <f t="shared" si="321"/>
        <v>75</v>
      </c>
      <c r="AT215">
        <f t="shared" si="321"/>
        <v>75</v>
      </c>
      <c r="AU215">
        <f t="shared" si="321"/>
        <v>75</v>
      </c>
      <c r="AV215">
        <f t="shared" si="321"/>
        <v>75</v>
      </c>
      <c r="AW215">
        <f t="shared" si="321"/>
        <v>75</v>
      </c>
      <c r="AX215">
        <f t="shared" si="321"/>
        <v>75</v>
      </c>
      <c r="AY215">
        <f t="shared" si="321"/>
        <v>75</v>
      </c>
      <c r="AZ215">
        <f t="shared" si="321"/>
        <v>75</v>
      </c>
      <c r="BA215">
        <f t="shared" si="321"/>
        <v>75</v>
      </c>
      <c r="BB215">
        <f t="shared" si="321"/>
        <v>75</v>
      </c>
      <c r="BC215">
        <f t="shared" si="321"/>
        <v>75</v>
      </c>
      <c r="BD215">
        <f t="shared" si="321"/>
        <v>75</v>
      </c>
      <c r="BE215">
        <f t="shared" si="321"/>
        <v>75</v>
      </c>
      <c r="BF215">
        <f t="shared" si="321"/>
        <v>75</v>
      </c>
      <c r="BG215">
        <f t="shared" si="321"/>
        <v>75</v>
      </c>
      <c r="BH215">
        <f t="shared" si="321"/>
        <v>75</v>
      </c>
      <c r="BI215">
        <f t="shared" si="321"/>
        <v>75</v>
      </c>
      <c r="BJ215">
        <f t="shared" si="321"/>
        <v>75</v>
      </c>
      <c r="BK215">
        <f t="shared" si="321"/>
        <v>75</v>
      </c>
      <c r="BL215">
        <f t="shared" si="321"/>
        <v>75</v>
      </c>
      <c r="BM215">
        <f t="shared" si="321"/>
        <v>75</v>
      </c>
      <c r="BN215">
        <f t="shared" si="321"/>
        <v>75</v>
      </c>
      <c r="BO215">
        <f t="shared" si="321"/>
        <v>75</v>
      </c>
      <c r="BP215">
        <f t="shared" si="321"/>
        <v>75</v>
      </c>
      <c r="BQ215">
        <f t="shared" si="321"/>
        <v>75</v>
      </c>
    </row>
    <row r="216" spans="1:69">
      <c r="A216" t="s">
        <v>613</v>
      </c>
      <c r="B216" t="s">
        <v>32</v>
      </c>
      <c r="C216" t="s">
        <v>33</v>
      </c>
      <c r="D216" t="s">
        <v>34</v>
      </c>
      <c r="E216" t="s">
        <v>803</v>
      </c>
      <c r="I216">
        <v>151</v>
      </c>
      <c r="J216" t="s">
        <v>72</v>
      </c>
      <c r="K216">
        <v>2019</v>
      </c>
      <c r="M216" t="s">
        <v>615</v>
      </c>
      <c r="S216" t="s">
        <v>616</v>
      </c>
      <c r="U216">
        <v>34.862000000000002</v>
      </c>
      <c r="V216">
        <v>-118.38</v>
      </c>
      <c r="W216" t="s">
        <v>42</v>
      </c>
      <c r="Y216" t="s">
        <v>804</v>
      </c>
      <c r="AA216" t="s">
        <v>781</v>
      </c>
      <c r="AB216" t="s">
        <v>805</v>
      </c>
      <c r="AC216" t="s">
        <v>806</v>
      </c>
      <c r="AD216" t="s">
        <v>807</v>
      </c>
      <c r="AE216" t="s">
        <v>49</v>
      </c>
      <c r="AF216" s="1">
        <v>1</v>
      </c>
      <c r="AG216">
        <f t="shared" si="290"/>
        <v>151</v>
      </c>
      <c r="AH216">
        <f t="shared" si="291"/>
        <v>151</v>
      </c>
      <c r="AI216">
        <f t="shared" si="292"/>
        <v>5</v>
      </c>
      <c r="AJ216">
        <f t="shared" si="294"/>
        <v>2059</v>
      </c>
      <c r="AK216">
        <f t="shared" ref="AK216:AL216" si="322">AJ216+40</f>
        <v>2099</v>
      </c>
      <c r="AL216">
        <f t="shared" si="322"/>
        <v>2139</v>
      </c>
      <c r="AM216">
        <f t="shared" ref="AM216:BB217" si="323">IF(AM$1&lt;$K216,0,$I216)*$AF216</f>
        <v>151</v>
      </c>
      <c r="AN216">
        <f t="shared" si="323"/>
        <v>151</v>
      </c>
      <c r="AO216">
        <f t="shared" si="323"/>
        <v>151</v>
      </c>
      <c r="AP216">
        <f t="shared" si="323"/>
        <v>151</v>
      </c>
      <c r="AQ216">
        <f t="shared" si="323"/>
        <v>151</v>
      </c>
      <c r="AR216">
        <f t="shared" si="323"/>
        <v>151</v>
      </c>
      <c r="AS216">
        <f t="shared" si="323"/>
        <v>151</v>
      </c>
      <c r="AT216">
        <f t="shared" si="323"/>
        <v>151</v>
      </c>
      <c r="AU216">
        <f t="shared" si="323"/>
        <v>151</v>
      </c>
      <c r="AV216">
        <f t="shared" si="323"/>
        <v>151</v>
      </c>
      <c r="AW216">
        <f t="shared" si="323"/>
        <v>151</v>
      </c>
      <c r="AX216">
        <f t="shared" si="323"/>
        <v>151</v>
      </c>
      <c r="AY216">
        <f t="shared" si="323"/>
        <v>151</v>
      </c>
      <c r="AZ216">
        <f t="shared" si="323"/>
        <v>151</v>
      </c>
      <c r="BA216">
        <f t="shared" si="323"/>
        <v>151</v>
      </c>
      <c r="BB216">
        <f t="shared" si="323"/>
        <v>151</v>
      </c>
      <c r="BC216">
        <f t="shared" ref="BC216:BQ217" si="324">IF(BC$1&lt;$K216,0,$I216)*$AF216</f>
        <v>151</v>
      </c>
      <c r="BD216">
        <f t="shared" si="324"/>
        <v>151</v>
      </c>
      <c r="BE216">
        <f t="shared" si="324"/>
        <v>151</v>
      </c>
      <c r="BF216">
        <f t="shared" si="324"/>
        <v>151</v>
      </c>
      <c r="BG216">
        <f t="shared" si="324"/>
        <v>151</v>
      </c>
      <c r="BH216">
        <f t="shared" si="324"/>
        <v>151</v>
      </c>
      <c r="BI216">
        <f t="shared" si="324"/>
        <v>151</v>
      </c>
      <c r="BJ216">
        <f t="shared" si="324"/>
        <v>151</v>
      </c>
      <c r="BK216">
        <f t="shared" si="324"/>
        <v>151</v>
      </c>
      <c r="BL216">
        <f t="shared" si="324"/>
        <v>151</v>
      </c>
      <c r="BM216">
        <f t="shared" si="324"/>
        <v>151</v>
      </c>
      <c r="BN216">
        <f t="shared" si="324"/>
        <v>151</v>
      </c>
      <c r="BO216">
        <f t="shared" si="324"/>
        <v>151</v>
      </c>
      <c r="BP216">
        <f t="shared" si="324"/>
        <v>151</v>
      </c>
      <c r="BQ216">
        <f t="shared" si="324"/>
        <v>151</v>
      </c>
    </row>
    <row r="217" spans="1:69">
      <c r="A217" t="s">
        <v>613</v>
      </c>
      <c r="B217" t="s">
        <v>32</v>
      </c>
      <c r="C217" t="s">
        <v>33</v>
      </c>
      <c r="D217" t="s">
        <v>34</v>
      </c>
      <c r="E217" t="s">
        <v>808</v>
      </c>
      <c r="I217">
        <v>60</v>
      </c>
      <c r="J217" t="s">
        <v>72</v>
      </c>
      <c r="K217">
        <v>2020</v>
      </c>
      <c r="M217" t="s">
        <v>615</v>
      </c>
      <c r="S217" t="s">
        <v>616</v>
      </c>
      <c r="U217">
        <v>38.629899999999999</v>
      </c>
      <c r="V217">
        <v>-104.65260000000001</v>
      </c>
      <c r="W217" t="s">
        <v>42</v>
      </c>
      <c r="Y217" t="s">
        <v>809</v>
      </c>
      <c r="AA217" t="s">
        <v>810</v>
      </c>
      <c r="AB217" t="s">
        <v>811</v>
      </c>
      <c r="AC217" t="s">
        <v>812</v>
      </c>
      <c r="AD217" t="s">
        <v>813</v>
      </c>
      <c r="AE217" t="s">
        <v>49</v>
      </c>
      <c r="AF217" s="1">
        <v>1</v>
      </c>
      <c r="AG217">
        <f t="shared" si="290"/>
        <v>60</v>
      </c>
      <c r="AH217">
        <f t="shared" si="291"/>
        <v>60</v>
      </c>
      <c r="AI217">
        <f t="shared" si="292"/>
        <v>4</v>
      </c>
      <c r="AJ217">
        <f t="shared" si="294"/>
        <v>2060</v>
      </c>
      <c r="AK217">
        <f t="shared" ref="AK217:AL217" si="325">AJ217+40</f>
        <v>2100</v>
      </c>
      <c r="AL217">
        <f t="shared" si="325"/>
        <v>2140</v>
      </c>
      <c r="AM217">
        <f t="shared" si="323"/>
        <v>60</v>
      </c>
      <c r="AN217">
        <f t="shared" si="323"/>
        <v>60</v>
      </c>
      <c r="AO217">
        <f t="shared" si="323"/>
        <v>60</v>
      </c>
      <c r="AP217">
        <f t="shared" si="323"/>
        <v>60</v>
      </c>
      <c r="AQ217">
        <f t="shared" si="323"/>
        <v>60</v>
      </c>
      <c r="AR217">
        <f t="shared" si="323"/>
        <v>60</v>
      </c>
      <c r="AS217">
        <f t="shared" si="323"/>
        <v>60</v>
      </c>
      <c r="AT217">
        <f t="shared" si="323"/>
        <v>60</v>
      </c>
      <c r="AU217">
        <f t="shared" si="323"/>
        <v>60</v>
      </c>
      <c r="AV217">
        <f t="shared" si="323"/>
        <v>60</v>
      </c>
      <c r="AW217">
        <f t="shared" si="323"/>
        <v>60</v>
      </c>
      <c r="AX217">
        <f t="shared" si="323"/>
        <v>60</v>
      </c>
      <c r="AY217">
        <f t="shared" si="323"/>
        <v>60</v>
      </c>
      <c r="AZ217">
        <f t="shared" si="323"/>
        <v>60</v>
      </c>
      <c r="BA217">
        <f t="shared" si="323"/>
        <v>60</v>
      </c>
      <c r="BB217">
        <f t="shared" si="323"/>
        <v>60</v>
      </c>
      <c r="BC217">
        <f t="shared" si="324"/>
        <v>60</v>
      </c>
      <c r="BD217">
        <f t="shared" si="324"/>
        <v>60</v>
      </c>
      <c r="BE217">
        <f t="shared" si="324"/>
        <v>60</v>
      </c>
      <c r="BF217">
        <f t="shared" si="324"/>
        <v>60</v>
      </c>
      <c r="BG217">
        <f t="shared" si="324"/>
        <v>60</v>
      </c>
      <c r="BH217">
        <f t="shared" si="324"/>
        <v>60</v>
      </c>
      <c r="BI217">
        <f t="shared" si="324"/>
        <v>60</v>
      </c>
      <c r="BJ217">
        <f t="shared" si="324"/>
        <v>60</v>
      </c>
      <c r="BK217">
        <f t="shared" si="324"/>
        <v>60</v>
      </c>
      <c r="BL217">
        <f t="shared" si="324"/>
        <v>60</v>
      </c>
      <c r="BM217">
        <f t="shared" si="324"/>
        <v>60</v>
      </c>
      <c r="BN217">
        <f t="shared" si="324"/>
        <v>60</v>
      </c>
      <c r="BO217">
        <f t="shared" si="324"/>
        <v>60</v>
      </c>
      <c r="BP217">
        <f t="shared" si="324"/>
        <v>60</v>
      </c>
      <c r="BQ217">
        <f t="shared" si="324"/>
        <v>60</v>
      </c>
    </row>
    <row r="218" spans="1:69">
      <c r="A218" t="s">
        <v>613</v>
      </c>
      <c r="B218" t="s">
        <v>32</v>
      </c>
      <c r="C218" t="s">
        <v>33</v>
      </c>
      <c r="D218" t="s">
        <v>34</v>
      </c>
      <c r="E218" t="s">
        <v>814</v>
      </c>
      <c r="I218">
        <v>175</v>
      </c>
      <c r="J218" t="s">
        <v>799</v>
      </c>
      <c r="K218">
        <v>2023</v>
      </c>
      <c r="M218" t="s">
        <v>615</v>
      </c>
      <c r="S218" t="s">
        <v>616</v>
      </c>
      <c r="U218">
        <v>38.621699999999997</v>
      </c>
      <c r="V218">
        <v>-104.5814</v>
      </c>
      <c r="W218" t="s">
        <v>702</v>
      </c>
      <c r="X218" t="s">
        <v>815</v>
      </c>
      <c r="Y218" t="s">
        <v>809</v>
      </c>
      <c r="AA218" t="s">
        <v>810</v>
      </c>
      <c r="AB218" t="s">
        <v>816</v>
      </c>
      <c r="AC218" t="s">
        <v>817</v>
      </c>
      <c r="AD218" t="s">
        <v>818</v>
      </c>
      <c r="AE218" t="s">
        <v>49</v>
      </c>
      <c r="AF218" s="1">
        <v>1</v>
      </c>
      <c r="AG218">
        <f t="shared" si="290"/>
        <v>175</v>
      </c>
      <c r="AH218">
        <f t="shared" si="291"/>
        <v>175</v>
      </c>
      <c r="AI218">
        <f t="shared" si="292"/>
        <v>1</v>
      </c>
      <c r="AJ218">
        <f t="shared" si="294"/>
        <v>2063</v>
      </c>
      <c r="AK218">
        <f t="shared" ref="AK218:AL218" si="326">AJ218+40</f>
        <v>2103</v>
      </c>
      <c r="AL218">
        <f t="shared" si="326"/>
        <v>2143</v>
      </c>
      <c r="AM218">
        <f>IF($K218="",IF(AM$1&lt;2029,0,$I218),IF(AM$1&lt;$K218,0,$I218))*$AF218</f>
        <v>0</v>
      </c>
      <c r="AN218">
        <f t="shared" ref="AN218:BQ218" si="327">IF($K218="",IF(AN$1&lt;2029,0,$I218),IF(AN$1&lt;$K218,0,$I218))*$AF218</f>
        <v>0</v>
      </c>
      <c r="AO218">
        <f t="shared" si="327"/>
        <v>0</v>
      </c>
      <c r="AP218">
        <f t="shared" si="327"/>
        <v>175</v>
      </c>
      <c r="AQ218">
        <f t="shared" si="327"/>
        <v>175</v>
      </c>
      <c r="AR218">
        <f t="shared" si="327"/>
        <v>175</v>
      </c>
      <c r="AS218">
        <f t="shared" si="327"/>
        <v>175</v>
      </c>
      <c r="AT218">
        <f t="shared" si="327"/>
        <v>175</v>
      </c>
      <c r="AU218">
        <f t="shared" si="327"/>
        <v>175</v>
      </c>
      <c r="AV218">
        <f t="shared" si="327"/>
        <v>175</v>
      </c>
      <c r="AW218">
        <f t="shared" si="327"/>
        <v>175</v>
      </c>
      <c r="AX218">
        <f t="shared" si="327"/>
        <v>175</v>
      </c>
      <c r="AY218">
        <f t="shared" si="327"/>
        <v>175</v>
      </c>
      <c r="AZ218">
        <f t="shared" si="327"/>
        <v>175</v>
      </c>
      <c r="BA218">
        <f t="shared" si="327"/>
        <v>175</v>
      </c>
      <c r="BB218">
        <f t="shared" si="327"/>
        <v>175</v>
      </c>
      <c r="BC218">
        <f t="shared" si="327"/>
        <v>175</v>
      </c>
      <c r="BD218">
        <f t="shared" si="327"/>
        <v>175</v>
      </c>
      <c r="BE218">
        <f t="shared" si="327"/>
        <v>175</v>
      </c>
      <c r="BF218">
        <f t="shared" si="327"/>
        <v>175</v>
      </c>
      <c r="BG218">
        <f t="shared" si="327"/>
        <v>175</v>
      </c>
      <c r="BH218">
        <f t="shared" si="327"/>
        <v>175</v>
      </c>
      <c r="BI218">
        <f t="shared" si="327"/>
        <v>175</v>
      </c>
      <c r="BJ218">
        <f t="shared" si="327"/>
        <v>175</v>
      </c>
      <c r="BK218">
        <f t="shared" si="327"/>
        <v>175</v>
      </c>
      <c r="BL218">
        <f t="shared" si="327"/>
        <v>175</v>
      </c>
      <c r="BM218">
        <f t="shared" si="327"/>
        <v>175</v>
      </c>
      <c r="BN218">
        <f t="shared" si="327"/>
        <v>175</v>
      </c>
      <c r="BO218">
        <f t="shared" si="327"/>
        <v>175</v>
      </c>
      <c r="BP218">
        <f t="shared" si="327"/>
        <v>175</v>
      </c>
      <c r="BQ218">
        <f t="shared" si="327"/>
        <v>175</v>
      </c>
    </row>
    <row r="219" spans="1:69">
      <c r="A219" t="s">
        <v>613</v>
      </c>
      <c r="B219" t="s">
        <v>32</v>
      </c>
      <c r="C219" t="s">
        <v>33</v>
      </c>
      <c r="D219" t="s">
        <v>34</v>
      </c>
      <c r="E219" t="s">
        <v>819</v>
      </c>
      <c r="I219">
        <v>20</v>
      </c>
      <c r="J219" t="s">
        <v>72</v>
      </c>
      <c r="K219">
        <v>2022</v>
      </c>
      <c r="M219" t="s">
        <v>615</v>
      </c>
      <c r="S219" t="s">
        <v>616</v>
      </c>
      <c r="U219">
        <v>34.720100000000002</v>
      </c>
      <c r="V219">
        <v>-82.06</v>
      </c>
      <c r="W219" t="s">
        <v>42</v>
      </c>
      <c r="X219" t="s">
        <v>820</v>
      </c>
      <c r="Y219" t="s">
        <v>821</v>
      </c>
      <c r="AA219" t="s">
        <v>185</v>
      </c>
      <c r="AB219" t="s">
        <v>822</v>
      </c>
      <c r="AC219" t="s">
        <v>823</v>
      </c>
      <c r="AD219" t="s">
        <v>824</v>
      </c>
      <c r="AE219" t="s">
        <v>49</v>
      </c>
      <c r="AF219" s="1">
        <v>1</v>
      </c>
      <c r="AG219">
        <f t="shared" si="290"/>
        <v>20</v>
      </c>
      <c r="AH219">
        <f t="shared" si="291"/>
        <v>20</v>
      </c>
      <c r="AI219">
        <f t="shared" si="292"/>
        <v>2</v>
      </c>
      <c r="AJ219">
        <f t="shared" si="294"/>
        <v>2062</v>
      </c>
      <c r="AK219">
        <f t="shared" ref="AK219:AL219" si="328">AJ219+40</f>
        <v>2102</v>
      </c>
      <c r="AL219">
        <f t="shared" si="328"/>
        <v>2142</v>
      </c>
      <c r="AM219">
        <f t="shared" ref="AM219:BB222" si="329">IF(AM$1&lt;$K219,0,$I219)*$AF219</f>
        <v>0</v>
      </c>
      <c r="AN219">
        <f t="shared" si="329"/>
        <v>0</v>
      </c>
      <c r="AO219">
        <f t="shared" si="329"/>
        <v>20</v>
      </c>
      <c r="AP219">
        <f t="shared" si="329"/>
        <v>20</v>
      </c>
      <c r="AQ219">
        <f t="shared" si="329"/>
        <v>20</v>
      </c>
      <c r="AR219">
        <f t="shared" si="329"/>
        <v>20</v>
      </c>
      <c r="AS219">
        <f t="shared" si="329"/>
        <v>20</v>
      </c>
      <c r="AT219">
        <f t="shared" si="329"/>
        <v>20</v>
      </c>
      <c r="AU219">
        <f t="shared" si="329"/>
        <v>20</v>
      </c>
      <c r="AV219">
        <f t="shared" si="329"/>
        <v>20</v>
      </c>
      <c r="AW219">
        <f t="shared" si="329"/>
        <v>20</v>
      </c>
      <c r="AX219">
        <f t="shared" si="329"/>
        <v>20</v>
      </c>
      <c r="AY219">
        <f t="shared" si="329"/>
        <v>20</v>
      </c>
      <c r="AZ219">
        <f t="shared" si="329"/>
        <v>20</v>
      </c>
      <c r="BA219">
        <f t="shared" si="329"/>
        <v>20</v>
      </c>
      <c r="BB219">
        <f t="shared" si="329"/>
        <v>20</v>
      </c>
      <c r="BC219">
        <f t="shared" ref="BC219:BQ222" si="330">IF(BC$1&lt;$K219,0,$I219)*$AF219</f>
        <v>20</v>
      </c>
      <c r="BD219">
        <f t="shared" si="330"/>
        <v>20</v>
      </c>
      <c r="BE219">
        <f t="shared" si="330"/>
        <v>20</v>
      </c>
      <c r="BF219">
        <f t="shared" si="330"/>
        <v>20</v>
      </c>
      <c r="BG219">
        <f t="shared" si="330"/>
        <v>20</v>
      </c>
      <c r="BH219">
        <f t="shared" si="330"/>
        <v>20</v>
      </c>
      <c r="BI219">
        <f t="shared" si="330"/>
        <v>20</v>
      </c>
      <c r="BJ219">
        <f t="shared" si="330"/>
        <v>20</v>
      </c>
      <c r="BK219">
        <f t="shared" si="330"/>
        <v>20</v>
      </c>
      <c r="BL219">
        <f t="shared" si="330"/>
        <v>20</v>
      </c>
      <c r="BM219">
        <f t="shared" si="330"/>
        <v>20</v>
      </c>
      <c r="BN219">
        <f t="shared" si="330"/>
        <v>20</v>
      </c>
      <c r="BO219">
        <f t="shared" si="330"/>
        <v>20</v>
      </c>
      <c r="BP219">
        <f t="shared" si="330"/>
        <v>20</v>
      </c>
      <c r="BQ219">
        <f t="shared" si="330"/>
        <v>20</v>
      </c>
    </row>
    <row r="220" spans="1:69">
      <c r="A220" t="s">
        <v>613</v>
      </c>
      <c r="B220" t="s">
        <v>32</v>
      </c>
      <c r="C220" t="s">
        <v>33</v>
      </c>
      <c r="D220" t="s">
        <v>34</v>
      </c>
      <c r="E220" t="s">
        <v>825</v>
      </c>
      <c r="I220">
        <v>250</v>
      </c>
      <c r="J220" t="s">
        <v>72</v>
      </c>
      <c r="K220">
        <v>2022</v>
      </c>
      <c r="M220" t="s">
        <v>615</v>
      </c>
      <c r="S220" t="s">
        <v>616</v>
      </c>
      <c r="U220">
        <v>31.8965</v>
      </c>
      <c r="V220">
        <v>-96.467100000000002</v>
      </c>
      <c r="W220" t="s">
        <v>42</v>
      </c>
      <c r="Y220" t="s">
        <v>826</v>
      </c>
      <c r="AA220" t="s">
        <v>681</v>
      </c>
      <c r="AB220" t="s">
        <v>827</v>
      </c>
      <c r="AC220" t="s">
        <v>828</v>
      </c>
      <c r="AD220" t="s">
        <v>829</v>
      </c>
      <c r="AE220" t="s">
        <v>49</v>
      </c>
      <c r="AF220" s="1">
        <v>1</v>
      </c>
      <c r="AG220">
        <f t="shared" si="290"/>
        <v>250</v>
      </c>
      <c r="AH220">
        <f t="shared" si="291"/>
        <v>250</v>
      </c>
      <c r="AI220">
        <f t="shared" si="292"/>
        <v>2</v>
      </c>
      <c r="AJ220">
        <f t="shared" si="294"/>
        <v>2062</v>
      </c>
      <c r="AK220">
        <f t="shared" ref="AK220:AL220" si="331">AJ220+40</f>
        <v>2102</v>
      </c>
      <c r="AL220">
        <f t="shared" si="331"/>
        <v>2142</v>
      </c>
      <c r="AM220">
        <f t="shared" si="329"/>
        <v>0</v>
      </c>
      <c r="AN220">
        <f t="shared" si="329"/>
        <v>0</v>
      </c>
      <c r="AO220">
        <f t="shared" si="329"/>
        <v>250</v>
      </c>
      <c r="AP220">
        <f t="shared" si="329"/>
        <v>250</v>
      </c>
      <c r="AQ220">
        <f t="shared" si="329"/>
        <v>250</v>
      </c>
      <c r="AR220">
        <f t="shared" si="329"/>
        <v>250</v>
      </c>
      <c r="AS220">
        <f t="shared" si="329"/>
        <v>250</v>
      </c>
      <c r="AT220">
        <f t="shared" si="329"/>
        <v>250</v>
      </c>
      <c r="AU220">
        <f t="shared" si="329"/>
        <v>250</v>
      </c>
      <c r="AV220">
        <f t="shared" si="329"/>
        <v>250</v>
      </c>
      <c r="AW220">
        <f t="shared" si="329"/>
        <v>250</v>
      </c>
      <c r="AX220">
        <f t="shared" si="329"/>
        <v>250</v>
      </c>
      <c r="AY220">
        <f t="shared" si="329"/>
        <v>250</v>
      </c>
      <c r="AZ220">
        <f t="shared" si="329"/>
        <v>250</v>
      </c>
      <c r="BA220">
        <f t="shared" si="329"/>
        <v>250</v>
      </c>
      <c r="BB220">
        <f t="shared" si="329"/>
        <v>250</v>
      </c>
      <c r="BC220">
        <f t="shared" si="330"/>
        <v>250</v>
      </c>
      <c r="BD220">
        <f t="shared" si="330"/>
        <v>250</v>
      </c>
      <c r="BE220">
        <f t="shared" si="330"/>
        <v>250</v>
      </c>
      <c r="BF220">
        <f t="shared" si="330"/>
        <v>250</v>
      </c>
      <c r="BG220">
        <f t="shared" si="330"/>
        <v>250</v>
      </c>
      <c r="BH220">
        <f t="shared" si="330"/>
        <v>250</v>
      </c>
      <c r="BI220">
        <f t="shared" si="330"/>
        <v>250</v>
      </c>
      <c r="BJ220">
        <f t="shared" si="330"/>
        <v>250</v>
      </c>
      <c r="BK220">
        <f t="shared" si="330"/>
        <v>250</v>
      </c>
      <c r="BL220">
        <f t="shared" si="330"/>
        <v>250</v>
      </c>
      <c r="BM220">
        <f t="shared" si="330"/>
        <v>250</v>
      </c>
      <c r="BN220">
        <f t="shared" si="330"/>
        <v>250</v>
      </c>
      <c r="BO220">
        <f t="shared" si="330"/>
        <v>250</v>
      </c>
      <c r="BP220">
        <f t="shared" si="330"/>
        <v>250</v>
      </c>
      <c r="BQ220">
        <f t="shared" si="330"/>
        <v>250</v>
      </c>
    </row>
    <row r="221" spans="1:69">
      <c r="A221" t="s">
        <v>613</v>
      </c>
      <c r="B221" t="s">
        <v>32</v>
      </c>
      <c r="C221" t="s">
        <v>33</v>
      </c>
      <c r="D221" t="s">
        <v>34</v>
      </c>
      <c r="E221" t="s">
        <v>830</v>
      </c>
      <c r="I221">
        <v>20</v>
      </c>
      <c r="J221" t="s">
        <v>72</v>
      </c>
      <c r="K221">
        <v>2015</v>
      </c>
      <c r="M221" t="s">
        <v>615</v>
      </c>
      <c r="S221" t="s">
        <v>616</v>
      </c>
      <c r="U221">
        <v>35.305599999999998</v>
      </c>
      <c r="V221">
        <v>-119.6225</v>
      </c>
      <c r="W221" t="s">
        <v>42</v>
      </c>
      <c r="Y221" t="s">
        <v>804</v>
      </c>
      <c r="AA221" t="s">
        <v>781</v>
      </c>
      <c r="AB221" t="s">
        <v>831</v>
      </c>
      <c r="AC221" t="s">
        <v>832</v>
      </c>
      <c r="AD221" t="s">
        <v>833</v>
      </c>
      <c r="AE221" t="s">
        <v>49</v>
      </c>
      <c r="AF221" s="1">
        <v>1</v>
      </c>
      <c r="AG221">
        <f t="shared" si="290"/>
        <v>20</v>
      </c>
      <c r="AH221">
        <f t="shared" si="291"/>
        <v>20</v>
      </c>
      <c r="AI221">
        <f t="shared" si="292"/>
        <v>9</v>
      </c>
      <c r="AJ221">
        <f t="shared" si="294"/>
        <v>2055</v>
      </c>
      <c r="AK221">
        <f t="shared" ref="AK221:AL221" si="332">AJ221+40</f>
        <v>2095</v>
      </c>
      <c r="AL221">
        <f t="shared" si="332"/>
        <v>2135</v>
      </c>
      <c r="AM221">
        <f t="shared" si="329"/>
        <v>20</v>
      </c>
      <c r="AN221">
        <f t="shared" si="329"/>
        <v>20</v>
      </c>
      <c r="AO221">
        <f t="shared" si="329"/>
        <v>20</v>
      </c>
      <c r="AP221">
        <f t="shared" si="329"/>
        <v>20</v>
      </c>
      <c r="AQ221">
        <f t="shared" si="329"/>
        <v>20</v>
      </c>
      <c r="AR221">
        <f t="shared" si="329"/>
        <v>20</v>
      </c>
      <c r="AS221">
        <f t="shared" si="329"/>
        <v>20</v>
      </c>
      <c r="AT221">
        <f t="shared" si="329"/>
        <v>20</v>
      </c>
      <c r="AU221">
        <f t="shared" si="329"/>
        <v>20</v>
      </c>
      <c r="AV221">
        <f t="shared" si="329"/>
        <v>20</v>
      </c>
      <c r="AW221">
        <f t="shared" si="329"/>
        <v>20</v>
      </c>
      <c r="AX221">
        <f t="shared" si="329"/>
        <v>20</v>
      </c>
      <c r="AY221">
        <f t="shared" si="329"/>
        <v>20</v>
      </c>
      <c r="AZ221">
        <f t="shared" si="329"/>
        <v>20</v>
      </c>
      <c r="BA221">
        <f t="shared" si="329"/>
        <v>20</v>
      </c>
      <c r="BB221">
        <f t="shared" si="329"/>
        <v>20</v>
      </c>
      <c r="BC221">
        <f t="shared" si="330"/>
        <v>20</v>
      </c>
      <c r="BD221">
        <f t="shared" si="330"/>
        <v>20</v>
      </c>
      <c r="BE221">
        <f t="shared" si="330"/>
        <v>20</v>
      </c>
      <c r="BF221">
        <f t="shared" si="330"/>
        <v>20</v>
      </c>
      <c r="BG221">
        <f t="shared" si="330"/>
        <v>20</v>
      </c>
      <c r="BH221">
        <f t="shared" si="330"/>
        <v>20</v>
      </c>
      <c r="BI221">
        <f t="shared" si="330"/>
        <v>20</v>
      </c>
      <c r="BJ221">
        <f t="shared" si="330"/>
        <v>20</v>
      </c>
      <c r="BK221">
        <f t="shared" si="330"/>
        <v>20</v>
      </c>
      <c r="BL221">
        <f t="shared" si="330"/>
        <v>20</v>
      </c>
      <c r="BM221">
        <f t="shared" si="330"/>
        <v>20</v>
      </c>
      <c r="BN221">
        <f t="shared" si="330"/>
        <v>20</v>
      </c>
      <c r="BO221">
        <f t="shared" si="330"/>
        <v>20</v>
      </c>
      <c r="BP221">
        <f t="shared" si="330"/>
        <v>20</v>
      </c>
      <c r="BQ221">
        <f t="shared" si="330"/>
        <v>20</v>
      </c>
    </row>
    <row r="222" spans="1:69">
      <c r="A222" t="s">
        <v>613</v>
      </c>
      <c r="B222" t="s">
        <v>32</v>
      </c>
      <c r="C222" t="s">
        <v>33</v>
      </c>
      <c r="D222" t="s">
        <v>34</v>
      </c>
      <c r="E222" t="s">
        <v>834</v>
      </c>
      <c r="I222">
        <v>200</v>
      </c>
      <c r="J222" t="s">
        <v>72</v>
      </c>
      <c r="K222">
        <v>2020</v>
      </c>
      <c r="M222" t="s">
        <v>615</v>
      </c>
      <c r="S222" t="s">
        <v>616</v>
      </c>
      <c r="U222">
        <v>31.516999999999999</v>
      </c>
      <c r="V222">
        <v>-100.6001</v>
      </c>
      <c r="W222" t="s">
        <v>42</v>
      </c>
      <c r="Y222" t="s">
        <v>835</v>
      </c>
      <c r="AA222" t="s">
        <v>681</v>
      </c>
      <c r="AB222" t="s">
        <v>836</v>
      </c>
      <c r="AC222" t="s">
        <v>837</v>
      </c>
      <c r="AD222" t="s">
        <v>838</v>
      </c>
      <c r="AE222" t="s">
        <v>49</v>
      </c>
      <c r="AF222" s="1">
        <v>1</v>
      </c>
      <c r="AG222">
        <f t="shared" si="290"/>
        <v>200</v>
      </c>
      <c r="AH222">
        <f t="shared" si="291"/>
        <v>200</v>
      </c>
      <c r="AI222">
        <f t="shared" si="292"/>
        <v>4</v>
      </c>
      <c r="AJ222">
        <f t="shared" si="294"/>
        <v>2060</v>
      </c>
      <c r="AK222">
        <f t="shared" ref="AK222:AL222" si="333">AJ222+40</f>
        <v>2100</v>
      </c>
      <c r="AL222">
        <f t="shared" si="333"/>
        <v>2140</v>
      </c>
      <c r="AM222">
        <f t="shared" si="329"/>
        <v>200</v>
      </c>
      <c r="AN222">
        <f t="shared" si="329"/>
        <v>200</v>
      </c>
      <c r="AO222">
        <f t="shared" si="329"/>
        <v>200</v>
      </c>
      <c r="AP222">
        <f t="shared" si="329"/>
        <v>200</v>
      </c>
      <c r="AQ222">
        <f t="shared" si="329"/>
        <v>200</v>
      </c>
      <c r="AR222">
        <f t="shared" si="329"/>
        <v>200</v>
      </c>
      <c r="AS222">
        <f t="shared" si="329"/>
        <v>200</v>
      </c>
      <c r="AT222">
        <f t="shared" si="329"/>
        <v>200</v>
      </c>
      <c r="AU222">
        <f t="shared" si="329"/>
        <v>200</v>
      </c>
      <c r="AV222">
        <f t="shared" si="329"/>
        <v>200</v>
      </c>
      <c r="AW222">
        <f t="shared" si="329"/>
        <v>200</v>
      </c>
      <c r="AX222">
        <f t="shared" si="329"/>
        <v>200</v>
      </c>
      <c r="AY222">
        <f t="shared" si="329"/>
        <v>200</v>
      </c>
      <c r="AZ222">
        <f t="shared" si="329"/>
        <v>200</v>
      </c>
      <c r="BA222">
        <f t="shared" si="329"/>
        <v>200</v>
      </c>
      <c r="BB222">
        <f t="shared" si="329"/>
        <v>200</v>
      </c>
      <c r="BC222">
        <f t="shared" si="330"/>
        <v>200</v>
      </c>
      <c r="BD222">
        <f t="shared" si="330"/>
        <v>200</v>
      </c>
      <c r="BE222">
        <f t="shared" si="330"/>
        <v>200</v>
      </c>
      <c r="BF222">
        <f t="shared" si="330"/>
        <v>200</v>
      </c>
      <c r="BG222">
        <f t="shared" si="330"/>
        <v>200</v>
      </c>
      <c r="BH222">
        <f t="shared" si="330"/>
        <v>200</v>
      </c>
      <c r="BI222">
        <f t="shared" si="330"/>
        <v>200</v>
      </c>
      <c r="BJ222">
        <f t="shared" si="330"/>
        <v>200</v>
      </c>
      <c r="BK222">
        <f t="shared" si="330"/>
        <v>200</v>
      </c>
      <c r="BL222">
        <f t="shared" si="330"/>
        <v>200</v>
      </c>
      <c r="BM222">
        <f t="shared" si="330"/>
        <v>200</v>
      </c>
      <c r="BN222">
        <f t="shared" si="330"/>
        <v>200</v>
      </c>
      <c r="BO222">
        <f t="shared" si="330"/>
        <v>200</v>
      </c>
      <c r="BP222">
        <f t="shared" si="330"/>
        <v>200</v>
      </c>
      <c r="BQ222">
        <f t="shared" si="330"/>
        <v>200</v>
      </c>
    </row>
    <row r="223" spans="1:69">
      <c r="A223" t="s">
        <v>613</v>
      </c>
      <c r="B223" t="s">
        <v>32</v>
      </c>
      <c r="C223" t="s">
        <v>33</v>
      </c>
      <c r="D223" t="s">
        <v>34</v>
      </c>
      <c r="E223" t="s">
        <v>839</v>
      </c>
      <c r="I223">
        <v>75</v>
      </c>
      <c r="J223" t="s">
        <v>840</v>
      </c>
      <c r="M223" t="s">
        <v>615</v>
      </c>
      <c r="S223" t="s">
        <v>616</v>
      </c>
      <c r="U223">
        <v>28.555299999999999</v>
      </c>
      <c r="V223">
        <v>-82.387900000000002</v>
      </c>
      <c r="W223" t="s">
        <v>702</v>
      </c>
      <c r="Y223" t="s">
        <v>841</v>
      </c>
      <c r="AA223" t="s">
        <v>110</v>
      </c>
      <c r="AB223" t="s">
        <v>842</v>
      </c>
      <c r="AC223" t="s">
        <v>843</v>
      </c>
      <c r="AD223" t="s">
        <v>844</v>
      </c>
      <c r="AE223" t="s">
        <v>49</v>
      </c>
      <c r="AF223" s="1">
        <v>1</v>
      </c>
      <c r="AG223">
        <f t="shared" si="290"/>
        <v>75</v>
      </c>
      <c r="AH223">
        <f t="shared" si="291"/>
        <v>75</v>
      </c>
      <c r="AI223">
        <f t="shared" si="292"/>
        <v>-99</v>
      </c>
      <c r="AJ223">
        <f t="shared" si="294"/>
        <v>40</v>
      </c>
      <c r="AK223">
        <f t="shared" ref="AK223:AL223" si="334">AJ223+40</f>
        <v>80</v>
      </c>
      <c r="AL223">
        <f t="shared" si="334"/>
        <v>120</v>
      </c>
      <c r="AM223">
        <v>0</v>
      </c>
      <c r="AN223">
        <f>AM223</f>
        <v>0</v>
      </c>
      <c r="AO223">
        <f t="shared" ref="AO223:BQ223" si="335">AN223</f>
        <v>0</v>
      </c>
      <c r="AP223">
        <f t="shared" si="335"/>
        <v>0</v>
      </c>
      <c r="AQ223">
        <f t="shared" si="335"/>
        <v>0</v>
      </c>
      <c r="AR223">
        <f t="shared" si="335"/>
        <v>0</v>
      </c>
      <c r="AS223">
        <f t="shared" si="335"/>
        <v>0</v>
      </c>
      <c r="AT223">
        <f t="shared" si="335"/>
        <v>0</v>
      </c>
      <c r="AU223">
        <f t="shared" si="335"/>
        <v>0</v>
      </c>
      <c r="AV223">
        <f t="shared" si="335"/>
        <v>0</v>
      </c>
      <c r="AW223">
        <f t="shared" si="335"/>
        <v>0</v>
      </c>
      <c r="AX223">
        <f t="shared" si="335"/>
        <v>0</v>
      </c>
      <c r="AY223">
        <f t="shared" si="335"/>
        <v>0</v>
      </c>
      <c r="AZ223">
        <f t="shared" si="335"/>
        <v>0</v>
      </c>
      <c r="BA223">
        <f t="shared" si="335"/>
        <v>0</v>
      </c>
      <c r="BB223">
        <f t="shared" si="335"/>
        <v>0</v>
      </c>
      <c r="BC223">
        <f t="shared" si="335"/>
        <v>0</v>
      </c>
      <c r="BD223">
        <f t="shared" si="335"/>
        <v>0</v>
      </c>
      <c r="BE223">
        <f t="shared" si="335"/>
        <v>0</v>
      </c>
      <c r="BF223">
        <f t="shared" si="335"/>
        <v>0</v>
      </c>
      <c r="BG223">
        <f t="shared" si="335"/>
        <v>0</v>
      </c>
      <c r="BH223">
        <f t="shared" si="335"/>
        <v>0</v>
      </c>
      <c r="BI223">
        <f t="shared" si="335"/>
        <v>0</v>
      </c>
      <c r="BJ223">
        <f t="shared" si="335"/>
        <v>0</v>
      </c>
      <c r="BK223">
        <f t="shared" si="335"/>
        <v>0</v>
      </c>
      <c r="BL223">
        <f t="shared" si="335"/>
        <v>0</v>
      </c>
      <c r="BM223">
        <f t="shared" si="335"/>
        <v>0</v>
      </c>
      <c r="BN223">
        <f t="shared" si="335"/>
        <v>0</v>
      </c>
      <c r="BO223">
        <f t="shared" si="335"/>
        <v>0</v>
      </c>
      <c r="BP223">
        <f t="shared" si="335"/>
        <v>0</v>
      </c>
      <c r="BQ223">
        <f t="shared" si="335"/>
        <v>0</v>
      </c>
    </row>
    <row r="224" spans="1:69">
      <c r="A224" t="s">
        <v>613</v>
      </c>
      <c r="B224" t="s">
        <v>32</v>
      </c>
      <c r="C224" t="s">
        <v>33</v>
      </c>
      <c r="D224" t="s">
        <v>34</v>
      </c>
      <c r="E224" t="s">
        <v>845</v>
      </c>
      <c r="F224" t="s">
        <v>287</v>
      </c>
      <c r="I224">
        <v>20</v>
      </c>
      <c r="J224" t="s">
        <v>72</v>
      </c>
      <c r="K224">
        <v>2016</v>
      </c>
      <c r="M224" t="s">
        <v>615</v>
      </c>
      <c r="S224" t="s">
        <v>616</v>
      </c>
      <c r="U224">
        <v>35.415999999999997</v>
      </c>
      <c r="V224">
        <v>-119.63</v>
      </c>
      <c r="W224" t="s">
        <v>42</v>
      </c>
      <c r="Y224" t="s">
        <v>804</v>
      </c>
      <c r="AA224" t="s">
        <v>781</v>
      </c>
      <c r="AB224" t="s">
        <v>846</v>
      </c>
      <c r="AC224" t="s">
        <v>847</v>
      </c>
      <c r="AD224" t="s">
        <v>848</v>
      </c>
      <c r="AE224" t="s">
        <v>49</v>
      </c>
      <c r="AF224" s="1">
        <v>1</v>
      </c>
      <c r="AG224">
        <f t="shared" si="290"/>
        <v>40</v>
      </c>
      <c r="AH224" t="str">
        <f t="shared" si="291"/>
        <v/>
      </c>
      <c r="AI224">
        <f t="shared" si="292"/>
        <v>8</v>
      </c>
      <c r="AJ224">
        <f t="shared" si="294"/>
        <v>2056</v>
      </c>
      <c r="AK224">
        <f t="shared" ref="AK224:AL224" si="336">AJ224+40</f>
        <v>2096</v>
      </c>
      <c r="AL224">
        <f t="shared" si="336"/>
        <v>2136</v>
      </c>
      <c r="AM224">
        <f t="shared" ref="AM224:BB231" si="337">IF(AM$1&lt;$K224,0,$I224)*$AF224</f>
        <v>20</v>
      </c>
      <c r="AN224">
        <f t="shared" si="337"/>
        <v>20</v>
      </c>
      <c r="AO224">
        <f t="shared" si="337"/>
        <v>20</v>
      </c>
      <c r="AP224">
        <f t="shared" si="337"/>
        <v>20</v>
      </c>
      <c r="AQ224">
        <f t="shared" si="337"/>
        <v>20</v>
      </c>
      <c r="AR224">
        <f t="shared" si="337"/>
        <v>20</v>
      </c>
      <c r="AS224">
        <f t="shared" si="337"/>
        <v>20</v>
      </c>
      <c r="AT224">
        <f t="shared" si="337"/>
        <v>20</v>
      </c>
      <c r="AU224">
        <f t="shared" si="337"/>
        <v>20</v>
      </c>
      <c r="AV224">
        <f t="shared" si="337"/>
        <v>20</v>
      </c>
      <c r="AW224">
        <f t="shared" si="337"/>
        <v>20</v>
      </c>
      <c r="AX224">
        <f t="shared" si="337"/>
        <v>20</v>
      </c>
      <c r="AY224">
        <f t="shared" si="337"/>
        <v>20</v>
      </c>
      <c r="AZ224">
        <f t="shared" si="337"/>
        <v>20</v>
      </c>
      <c r="BA224">
        <f t="shared" si="337"/>
        <v>20</v>
      </c>
      <c r="BB224">
        <f t="shared" si="337"/>
        <v>20</v>
      </c>
      <c r="BC224">
        <f t="shared" ref="BC224:BQ231" si="338">IF(BC$1&lt;$K224,0,$I224)*$AF224</f>
        <v>20</v>
      </c>
      <c r="BD224">
        <f t="shared" si="338"/>
        <v>20</v>
      </c>
      <c r="BE224">
        <f t="shared" si="338"/>
        <v>20</v>
      </c>
      <c r="BF224">
        <f t="shared" si="338"/>
        <v>20</v>
      </c>
      <c r="BG224">
        <f t="shared" si="338"/>
        <v>20</v>
      </c>
      <c r="BH224">
        <f t="shared" si="338"/>
        <v>20</v>
      </c>
      <c r="BI224">
        <f t="shared" si="338"/>
        <v>20</v>
      </c>
      <c r="BJ224">
        <f t="shared" si="338"/>
        <v>20</v>
      </c>
      <c r="BK224">
        <f t="shared" si="338"/>
        <v>20</v>
      </c>
      <c r="BL224">
        <f t="shared" si="338"/>
        <v>20</v>
      </c>
      <c r="BM224">
        <f t="shared" si="338"/>
        <v>20</v>
      </c>
      <c r="BN224">
        <f t="shared" si="338"/>
        <v>20</v>
      </c>
      <c r="BO224">
        <f t="shared" si="338"/>
        <v>20</v>
      </c>
      <c r="BP224">
        <f t="shared" si="338"/>
        <v>20</v>
      </c>
      <c r="BQ224">
        <f t="shared" si="338"/>
        <v>20</v>
      </c>
    </row>
    <row r="225" spans="1:69">
      <c r="A225" t="s">
        <v>613</v>
      </c>
      <c r="B225" t="s">
        <v>32</v>
      </c>
      <c r="C225" t="s">
        <v>33</v>
      </c>
      <c r="D225" t="s">
        <v>34</v>
      </c>
      <c r="E225" t="s">
        <v>845</v>
      </c>
      <c r="F225" t="s">
        <v>296</v>
      </c>
      <c r="I225">
        <v>20</v>
      </c>
      <c r="J225" t="s">
        <v>72</v>
      </c>
      <c r="K225">
        <v>2016</v>
      </c>
      <c r="M225" t="s">
        <v>615</v>
      </c>
      <c r="S225" t="s">
        <v>616</v>
      </c>
      <c r="U225">
        <v>35.422499999999999</v>
      </c>
      <c r="V225">
        <v>-119.6292</v>
      </c>
      <c r="W225" t="s">
        <v>42</v>
      </c>
      <c r="Y225" t="s">
        <v>804</v>
      </c>
      <c r="AA225" t="s">
        <v>781</v>
      </c>
      <c r="AB225" t="s">
        <v>846</v>
      </c>
      <c r="AC225" t="s">
        <v>847</v>
      </c>
      <c r="AD225" t="s">
        <v>849</v>
      </c>
      <c r="AE225" t="s">
        <v>49</v>
      </c>
      <c r="AF225" s="1">
        <v>1</v>
      </c>
      <c r="AG225">
        <f t="shared" si="290"/>
        <v>40</v>
      </c>
      <c r="AH225">
        <f t="shared" si="291"/>
        <v>40</v>
      </c>
      <c r="AI225">
        <f t="shared" si="292"/>
        <v>8</v>
      </c>
      <c r="AJ225">
        <f t="shared" si="294"/>
        <v>2056</v>
      </c>
      <c r="AK225">
        <f t="shared" ref="AK225:AL225" si="339">AJ225+40</f>
        <v>2096</v>
      </c>
      <c r="AL225">
        <f t="shared" si="339"/>
        <v>2136</v>
      </c>
      <c r="AM225">
        <f t="shared" si="337"/>
        <v>20</v>
      </c>
      <c r="AN225">
        <f t="shared" si="337"/>
        <v>20</v>
      </c>
      <c r="AO225">
        <f t="shared" si="337"/>
        <v>20</v>
      </c>
      <c r="AP225">
        <f t="shared" si="337"/>
        <v>20</v>
      </c>
      <c r="AQ225">
        <f t="shared" si="337"/>
        <v>20</v>
      </c>
      <c r="AR225">
        <f t="shared" si="337"/>
        <v>20</v>
      </c>
      <c r="AS225">
        <f t="shared" si="337"/>
        <v>20</v>
      </c>
      <c r="AT225">
        <f t="shared" si="337"/>
        <v>20</v>
      </c>
      <c r="AU225">
        <f t="shared" si="337"/>
        <v>20</v>
      </c>
      <c r="AV225">
        <f t="shared" si="337"/>
        <v>20</v>
      </c>
      <c r="AW225">
        <f t="shared" si="337"/>
        <v>20</v>
      </c>
      <c r="AX225">
        <f t="shared" si="337"/>
        <v>20</v>
      </c>
      <c r="AY225">
        <f t="shared" si="337"/>
        <v>20</v>
      </c>
      <c r="AZ225">
        <f t="shared" si="337"/>
        <v>20</v>
      </c>
      <c r="BA225">
        <f t="shared" si="337"/>
        <v>20</v>
      </c>
      <c r="BB225">
        <f t="shared" si="337"/>
        <v>20</v>
      </c>
      <c r="BC225">
        <f t="shared" si="338"/>
        <v>20</v>
      </c>
      <c r="BD225">
        <f t="shared" si="338"/>
        <v>20</v>
      </c>
      <c r="BE225">
        <f t="shared" si="338"/>
        <v>20</v>
      </c>
      <c r="BF225">
        <f t="shared" si="338"/>
        <v>20</v>
      </c>
      <c r="BG225">
        <f t="shared" si="338"/>
        <v>20</v>
      </c>
      <c r="BH225">
        <f t="shared" si="338"/>
        <v>20</v>
      </c>
      <c r="BI225">
        <f t="shared" si="338"/>
        <v>20</v>
      </c>
      <c r="BJ225">
        <f t="shared" si="338"/>
        <v>20</v>
      </c>
      <c r="BK225">
        <f t="shared" si="338"/>
        <v>20</v>
      </c>
      <c r="BL225">
        <f t="shared" si="338"/>
        <v>20</v>
      </c>
      <c r="BM225">
        <f t="shared" si="338"/>
        <v>20</v>
      </c>
      <c r="BN225">
        <f t="shared" si="338"/>
        <v>20</v>
      </c>
      <c r="BO225">
        <f t="shared" si="338"/>
        <v>20</v>
      </c>
      <c r="BP225">
        <f t="shared" si="338"/>
        <v>20</v>
      </c>
      <c r="BQ225">
        <f t="shared" si="338"/>
        <v>20</v>
      </c>
    </row>
    <row r="226" spans="1:69">
      <c r="A226" t="s">
        <v>613</v>
      </c>
      <c r="B226" t="s">
        <v>32</v>
      </c>
      <c r="C226" t="s">
        <v>33</v>
      </c>
      <c r="D226" t="s">
        <v>34</v>
      </c>
      <c r="E226" t="s">
        <v>850</v>
      </c>
      <c r="I226">
        <v>75</v>
      </c>
      <c r="J226" t="s">
        <v>72</v>
      </c>
      <c r="K226">
        <v>2022</v>
      </c>
      <c r="M226" t="s">
        <v>615</v>
      </c>
      <c r="S226" t="s">
        <v>616</v>
      </c>
      <c r="U226">
        <v>30.103100000000001</v>
      </c>
      <c r="V226">
        <v>-85.410399999999996</v>
      </c>
      <c r="W226" t="s">
        <v>42</v>
      </c>
      <c r="X226" t="s">
        <v>851</v>
      </c>
      <c r="Y226" t="s">
        <v>617</v>
      </c>
      <c r="AA226" t="s">
        <v>110</v>
      </c>
      <c r="AB226" t="s">
        <v>852</v>
      </c>
      <c r="AC226" t="s">
        <v>853</v>
      </c>
      <c r="AD226" t="s">
        <v>854</v>
      </c>
      <c r="AE226" t="s">
        <v>49</v>
      </c>
      <c r="AF226" s="1">
        <v>1</v>
      </c>
      <c r="AG226">
        <f t="shared" si="290"/>
        <v>75</v>
      </c>
      <c r="AH226" t="str">
        <f t="shared" si="291"/>
        <v/>
      </c>
      <c r="AI226">
        <f t="shared" si="292"/>
        <v>2</v>
      </c>
      <c r="AJ226">
        <f t="shared" si="294"/>
        <v>2062</v>
      </c>
      <c r="AK226">
        <f t="shared" ref="AK226:AL226" si="340">AJ226+40</f>
        <v>2102</v>
      </c>
      <c r="AL226">
        <f t="shared" si="340"/>
        <v>2142</v>
      </c>
      <c r="AM226">
        <f t="shared" si="337"/>
        <v>0</v>
      </c>
      <c r="AN226">
        <f t="shared" si="337"/>
        <v>0</v>
      </c>
      <c r="AO226">
        <f t="shared" si="337"/>
        <v>75</v>
      </c>
      <c r="AP226">
        <f t="shared" si="337"/>
        <v>75</v>
      </c>
      <c r="AQ226">
        <f t="shared" si="337"/>
        <v>75</v>
      </c>
      <c r="AR226">
        <f t="shared" si="337"/>
        <v>75</v>
      </c>
      <c r="AS226">
        <f t="shared" si="337"/>
        <v>75</v>
      </c>
      <c r="AT226">
        <f t="shared" si="337"/>
        <v>75</v>
      </c>
      <c r="AU226">
        <f t="shared" si="337"/>
        <v>75</v>
      </c>
      <c r="AV226">
        <f t="shared" si="337"/>
        <v>75</v>
      </c>
      <c r="AW226">
        <f t="shared" si="337"/>
        <v>75</v>
      </c>
      <c r="AX226">
        <f t="shared" si="337"/>
        <v>75</v>
      </c>
      <c r="AY226">
        <f t="shared" si="337"/>
        <v>75</v>
      </c>
      <c r="AZ226">
        <f t="shared" si="337"/>
        <v>75</v>
      </c>
      <c r="BA226">
        <f t="shared" si="337"/>
        <v>75</v>
      </c>
      <c r="BB226">
        <f t="shared" si="337"/>
        <v>75</v>
      </c>
      <c r="BC226">
        <f t="shared" si="338"/>
        <v>75</v>
      </c>
      <c r="BD226">
        <f t="shared" si="338"/>
        <v>75</v>
      </c>
      <c r="BE226">
        <f t="shared" si="338"/>
        <v>75</v>
      </c>
      <c r="BF226">
        <f t="shared" si="338"/>
        <v>75</v>
      </c>
      <c r="BG226">
        <f t="shared" si="338"/>
        <v>75</v>
      </c>
      <c r="BH226">
        <f t="shared" si="338"/>
        <v>75</v>
      </c>
      <c r="BI226">
        <f t="shared" si="338"/>
        <v>75</v>
      </c>
      <c r="BJ226">
        <f t="shared" si="338"/>
        <v>75</v>
      </c>
      <c r="BK226">
        <f t="shared" si="338"/>
        <v>75</v>
      </c>
      <c r="BL226">
        <f t="shared" si="338"/>
        <v>75</v>
      </c>
      <c r="BM226">
        <f t="shared" si="338"/>
        <v>75</v>
      </c>
      <c r="BN226">
        <f t="shared" si="338"/>
        <v>75</v>
      </c>
      <c r="BO226">
        <f t="shared" si="338"/>
        <v>75</v>
      </c>
      <c r="BP226">
        <f t="shared" si="338"/>
        <v>75</v>
      </c>
      <c r="BQ226">
        <f t="shared" si="338"/>
        <v>75</v>
      </c>
    </row>
    <row r="227" spans="1:69">
      <c r="A227" t="s">
        <v>613</v>
      </c>
      <c r="B227" t="s">
        <v>32</v>
      </c>
      <c r="C227" t="s">
        <v>33</v>
      </c>
      <c r="D227" t="s">
        <v>34</v>
      </c>
      <c r="E227" t="s">
        <v>855</v>
      </c>
      <c r="I227">
        <v>75</v>
      </c>
      <c r="J227" t="s">
        <v>72</v>
      </c>
      <c r="K227">
        <v>2021</v>
      </c>
      <c r="M227" t="s">
        <v>615</v>
      </c>
      <c r="S227" t="s">
        <v>616</v>
      </c>
      <c r="U227">
        <v>29.870999999999999</v>
      </c>
      <c r="V227">
        <v>-82.722999999999999</v>
      </c>
      <c r="W227" t="s">
        <v>42</v>
      </c>
      <c r="X227" t="s">
        <v>856</v>
      </c>
      <c r="Y227" t="s">
        <v>722</v>
      </c>
      <c r="AA227" t="s">
        <v>110</v>
      </c>
      <c r="AB227" t="s">
        <v>857</v>
      </c>
      <c r="AC227" t="s">
        <v>858</v>
      </c>
      <c r="AD227" t="s">
        <v>859</v>
      </c>
      <c r="AE227" t="s">
        <v>49</v>
      </c>
      <c r="AF227" s="1">
        <v>1</v>
      </c>
      <c r="AG227">
        <f t="shared" si="290"/>
        <v>75</v>
      </c>
      <c r="AH227">
        <f t="shared" si="291"/>
        <v>75</v>
      </c>
      <c r="AI227">
        <f t="shared" si="292"/>
        <v>3</v>
      </c>
      <c r="AJ227">
        <f t="shared" si="294"/>
        <v>2061</v>
      </c>
      <c r="AK227">
        <f t="shared" ref="AK227:AL227" si="341">AJ227+40</f>
        <v>2101</v>
      </c>
      <c r="AL227">
        <f t="shared" si="341"/>
        <v>2141</v>
      </c>
      <c r="AM227">
        <f t="shared" si="337"/>
        <v>0</v>
      </c>
      <c r="AN227">
        <f t="shared" si="337"/>
        <v>75</v>
      </c>
      <c r="AO227">
        <f t="shared" si="337"/>
        <v>75</v>
      </c>
      <c r="AP227">
        <f t="shared" si="337"/>
        <v>75</v>
      </c>
      <c r="AQ227">
        <f t="shared" si="337"/>
        <v>75</v>
      </c>
      <c r="AR227">
        <f t="shared" si="337"/>
        <v>75</v>
      </c>
      <c r="AS227">
        <f t="shared" si="337"/>
        <v>75</v>
      </c>
      <c r="AT227">
        <f t="shared" si="337"/>
        <v>75</v>
      </c>
      <c r="AU227">
        <f t="shared" si="337"/>
        <v>75</v>
      </c>
      <c r="AV227">
        <f t="shared" si="337"/>
        <v>75</v>
      </c>
      <c r="AW227">
        <f t="shared" si="337"/>
        <v>75</v>
      </c>
      <c r="AX227">
        <f t="shared" si="337"/>
        <v>75</v>
      </c>
      <c r="AY227">
        <f t="shared" si="337"/>
        <v>75</v>
      </c>
      <c r="AZ227">
        <f t="shared" si="337"/>
        <v>75</v>
      </c>
      <c r="BA227">
        <f t="shared" si="337"/>
        <v>75</v>
      </c>
      <c r="BB227">
        <f t="shared" si="337"/>
        <v>75</v>
      </c>
      <c r="BC227">
        <f t="shared" si="338"/>
        <v>75</v>
      </c>
      <c r="BD227">
        <f t="shared" si="338"/>
        <v>75</v>
      </c>
      <c r="BE227">
        <f t="shared" si="338"/>
        <v>75</v>
      </c>
      <c r="BF227">
        <f t="shared" si="338"/>
        <v>75</v>
      </c>
      <c r="BG227">
        <f t="shared" si="338"/>
        <v>75</v>
      </c>
      <c r="BH227">
        <f t="shared" si="338"/>
        <v>75</v>
      </c>
      <c r="BI227">
        <f t="shared" si="338"/>
        <v>75</v>
      </c>
      <c r="BJ227">
        <f t="shared" si="338"/>
        <v>75</v>
      </c>
      <c r="BK227">
        <f t="shared" si="338"/>
        <v>75</v>
      </c>
      <c r="BL227">
        <f t="shared" si="338"/>
        <v>75</v>
      </c>
      <c r="BM227">
        <f t="shared" si="338"/>
        <v>75</v>
      </c>
      <c r="BN227">
        <f t="shared" si="338"/>
        <v>75</v>
      </c>
      <c r="BO227">
        <f t="shared" si="338"/>
        <v>75</v>
      </c>
      <c r="BP227">
        <f t="shared" si="338"/>
        <v>75</v>
      </c>
      <c r="BQ227">
        <f t="shared" si="338"/>
        <v>75</v>
      </c>
    </row>
    <row r="228" spans="1:69">
      <c r="A228" t="s">
        <v>613</v>
      </c>
      <c r="B228" t="s">
        <v>32</v>
      </c>
      <c r="C228" t="s">
        <v>33</v>
      </c>
      <c r="D228" t="s">
        <v>34</v>
      </c>
      <c r="E228" t="s">
        <v>860</v>
      </c>
      <c r="F228" t="s">
        <v>287</v>
      </c>
      <c r="I228">
        <v>20</v>
      </c>
      <c r="J228" t="s">
        <v>72</v>
      </c>
      <c r="K228">
        <v>2015</v>
      </c>
      <c r="M228" t="s">
        <v>615</v>
      </c>
      <c r="S228" t="s">
        <v>616</v>
      </c>
      <c r="U228">
        <v>33.112499999999997</v>
      </c>
      <c r="V228">
        <v>-116.01390000000001</v>
      </c>
      <c r="W228" t="s">
        <v>42</v>
      </c>
      <c r="Y228" t="s">
        <v>861</v>
      </c>
      <c r="AA228" t="s">
        <v>781</v>
      </c>
      <c r="AB228" t="s">
        <v>862</v>
      </c>
      <c r="AC228" t="s">
        <v>863</v>
      </c>
      <c r="AD228" t="s">
        <v>864</v>
      </c>
      <c r="AE228" t="s">
        <v>49</v>
      </c>
      <c r="AF228" s="1">
        <v>1</v>
      </c>
      <c r="AG228">
        <f t="shared" si="290"/>
        <v>50</v>
      </c>
      <c r="AH228" t="str">
        <f t="shared" si="291"/>
        <v/>
      </c>
      <c r="AI228">
        <f t="shared" si="292"/>
        <v>9</v>
      </c>
      <c r="AJ228">
        <f t="shared" si="294"/>
        <v>2055</v>
      </c>
      <c r="AK228">
        <f t="shared" ref="AK228:AL228" si="342">AJ228+40</f>
        <v>2095</v>
      </c>
      <c r="AL228">
        <f t="shared" si="342"/>
        <v>2135</v>
      </c>
      <c r="AM228">
        <f t="shared" si="337"/>
        <v>20</v>
      </c>
      <c r="AN228">
        <f t="shared" si="337"/>
        <v>20</v>
      </c>
      <c r="AO228">
        <f t="shared" si="337"/>
        <v>20</v>
      </c>
      <c r="AP228">
        <f t="shared" si="337"/>
        <v>20</v>
      </c>
      <c r="AQ228">
        <f t="shared" si="337"/>
        <v>20</v>
      </c>
      <c r="AR228">
        <f t="shared" si="337"/>
        <v>20</v>
      </c>
      <c r="AS228">
        <f t="shared" si="337"/>
        <v>20</v>
      </c>
      <c r="AT228">
        <f t="shared" si="337"/>
        <v>20</v>
      </c>
      <c r="AU228">
        <f t="shared" si="337"/>
        <v>20</v>
      </c>
      <c r="AV228">
        <f t="shared" si="337"/>
        <v>20</v>
      </c>
      <c r="AW228">
        <f t="shared" si="337"/>
        <v>20</v>
      </c>
      <c r="AX228">
        <f t="shared" si="337"/>
        <v>20</v>
      </c>
      <c r="AY228">
        <f t="shared" si="337"/>
        <v>20</v>
      </c>
      <c r="AZ228">
        <f t="shared" si="337"/>
        <v>20</v>
      </c>
      <c r="BA228">
        <f t="shared" si="337"/>
        <v>20</v>
      </c>
      <c r="BB228">
        <f t="shared" si="337"/>
        <v>20</v>
      </c>
      <c r="BC228">
        <f t="shared" si="338"/>
        <v>20</v>
      </c>
      <c r="BD228">
        <f t="shared" si="338"/>
        <v>20</v>
      </c>
      <c r="BE228">
        <f t="shared" si="338"/>
        <v>20</v>
      </c>
      <c r="BF228">
        <f t="shared" si="338"/>
        <v>20</v>
      </c>
      <c r="BG228">
        <f t="shared" si="338"/>
        <v>20</v>
      </c>
      <c r="BH228">
        <f t="shared" si="338"/>
        <v>20</v>
      </c>
      <c r="BI228">
        <f t="shared" si="338"/>
        <v>20</v>
      </c>
      <c r="BJ228">
        <f t="shared" si="338"/>
        <v>20</v>
      </c>
      <c r="BK228">
        <f t="shared" si="338"/>
        <v>20</v>
      </c>
      <c r="BL228">
        <f t="shared" si="338"/>
        <v>20</v>
      </c>
      <c r="BM228">
        <f t="shared" si="338"/>
        <v>20</v>
      </c>
      <c r="BN228">
        <f t="shared" si="338"/>
        <v>20</v>
      </c>
      <c r="BO228">
        <f t="shared" si="338"/>
        <v>20</v>
      </c>
      <c r="BP228">
        <f t="shared" si="338"/>
        <v>20</v>
      </c>
      <c r="BQ228">
        <f t="shared" si="338"/>
        <v>20</v>
      </c>
    </row>
    <row r="229" spans="1:69">
      <c r="A229" t="s">
        <v>613</v>
      </c>
      <c r="B229" t="s">
        <v>32</v>
      </c>
      <c r="C229" t="s">
        <v>33</v>
      </c>
      <c r="D229" t="s">
        <v>34</v>
      </c>
      <c r="E229" t="s">
        <v>860</v>
      </c>
      <c r="F229" t="s">
        <v>296</v>
      </c>
      <c r="I229">
        <v>30</v>
      </c>
      <c r="J229" t="s">
        <v>72</v>
      </c>
      <c r="K229">
        <v>2015</v>
      </c>
      <c r="M229" t="s">
        <v>615</v>
      </c>
      <c r="S229" t="s">
        <v>616</v>
      </c>
      <c r="U229">
        <v>33.110100000000003</v>
      </c>
      <c r="V229">
        <v>-116.0059</v>
      </c>
      <c r="W229" t="s">
        <v>42</v>
      </c>
      <c r="Y229" t="s">
        <v>861</v>
      </c>
      <c r="AA229" t="s">
        <v>781</v>
      </c>
      <c r="AB229" t="s">
        <v>862</v>
      </c>
      <c r="AC229" t="s">
        <v>863</v>
      </c>
      <c r="AD229" t="s">
        <v>865</v>
      </c>
      <c r="AE229" t="s">
        <v>49</v>
      </c>
      <c r="AF229" s="1">
        <v>1</v>
      </c>
      <c r="AG229">
        <f t="shared" si="290"/>
        <v>50</v>
      </c>
      <c r="AH229">
        <f t="shared" si="291"/>
        <v>50</v>
      </c>
      <c r="AI229">
        <f t="shared" si="292"/>
        <v>9</v>
      </c>
      <c r="AJ229">
        <f t="shared" si="294"/>
        <v>2055</v>
      </c>
      <c r="AK229">
        <f t="shared" ref="AK229:AL229" si="343">AJ229+40</f>
        <v>2095</v>
      </c>
      <c r="AL229">
        <f t="shared" si="343"/>
        <v>2135</v>
      </c>
      <c r="AM229">
        <f t="shared" si="337"/>
        <v>30</v>
      </c>
      <c r="AN229">
        <f t="shared" si="337"/>
        <v>30</v>
      </c>
      <c r="AO229">
        <f t="shared" si="337"/>
        <v>30</v>
      </c>
      <c r="AP229">
        <f t="shared" si="337"/>
        <v>30</v>
      </c>
      <c r="AQ229">
        <f t="shared" si="337"/>
        <v>30</v>
      </c>
      <c r="AR229">
        <f t="shared" si="337"/>
        <v>30</v>
      </c>
      <c r="AS229">
        <f t="shared" si="337"/>
        <v>30</v>
      </c>
      <c r="AT229">
        <f t="shared" si="337"/>
        <v>30</v>
      </c>
      <c r="AU229">
        <f t="shared" si="337"/>
        <v>30</v>
      </c>
      <c r="AV229">
        <f t="shared" si="337"/>
        <v>30</v>
      </c>
      <c r="AW229">
        <f t="shared" si="337"/>
        <v>30</v>
      </c>
      <c r="AX229">
        <f t="shared" si="337"/>
        <v>30</v>
      </c>
      <c r="AY229">
        <f t="shared" si="337"/>
        <v>30</v>
      </c>
      <c r="AZ229">
        <f t="shared" si="337"/>
        <v>30</v>
      </c>
      <c r="BA229">
        <f t="shared" si="337"/>
        <v>30</v>
      </c>
      <c r="BB229">
        <f t="shared" si="337"/>
        <v>30</v>
      </c>
      <c r="BC229">
        <f t="shared" si="338"/>
        <v>30</v>
      </c>
      <c r="BD229">
        <f t="shared" si="338"/>
        <v>30</v>
      </c>
      <c r="BE229">
        <f t="shared" si="338"/>
        <v>30</v>
      </c>
      <c r="BF229">
        <f t="shared" si="338"/>
        <v>30</v>
      </c>
      <c r="BG229">
        <f t="shared" si="338"/>
        <v>30</v>
      </c>
      <c r="BH229">
        <f t="shared" si="338"/>
        <v>30</v>
      </c>
      <c r="BI229">
        <f t="shared" si="338"/>
        <v>30</v>
      </c>
      <c r="BJ229">
        <f t="shared" si="338"/>
        <v>30</v>
      </c>
      <c r="BK229">
        <f t="shared" si="338"/>
        <v>30</v>
      </c>
      <c r="BL229">
        <f t="shared" si="338"/>
        <v>30</v>
      </c>
      <c r="BM229">
        <f t="shared" si="338"/>
        <v>30</v>
      </c>
      <c r="BN229">
        <f t="shared" si="338"/>
        <v>30</v>
      </c>
      <c r="BO229">
        <f t="shared" si="338"/>
        <v>30</v>
      </c>
      <c r="BP229">
        <f t="shared" si="338"/>
        <v>30</v>
      </c>
      <c r="BQ229">
        <f t="shared" si="338"/>
        <v>30</v>
      </c>
    </row>
    <row r="230" spans="1:69">
      <c r="A230" t="s">
        <v>613</v>
      </c>
      <c r="B230" t="s">
        <v>32</v>
      </c>
      <c r="C230" t="s">
        <v>33</v>
      </c>
      <c r="D230" t="s">
        <v>34</v>
      </c>
      <c r="E230" t="s">
        <v>866</v>
      </c>
      <c r="I230">
        <v>20</v>
      </c>
      <c r="J230" t="s">
        <v>72</v>
      </c>
      <c r="K230">
        <v>2015</v>
      </c>
      <c r="M230" t="s">
        <v>615</v>
      </c>
      <c r="S230" t="s">
        <v>616</v>
      </c>
      <c r="U230">
        <v>36.433300000000003</v>
      </c>
      <c r="V230">
        <v>-76.087199999999996</v>
      </c>
      <c r="W230" t="s">
        <v>42</v>
      </c>
      <c r="Y230" t="s">
        <v>867</v>
      </c>
      <c r="AA230" t="s">
        <v>45</v>
      </c>
      <c r="AB230" t="s">
        <v>868</v>
      </c>
      <c r="AC230" t="s">
        <v>869</v>
      </c>
      <c r="AD230" t="s">
        <v>870</v>
      </c>
      <c r="AE230" t="s">
        <v>49</v>
      </c>
      <c r="AF230" s="1">
        <v>1</v>
      </c>
      <c r="AG230">
        <f t="shared" si="290"/>
        <v>20</v>
      </c>
      <c r="AH230">
        <f t="shared" si="291"/>
        <v>20</v>
      </c>
      <c r="AI230">
        <f t="shared" si="292"/>
        <v>9</v>
      </c>
      <c r="AJ230">
        <f t="shared" si="294"/>
        <v>2055</v>
      </c>
      <c r="AK230">
        <f t="shared" ref="AK230:AL230" si="344">AJ230+40</f>
        <v>2095</v>
      </c>
      <c r="AL230">
        <f t="shared" si="344"/>
        <v>2135</v>
      </c>
      <c r="AM230">
        <f t="shared" si="337"/>
        <v>20</v>
      </c>
      <c r="AN230">
        <f t="shared" si="337"/>
        <v>20</v>
      </c>
      <c r="AO230">
        <f t="shared" si="337"/>
        <v>20</v>
      </c>
      <c r="AP230">
        <f t="shared" si="337"/>
        <v>20</v>
      </c>
      <c r="AQ230">
        <f t="shared" si="337"/>
        <v>20</v>
      </c>
      <c r="AR230">
        <f t="shared" si="337"/>
        <v>20</v>
      </c>
      <c r="AS230">
        <f t="shared" si="337"/>
        <v>20</v>
      </c>
      <c r="AT230">
        <f t="shared" si="337"/>
        <v>20</v>
      </c>
      <c r="AU230">
        <f t="shared" si="337"/>
        <v>20</v>
      </c>
      <c r="AV230">
        <f t="shared" si="337"/>
        <v>20</v>
      </c>
      <c r="AW230">
        <f t="shared" si="337"/>
        <v>20</v>
      </c>
      <c r="AX230">
        <f t="shared" si="337"/>
        <v>20</v>
      </c>
      <c r="AY230">
        <f t="shared" si="337"/>
        <v>20</v>
      </c>
      <c r="AZ230">
        <f t="shared" si="337"/>
        <v>20</v>
      </c>
      <c r="BA230">
        <f t="shared" si="337"/>
        <v>20</v>
      </c>
      <c r="BB230">
        <f t="shared" si="337"/>
        <v>20</v>
      </c>
      <c r="BC230">
        <f t="shared" si="338"/>
        <v>20</v>
      </c>
      <c r="BD230">
        <f t="shared" si="338"/>
        <v>20</v>
      </c>
      <c r="BE230">
        <f t="shared" si="338"/>
        <v>20</v>
      </c>
      <c r="BF230">
        <f t="shared" si="338"/>
        <v>20</v>
      </c>
      <c r="BG230">
        <f t="shared" si="338"/>
        <v>20</v>
      </c>
      <c r="BH230">
        <f t="shared" si="338"/>
        <v>20</v>
      </c>
      <c r="BI230">
        <f t="shared" si="338"/>
        <v>20</v>
      </c>
      <c r="BJ230">
        <f t="shared" si="338"/>
        <v>20</v>
      </c>
      <c r="BK230">
        <f t="shared" si="338"/>
        <v>20</v>
      </c>
      <c r="BL230">
        <f t="shared" si="338"/>
        <v>20</v>
      </c>
      <c r="BM230">
        <f t="shared" si="338"/>
        <v>20</v>
      </c>
      <c r="BN230">
        <f t="shared" si="338"/>
        <v>20</v>
      </c>
      <c r="BO230">
        <f t="shared" si="338"/>
        <v>20</v>
      </c>
      <c r="BP230">
        <f t="shared" si="338"/>
        <v>20</v>
      </c>
      <c r="BQ230">
        <f t="shared" si="338"/>
        <v>20</v>
      </c>
    </row>
    <row r="231" spans="1:69">
      <c r="A231" t="s">
        <v>613</v>
      </c>
      <c r="B231" t="s">
        <v>32</v>
      </c>
      <c r="C231" t="s">
        <v>33</v>
      </c>
      <c r="D231" t="s">
        <v>34</v>
      </c>
      <c r="E231" t="s">
        <v>871</v>
      </c>
      <c r="I231">
        <v>25</v>
      </c>
      <c r="J231" t="s">
        <v>72</v>
      </c>
      <c r="K231">
        <v>2018</v>
      </c>
      <c r="M231" t="s">
        <v>615</v>
      </c>
      <c r="S231" t="s">
        <v>616</v>
      </c>
      <c r="U231">
        <v>40.934399999999997</v>
      </c>
      <c r="V231">
        <v>-72.888499999999993</v>
      </c>
      <c r="W231" t="s">
        <v>42</v>
      </c>
      <c r="Y231" t="s">
        <v>872</v>
      </c>
      <c r="AA231" t="s">
        <v>873</v>
      </c>
      <c r="AB231" t="s">
        <v>874</v>
      </c>
      <c r="AC231" t="s">
        <v>875</v>
      </c>
      <c r="AD231" t="s">
        <v>876</v>
      </c>
      <c r="AE231" t="s">
        <v>49</v>
      </c>
      <c r="AF231" s="1">
        <v>1</v>
      </c>
      <c r="AG231">
        <f t="shared" si="290"/>
        <v>25</v>
      </c>
      <c r="AH231">
        <f t="shared" si="291"/>
        <v>25</v>
      </c>
      <c r="AI231">
        <f t="shared" si="292"/>
        <v>6</v>
      </c>
      <c r="AJ231">
        <f t="shared" si="294"/>
        <v>2058</v>
      </c>
      <c r="AK231">
        <f t="shared" ref="AK231:AL231" si="345">AJ231+40</f>
        <v>2098</v>
      </c>
      <c r="AL231">
        <f t="shared" si="345"/>
        <v>2138</v>
      </c>
      <c r="AM231">
        <f t="shared" si="337"/>
        <v>25</v>
      </c>
      <c r="AN231">
        <f t="shared" si="337"/>
        <v>25</v>
      </c>
      <c r="AO231">
        <f t="shared" si="337"/>
        <v>25</v>
      </c>
      <c r="AP231">
        <f t="shared" si="337"/>
        <v>25</v>
      </c>
      <c r="AQ231">
        <f t="shared" si="337"/>
        <v>25</v>
      </c>
      <c r="AR231">
        <f t="shared" si="337"/>
        <v>25</v>
      </c>
      <c r="AS231">
        <f t="shared" si="337"/>
        <v>25</v>
      </c>
      <c r="AT231">
        <f t="shared" si="337"/>
        <v>25</v>
      </c>
      <c r="AU231">
        <f t="shared" si="337"/>
        <v>25</v>
      </c>
      <c r="AV231">
        <f t="shared" si="337"/>
        <v>25</v>
      </c>
      <c r="AW231">
        <f t="shared" si="337"/>
        <v>25</v>
      </c>
      <c r="AX231">
        <f t="shared" si="337"/>
        <v>25</v>
      </c>
      <c r="AY231">
        <f t="shared" si="337"/>
        <v>25</v>
      </c>
      <c r="AZ231">
        <f t="shared" si="337"/>
        <v>25</v>
      </c>
      <c r="BA231">
        <f t="shared" si="337"/>
        <v>25</v>
      </c>
      <c r="BB231">
        <f t="shared" si="337"/>
        <v>25</v>
      </c>
      <c r="BC231">
        <f t="shared" si="338"/>
        <v>25</v>
      </c>
      <c r="BD231">
        <f t="shared" si="338"/>
        <v>25</v>
      </c>
      <c r="BE231">
        <f t="shared" si="338"/>
        <v>25</v>
      </c>
      <c r="BF231">
        <f t="shared" si="338"/>
        <v>25</v>
      </c>
      <c r="BG231">
        <f t="shared" si="338"/>
        <v>25</v>
      </c>
      <c r="BH231">
        <f t="shared" si="338"/>
        <v>25</v>
      </c>
      <c r="BI231">
        <f t="shared" si="338"/>
        <v>25</v>
      </c>
      <c r="BJ231">
        <f t="shared" si="338"/>
        <v>25</v>
      </c>
      <c r="BK231">
        <f t="shared" si="338"/>
        <v>25</v>
      </c>
      <c r="BL231">
        <f t="shared" si="338"/>
        <v>25</v>
      </c>
      <c r="BM231">
        <f t="shared" si="338"/>
        <v>25</v>
      </c>
      <c r="BN231">
        <f t="shared" si="338"/>
        <v>25</v>
      </c>
      <c r="BO231">
        <f t="shared" si="338"/>
        <v>25</v>
      </c>
      <c r="BP231">
        <f t="shared" si="338"/>
        <v>25</v>
      </c>
      <c r="BQ231">
        <f t="shared" si="338"/>
        <v>25</v>
      </c>
    </row>
    <row r="232" spans="1:69">
      <c r="A232" t="s">
        <v>613</v>
      </c>
      <c r="B232" t="s">
        <v>32</v>
      </c>
      <c r="C232" t="s">
        <v>33</v>
      </c>
      <c r="D232" t="s">
        <v>34</v>
      </c>
      <c r="E232" t="s">
        <v>877</v>
      </c>
      <c r="I232">
        <v>500</v>
      </c>
      <c r="J232" t="s">
        <v>840</v>
      </c>
      <c r="M232" t="s">
        <v>615</v>
      </c>
      <c r="S232" t="s">
        <v>616</v>
      </c>
      <c r="U232">
        <v>41.781700000000001</v>
      </c>
      <c r="V232">
        <v>-89.501199999999997</v>
      </c>
      <c r="W232" t="s">
        <v>42</v>
      </c>
      <c r="Y232" t="s">
        <v>878</v>
      </c>
      <c r="AA232" t="s">
        <v>879</v>
      </c>
      <c r="AB232" t="s">
        <v>880</v>
      </c>
      <c r="AC232" t="s">
        <v>881</v>
      </c>
      <c r="AD232" t="s">
        <v>882</v>
      </c>
      <c r="AE232" t="s">
        <v>49</v>
      </c>
      <c r="AF232" s="1">
        <v>1</v>
      </c>
      <c r="AG232">
        <f t="shared" si="290"/>
        <v>500</v>
      </c>
      <c r="AH232">
        <f t="shared" si="291"/>
        <v>500</v>
      </c>
      <c r="AI232">
        <f t="shared" si="292"/>
        <v>-99</v>
      </c>
      <c r="AJ232">
        <f t="shared" si="294"/>
        <v>40</v>
      </c>
      <c r="AK232">
        <f t="shared" ref="AK232:AL232" si="346">AJ232+40</f>
        <v>80</v>
      </c>
      <c r="AL232">
        <f t="shared" si="346"/>
        <v>120</v>
      </c>
      <c r="AM232">
        <v>0</v>
      </c>
      <c r="AN232">
        <f>AM232</f>
        <v>0</v>
      </c>
      <c r="AO232">
        <f t="shared" ref="AO232:BQ232" si="347">AN232</f>
        <v>0</v>
      </c>
      <c r="AP232">
        <f t="shared" si="347"/>
        <v>0</v>
      </c>
      <c r="AQ232">
        <f t="shared" si="347"/>
        <v>0</v>
      </c>
      <c r="AR232">
        <f t="shared" si="347"/>
        <v>0</v>
      </c>
      <c r="AS232">
        <f t="shared" si="347"/>
        <v>0</v>
      </c>
      <c r="AT232">
        <f t="shared" si="347"/>
        <v>0</v>
      </c>
      <c r="AU232">
        <f t="shared" si="347"/>
        <v>0</v>
      </c>
      <c r="AV232">
        <f t="shared" si="347"/>
        <v>0</v>
      </c>
      <c r="AW232">
        <f t="shared" si="347"/>
        <v>0</v>
      </c>
      <c r="AX232">
        <f t="shared" si="347"/>
        <v>0</v>
      </c>
      <c r="AY232">
        <f t="shared" si="347"/>
        <v>0</v>
      </c>
      <c r="AZ232">
        <f t="shared" si="347"/>
        <v>0</v>
      </c>
      <c r="BA232">
        <f t="shared" si="347"/>
        <v>0</v>
      </c>
      <c r="BB232">
        <f t="shared" si="347"/>
        <v>0</v>
      </c>
      <c r="BC232">
        <f t="shared" si="347"/>
        <v>0</v>
      </c>
      <c r="BD232">
        <f t="shared" si="347"/>
        <v>0</v>
      </c>
      <c r="BE232">
        <f t="shared" si="347"/>
        <v>0</v>
      </c>
      <c r="BF232">
        <f t="shared" si="347"/>
        <v>0</v>
      </c>
      <c r="BG232">
        <f t="shared" si="347"/>
        <v>0</v>
      </c>
      <c r="BH232">
        <f t="shared" si="347"/>
        <v>0</v>
      </c>
      <c r="BI232">
        <f t="shared" si="347"/>
        <v>0</v>
      </c>
      <c r="BJ232">
        <f t="shared" si="347"/>
        <v>0</v>
      </c>
      <c r="BK232">
        <f t="shared" si="347"/>
        <v>0</v>
      </c>
      <c r="BL232">
        <f t="shared" si="347"/>
        <v>0</v>
      </c>
      <c r="BM232">
        <f t="shared" si="347"/>
        <v>0</v>
      </c>
      <c r="BN232">
        <f t="shared" si="347"/>
        <v>0</v>
      </c>
      <c r="BO232">
        <f t="shared" si="347"/>
        <v>0</v>
      </c>
      <c r="BP232">
        <f t="shared" si="347"/>
        <v>0</v>
      </c>
      <c r="BQ232">
        <f t="shared" si="347"/>
        <v>0</v>
      </c>
    </row>
    <row r="233" spans="1:69">
      <c r="A233" t="s">
        <v>613</v>
      </c>
      <c r="B233" t="s">
        <v>32</v>
      </c>
      <c r="C233" t="s">
        <v>33</v>
      </c>
      <c r="D233" t="s">
        <v>34</v>
      </c>
      <c r="E233" t="s">
        <v>883</v>
      </c>
      <c r="I233">
        <v>23</v>
      </c>
      <c r="J233" t="s">
        <v>72</v>
      </c>
      <c r="K233">
        <v>2021</v>
      </c>
      <c r="M233" t="s">
        <v>615</v>
      </c>
      <c r="S233" t="s">
        <v>616</v>
      </c>
      <c r="U233">
        <v>35.218000000000004</v>
      </c>
      <c r="V233">
        <v>-80.536000000000001</v>
      </c>
      <c r="W233" t="s">
        <v>42</v>
      </c>
      <c r="X233" t="s">
        <v>884</v>
      </c>
      <c r="Y233" t="s">
        <v>885</v>
      </c>
      <c r="AA233" t="s">
        <v>45</v>
      </c>
      <c r="AB233" t="s">
        <v>886</v>
      </c>
      <c r="AC233" t="s">
        <v>887</v>
      </c>
      <c r="AD233" t="s">
        <v>888</v>
      </c>
      <c r="AE233" t="s">
        <v>49</v>
      </c>
      <c r="AF233" s="1">
        <v>1</v>
      </c>
      <c r="AG233">
        <f t="shared" si="290"/>
        <v>23</v>
      </c>
      <c r="AH233" t="str">
        <f t="shared" si="291"/>
        <v/>
      </c>
      <c r="AI233">
        <f t="shared" si="292"/>
        <v>3</v>
      </c>
      <c r="AJ233">
        <f t="shared" si="294"/>
        <v>2061</v>
      </c>
      <c r="AK233">
        <f t="shared" ref="AK233:AL233" si="348">AJ233+40</f>
        <v>2101</v>
      </c>
      <c r="AL233">
        <f t="shared" si="348"/>
        <v>2141</v>
      </c>
      <c r="AM233">
        <f t="shared" ref="AM233:BB234" si="349">IF(AM$1&lt;$K233,0,$I233)*$AF233</f>
        <v>0</v>
      </c>
      <c r="AN233">
        <f t="shared" si="349"/>
        <v>23</v>
      </c>
      <c r="AO233">
        <f t="shared" si="349"/>
        <v>23</v>
      </c>
      <c r="AP233">
        <f t="shared" si="349"/>
        <v>23</v>
      </c>
      <c r="AQ233">
        <f t="shared" si="349"/>
        <v>23</v>
      </c>
      <c r="AR233">
        <f t="shared" si="349"/>
        <v>23</v>
      </c>
      <c r="AS233">
        <f t="shared" si="349"/>
        <v>23</v>
      </c>
      <c r="AT233">
        <f t="shared" si="349"/>
        <v>23</v>
      </c>
      <c r="AU233">
        <f t="shared" si="349"/>
        <v>23</v>
      </c>
      <c r="AV233">
        <f t="shared" si="349"/>
        <v>23</v>
      </c>
      <c r="AW233">
        <f t="shared" si="349"/>
        <v>23</v>
      </c>
      <c r="AX233">
        <f t="shared" si="349"/>
        <v>23</v>
      </c>
      <c r="AY233">
        <f t="shared" si="349"/>
        <v>23</v>
      </c>
      <c r="AZ233">
        <f t="shared" si="349"/>
        <v>23</v>
      </c>
      <c r="BA233">
        <f t="shared" si="349"/>
        <v>23</v>
      </c>
      <c r="BB233">
        <f t="shared" si="349"/>
        <v>23</v>
      </c>
      <c r="BC233">
        <f t="shared" ref="BC233:BQ234" si="350">IF(BC$1&lt;$K233,0,$I233)*$AF233</f>
        <v>23</v>
      </c>
      <c r="BD233">
        <f t="shared" si="350"/>
        <v>23</v>
      </c>
      <c r="BE233">
        <f t="shared" si="350"/>
        <v>23</v>
      </c>
      <c r="BF233">
        <f t="shared" si="350"/>
        <v>23</v>
      </c>
      <c r="BG233">
        <f t="shared" si="350"/>
        <v>23</v>
      </c>
      <c r="BH233">
        <f t="shared" si="350"/>
        <v>23</v>
      </c>
      <c r="BI233">
        <f t="shared" si="350"/>
        <v>23</v>
      </c>
      <c r="BJ233">
        <f t="shared" si="350"/>
        <v>23</v>
      </c>
      <c r="BK233">
        <f t="shared" si="350"/>
        <v>23</v>
      </c>
      <c r="BL233">
        <f t="shared" si="350"/>
        <v>23</v>
      </c>
      <c r="BM233">
        <f t="shared" si="350"/>
        <v>23</v>
      </c>
      <c r="BN233">
        <f t="shared" si="350"/>
        <v>23</v>
      </c>
      <c r="BO233">
        <f t="shared" si="350"/>
        <v>23</v>
      </c>
      <c r="BP233">
        <f t="shared" si="350"/>
        <v>23</v>
      </c>
      <c r="BQ233">
        <f t="shared" si="350"/>
        <v>23</v>
      </c>
    </row>
    <row r="234" spans="1:69">
      <c r="A234" t="s">
        <v>613</v>
      </c>
      <c r="B234" t="s">
        <v>32</v>
      </c>
      <c r="C234" t="s">
        <v>33</v>
      </c>
      <c r="D234" t="s">
        <v>34</v>
      </c>
      <c r="E234" t="s">
        <v>889</v>
      </c>
      <c r="I234">
        <v>23</v>
      </c>
      <c r="J234" t="s">
        <v>72</v>
      </c>
      <c r="K234">
        <v>2022</v>
      </c>
      <c r="M234" t="s">
        <v>615</v>
      </c>
      <c r="S234" t="s">
        <v>616</v>
      </c>
      <c r="U234">
        <v>36.287999999999997</v>
      </c>
      <c r="V234">
        <v>-80.656000000000006</v>
      </c>
      <c r="W234" t="s">
        <v>42</v>
      </c>
      <c r="X234" t="s">
        <v>890</v>
      </c>
      <c r="Y234" t="s">
        <v>891</v>
      </c>
      <c r="AA234" t="s">
        <v>45</v>
      </c>
      <c r="AB234" t="s">
        <v>892</v>
      </c>
      <c r="AC234" t="s">
        <v>893</v>
      </c>
      <c r="AD234" t="s">
        <v>894</v>
      </c>
      <c r="AE234" t="s">
        <v>49</v>
      </c>
      <c r="AF234" s="1">
        <v>1</v>
      </c>
      <c r="AG234">
        <f t="shared" si="290"/>
        <v>23</v>
      </c>
      <c r="AH234">
        <f t="shared" si="291"/>
        <v>23</v>
      </c>
      <c r="AI234">
        <f t="shared" si="292"/>
        <v>2</v>
      </c>
      <c r="AJ234">
        <f t="shared" si="294"/>
        <v>2062</v>
      </c>
      <c r="AK234">
        <f t="shared" ref="AK234:AL234" si="351">AJ234+40</f>
        <v>2102</v>
      </c>
      <c r="AL234">
        <f t="shared" si="351"/>
        <v>2142</v>
      </c>
      <c r="AM234">
        <f t="shared" si="349"/>
        <v>0</v>
      </c>
      <c r="AN234">
        <f t="shared" si="349"/>
        <v>0</v>
      </c>
      <c r="AO234">
        <f t="shared" si="349"/>
        <v>23</v>
      </c>
      <c r="AP234">
        <f t="shared" si="349"/>
        <v>23</v>
      </c>
      <c r="AQ234">
        <f t="shared" si="349"/>
        <v>23</v>
      </c>
      <c r="AR234">
        <f t="shared" si="349"/>
        <v>23</v>
      </c>
      <c r="AS234">
        <f t="shared" si="349"/>
        <v>23</v>
      </c>
      <c r="AT234">
        <f t="shared" si="349"/>
        <v>23</v>
      </c>
      <c r="AU234">
        <f t="shared" si="349"/>
        <v>23</v>
      </c>
      <c r="AV234">
        <f t="shared" si="349"/>
        <v>23</v>
      </c>
      <c r="AW234">
        <f t="shared" si="349"/>
        <v>23</v>
      </c>
      <c r="AX234">
        <f t="shared" si="349"/>
        <v>23</v>
      </c>
      <c r="AY234">
        <f t="shared" si="349"/>
        <v>23</v>
      </c>
      <c r="AZ234">
        <f t="shared" si="349"/>
        <v>23</v>
      </c>
      <c r="BA234">
        <f t="shared" si="349"/>
        <v>23</v>
      </c>
      <c r="BB234">
        <f t="shared" si="349"/>
        <v>23</v>
      </c>
      <c r="BC234">
        <f t="shared" si="350"/>
        <v>23</v>
      </c>
      <c r="BD234">
        <f t="shared" si="350"/>
        <v>23</v>
      </c>
      <c r="BE234">
        <f t="shared" si="350"/>
        <v>23</v>
      </c>
      <c r="BF234">
        <f t="shared" si="350"/>
        <v>23</v>
      </c>
      <c r="BG234">
        <f t="shared" si="350"/>
        <v>23</v>
      </c>
      <c r="BH234">
        <f t="shared" si="350"/>
        <v>23</v>
      </c>
      <c r="BI234">
        <f t="shared" si="350"/>
        <v>23</v>
      </c>
      <c r="BJ234">
        <f t="shared" si="350"/>
        <v>23</v>
      </c>
      <c r="BK234">
        <f t="shared" si="350"/>
        <v>23</v>
      </c>
      <c r="BL234">
        <f t="shared" si="350"/>
        <v>23</v>
      </c>
      <c r="BM234">
        <f t="shared" si="350"/>
        <v>23</v>
      </c>
      <c r="BN234">
        <f t="shared" si="350"/>
        <v>23</v>
      </c>
      <c r="BO234">
        <f t="shared" si="350"/>
        <v>23</v>
      </c>
      <c r="BP234">
        <f t="shared" si="350"/>
        <v>23</v>
      </c>
      <c r="BQ234">
        <f t="shared" si="350"/>
        <v>23</v>
      </c>
    </row>
    <row r="235" spans="1:69">
      <c r="A235" t="s">
        <v>613</v>
      </c>
      <c r="B235" t="s">
        <v>32</v>
      </c>
      <c r="C235" t="s">
        <v>33</v>
      </c>
      <c r="D235" t="s">
        <v>34</v>
      </c>
      <c r="E235" t="s">
        <v>895</v>
      </c>
      <c r="I235">
        <v>35</v>
      </c>
      <c r="J235" t="s">
        <v>840</v>
      </c>
      <c r="M235" t="s">
        <v>615</v>
      </c>
      <c r="S235" t="s">
        <v>616</v>
      </c>
      <c r="U235">
        <v>35.956899999999997</v>
      </c>
      <c r="V235">
        <v>-80.7714</v>
      </c>
      <c r="W235" t="s">
        <v>702</v>
      </c>
      <c r="X235" t="s">
        <v>896</v>
      </c>
      <c r="Y235" t="s">
        <v>897</v>
      </c>
      <c r="AA235" t="s">
        <v>45</v>
      </c>
      <c r="AB235" t="s">
        <v>898</v>
      </c>
      <c r="AC235" t="s">
        <v>899</v>
      </c>
      <c r="AD235" t="s">
        <v>900</v>
      </c>
      <c r="AE235" t="s">
        <v>49</v>
      </c>
      <c r="AF235" s="1">
        <v>1</v>
      </c>
      <c r="AG235">
        <f t="shared" si="290"/>
        <v>35</v>
      </c>
      <c r="AH235">
        <f t="shared" si="291"/>
        <v>35</v>
      </c>
      <c r="AI235">
        <f t="shared" si="292"/>
        <v>-99</v>
      </c>
      <c r="AJ235">
        <f t="shared" si="294"/>
        <v>40</v>
      </c>
      <c r="AK235">
        <f t="shared" ref="AK235:AL235" si="352">AJ235+40</f>
        <v>80</v>
      </c>
      <c r="AL235">
        <f t="shared" si="352"/>
        <v>120</v>
      </c>
      <c r="AM235">
        <v>0</v>
      </c>
      <c r="AN235">
        <f>AM235</f>
        <v>0</v>
      </c>
      <c r="AO235">
        <f t="shared" ref="AO235:BQ235" si="353">AN235</f>
        <v>0</v>
      </c>
      <c r="AP235">
        <f t="shared" si="353"/>
        <v>0</v>
      </c>
      <c r="AQ235">
        <f t="shared" si="353"/>
        <v>0</v>
      </c>
      <c r="AR235">
        <f t="shared" si="353"/>
        <v>0</v>
      </c>
      <c r="AS235">
        <f t="shared" si="353"/>
        <v>0</v>
      </c>
      <c r="AT235">
        <f t="shared" si="353"/>
        <v>0</v>
      </c>
      <c r="AU235">
        <f t="shared" si="353"/>
        <v>0</v>
      </c>
      <c r="AV235">
        <f t="shared" si="353"/>
        <v>0</v>
      </c>
      <c r="AW235">
        <f t="shared" si="353"/>
        <v>0</v>
      </c>
      <c r="AX235">
        <f t="shared" si="353"/>
        <v>0</v>
      </c>
      <c r="AY235">
        <f t="shared" si="353"/>
        <v>0</v>
      </c>
      <c r="AZ235">
        <f t="shared" si="353"/>
        <v>0</v>
      </c>
      <c r="BA235">
        <f t="shared" si="353"/>
        <v>0</v>
      </c>
      <c r="BB235">
        <f t="shared" si="353"/>
        <v>0</v>
      </c>
      <c r="BC235">
        <f t="shared" si="353"/>
        <v>0</v>
      </c>
      <c r="BD235">
        <f t="shared" si="353"/>
        <v>0</v>
      </c>
      <c r="BE235">
        <f t="shared" si="353"/>
        <v>0</v>
      </c>
      <c r="BF235">
        <f t="shared" si="353"/>
        <v>0</v>
      </c>
      <c r="BG235">
        <f t="shared" si="353"/>
        <v>0</v>
      </c>
      <c r="BH235">
        <f t="shared" si="353"/>
        <v>0</v>
      </c>
      <c r="BI235">
        <f t="shared" si="353"/>
        <v>0</v>
      </c>
      <c r="BJ235">
        <f t="shared" si="353"/>
        <v>0</v>
      </c>
      <c r="BK235">
        <f t="shared" si="353"/>
        <v>0</v>
      </c>
      <c r="BL235">
        <f t="shared" si="353"/>
        <v>0</v>
      </c>
      <c r="BM235">
        <f t="shared" si="353"/>
        <v>0</v>
      </c>
      <c r="BN235">
        <f t="shared" si="353"/>
        <v>0</v>
      </c>
      <c r="BO235">
        <f t="shared" si="353"/>
        <v>0</v>
      </c>
      <c r="BP235">
        <f t="shared" si="353"/>
        <v>0</v>
      </c>
      <c r="BQ235">
        <f t="shared" si="353"/>
        <v>0</v>
      </c>
    </row>
    <row r="236" spans="1:69">
      <c r="A236" t="s">
        <v>613</v>
      </c>
      <c r="B236" t="s">
        <v>32</v>
      </c>
      <c r="C236" t="s">
        <v>33</v>
      </c>
      <c r="D236" t="s">
        <v>34</v>
      </c>
      <c r="E236" t="s">
        <v>901</v>
      </c>
      <c r="I236">
        <v>75</v>
      </c>
      <c r="J236" t="s">
        <v>72</v>
      </c>
      <c r="K236">
        <v>2019</v>
      </c>
      <c r="M236" t="s">
        <v>615</v>
      </c>
      <c r="S236" t="s">
        <v>616</v>
      </c>
      <c r="U236">
        <v>29.635100000000001</v>
      </c>
      <c r="V236">
        <v>-82.843100000000007</v>
      </c>
      <c r="W236" t="s">
        <v>42</v>
      </c>
      <c r="Y236" t="s">
        <v>902</v>
      </c>
      <c r="AA236" t="s">
        <v>110</v>
      </c>
      <c r="AB236" t="s">
        <v>903</v>
      </c>
      <c r="AC236" t="s">
        <v>904</v>
      </c>
      <c r="AD236" t="s">
        <v>905</v>
      </c>
      <c r="AE236" t="s">
        <v>49</v>
      </c>
      <c r="AF236" s="1">
        <v>1</v>
      </c>
      <c r="AG236">
        <f t="shared" si="290"/>
        <v>75</v>
      </c>
      <c r="AH236" t="str">
        <f t="shared" si="291"/>
        <v/>
      </c>
      <c r="AI236">
        <f t="shared" si="292"/>
        <v>5</v>
      </c>
      <c r="AJ236">
        <f t="shared" si="294"/>
        <v>2059</v>
      </c>
      <c r="AK236">
        <f t="shared" ref="AK236:AL236" si="354">AJ236+40</f>
        <v>2099</v>
      </c>
      <c r="AL236">
        <f t="shared" si="354"/>
        <v>2139</v>
      </c>
      <c r="AM236">
        <f t="shared" ref="AM236:BB238" si="355">IF(AM$1&lt;$K236,0,$I236)*$AF236</f>
        <v>75</v>
      </c>
      <c r="AN236">
        <f t="shared" si="355"/>
        <v>75</v>
      </c>
      <c r="AO236">
        <f t="shared" si="355"/>
        <v>75</v>
      </c>
      <c r="AP236">
        <f t="shared" si="355"/>
        <v>75</v>
      </c>
      <c r="AQ236">
        <f t="shared" si="355"/>
        <v>75</v>
      </c>
      <c r="AR236">
        <f t="shared" si="355"/>
        <v>75</v>
      </c>
      <c r="AS236">
        <f t="shared" si="355"/>
        <v>75</v>
      </c>
      <c r="AT236">
        <f t="shared" si="355"/>
        <v>75</v>
      </c>
      <c r="AU236">
        <f t="shared" si="355"/>
        <v>75</v>
      </c>
      <c r="AV236">
        <f t="shared" si="355"/>
        <v>75</v>
      </c>
      <c r="AW236">
        <f t="shared" si="355"/>
        <v>75</v>
      </c>
      <c r="AX236">
        <f t="shared" si="355"/>
        <v>75</v>
      </c>
      <c r="AY236">
        <f t="shared" si="355"/>
        <v>75</v>
      </c>
      <c r="AZ236">
        <f t="shared" si="355"/>
        <v>75</v>
      </c>
      <c r="BA236">
        <f t="shared" si="355"/>
        <v>75</v>
      </c>
      <c r="BB236">
        <f t="shared" si="355"/>
        <v>75</v>
      </c>
      <c r="BC236">
        <f t="shared" ref="BC236:BQ238" si="356">IF(BC$1&lt;$K236,0,$I236)*$AF236</f>
        <v>75</v>
      </c>
      <c r="BD236">
        <f t="shared" si="356"/>
        <v>75</v>
      </c>
      <c r="BE236">
        <f t="shared" si="356"/>
        <v>75</v>
      </c>
      <c r="BF236">
        <f t="shared" si="356"/>
        <v>75</v>
      </c>
      <c r="BG236">
        <f t="shared" si="356"/>
        <v>75</v>
      </c>
      <c r="BH236">
        <f t="shared" si="356"/>
        <v>75</v>
      </c>
      <c r="BI236">
        <f t="shared" si="356"/>
        <v>75</v>
      </c>
      <c r="BJ236">
        <f t="shared" si="356"/>
        <v>75</v>
      </c>
      <c r="BK236">
        <f t="shared" si="356"/>
        <v>75</v>
      </c>
      <c r="BL236">
        <f t="shared" si="356"/>
        <v>75</v>
      </c>
      <c r="BM236">
        <f t="shared" si="356"/>
        <v>75</v>
      </c>
      <c r="BN236">
        <f t="shared" si="356"/>
        <v>75</v>
      </c>
      <c r="BO236">
        <f t="shared" si="356"/>
        <v>75</v>
      </c>
      <c r="BP236">
        <f t="shared" si="356"/>
        <v>75</v>
      </c>
      <c r="BQ236">
        <f t="shared" si="356"/>
        <v>75</v>
      </c>
    </row>
    <row r="237" spans="1:69">
      <c r="A237" t="s">
        <v>613</v>
      </c>
      <c r="B237" t="s">
        <v>32</v>
      </c>
      <c r="C237" t="s">
        <v>33</v>
      </c>
      <c r="D237" t="s">
        <v>34</v>
      </c>
      <c r="E237" t="s">
        <v>906</v>
      </c>
      <c r="I237">
        <v>75</v>
      </c>
      <c r="J237" t="s">
        <v>72</v>
      </c>
      <c r="K237">
        <v>2021</v>
      </c>
      <c r="M237" t="s">
        <v>615</v>
      </c>
      <c r="S237" t="s">
        <v>616</v>
      </c>
      <c r="U237">
        <v>30.4664</v>
      </c>
      <c r="V237">
        <v>-82.968699999999998</v>
      </c>
      <c r="W237" t="s">
        <v>42</v>
      </c>
      <c r="X237" t="s">
        <v>907</v>
      </c>
      <c r="Y237" t="s">
        <v>712</v>
      </c>
      <c r="AA237" t="s">
        <v>110</v>
      </c>
      <c r="AB237" t="s">
        <v>908</v>
      </c>
      <c r="AC237" t="s">
        <v>909</v>
      </c>
      <c r="AD237" t="s">
        <v>910</v>
      </c>
      <c r="AE237" t="s">
        <v>49</v>
      </c>
      <c r="AF237" s="1">
        <v>1</v>
      </c>
      <c r="AG237">
        <f t="shared" si="290"/>
        <v>75</v>
      </c>
      <c r="AH237">
        <f t="shared" si="291"/>
        <v>75</v>
      </c>
      <c r="AI237">
        <f t="shared" si="292"/>
        <v>3</v>
      </c>
      <c r="AJ237">
        <f t="shared" si="294"/>
        <v>2061</v>
      </c>
      <c r="AK237">
        <f t="shared" ref="AK237:AL237" si="357">AJ237+40</f>
        <v>2101</v>
      </c>
      <c r="AL237">
        <f t="shared" si="357"/>
        <v>2141</v>
      </c>
      <c r="AM237">
        <f t="shared" si="355"/>
        <v>0</v>
      </c>
      <c r="AN237">
        <f t="shared" si="355"/>
        <v>75</v>
      </c>
      <c r="AO237">
        <f t="shared" si="355"/>
        <v>75</v>
      </c>
      <c r="AP237">
        <f t="shared" si="355"/>
        <v>75</v>
      </c>
      <c r="AQ237">
        <f t="shared" si="355"/>
        <v>75</v>
      </c>
      <c r="AR237">
        <f t="shared" si="355"/>
        <v>75</v>
      </c>
      <c r="AS237">
        <f t="shared" si="355"/>
        <v>75</v>
      </c>
      <c r="AT237">
        <f t="shared" si="355"/>
        <v>75</v>
      </c>
      <c r="AU237">
        <f t="shared" si="355"/>
        <v>75</v>
      </c>
      <c r="AV237">
        <f t="shared" si="355"/>
        <v>75</v>
      </c>
      <c r="AW237">
        <f t="shared" si="355"/>
        <v>75</v>
      </c>
      <c r="AX237">
        <f t="shared" si="355"/>
        <v>75</v>
      </c>
      <c r="AY237">
        <f t="shared" si="355"/>
        <v>75</v>
      </c>
      <c r="AZ237">
        <f t="shared" si="355"/>
        <v>75</v>
      </c>
      <c r="BA237">
        <f t="shared" si="355"/>
        <v>75</v>
      </c>
      <c r="BB237">
        <f t="shared" si="355"/>
        <v>75</v>
      </c>
      <c r="BC237">
        <f t="shared" si="356"/>
        <v>75</v>
      </c>
      <c r="BD237">
        <f t="shared" si="356"/>
        <v>75</v>
      </c>
      <c r="BE237">
        <f t="shared" si="356"/>
        <v>75</v>
      </c>
      <c r="BF237">
        <f t="shared" si="356"/>
        <v>75</v>
      </c>
      <c r="BG237">
        <f t="shared" si="356"/>
        <v>75</v>
      </c>
      <c r="BH237">
        <f t="shared" si="356"/>
        <v>75</v>
      </c>
      <c r="BI237">
        <f t="shared" si="356"/>
        <v>75</v>
      </c>
      <c r="BJ237">
        <f t="shared" si="356"/>
        <v>75</v>
      </c>
      <c r="BK237">
        <f t="shared" si="356"/>
        <v>75</v>
      </c>
      <c r="BL237">
        <f t="shared" si="356"/>
        <v>75</v>
      </c>
      <c r="BM237">
        <f t="shared" si="356"/>
        <v>75</v>
      </c>
      <c r="BN237">
        <f t="shared" si="356"/>
        <v>75</v>
      </c>
      <c r="BO237">
        <f t="shared" si="356"/>
        <v>75</v>
      </c>
      <c r="BP237">
        <f t="shared" si="356"/>
        <v>75</v>
      </c>
      <c r="BQ237">
        <f t="shared" si="356"/>
        <v>75</v>
      </c>
    </row>
    <row r="238" spans="1:69">
      <c r="A238" t="s">
        <v>613</v>
      </c>
      <c r="B238" t="s">
        <v>32</v>
      </c>
      <c r="C238" t="s">
        <v>33</v>
      </c>
      <c r="D238" t="s">
        <v>34</v>
      </c>
      <c r="E238" t="s">
        <v>911</v>
      </c>
      <c r="I238">
        <v>65</v>
      </c>
      <c r="J238" t="s">
        <v>72</v>
      </c>
      <c r="K238">
        <v>2015</v>
      </c>
      <c r="M238" t="s">
        <v>615</v>
      </c>
      <c r="S238" t="s">
        <v>616</v>
      </c>
      <c r="U238">
        <v>35.005600000000001</v>
      </c>
      <c r="V238">
        <v>-78.125799999999998</v>
      </c>
      <c r="W238" t="s">
        <v>42</v>
      </c>
      <c r="Y238" t="s">
        <v>912</v>
      </c>
      <c r="AA238" t="s">
        <v>45</v>
      </c>
      <c r="AB238" t="s">
        <v>913</v>
      </c>
      <c r="AC238" t="s">
        <v>914</v>
      </c>
      <c r="AD238" t="s">
        <v>915</v>
      </c>
      <c r="AE238" t="s">
        <v>49</v>
      </c>
      <c r="AF238" s="1">
        <v>1</v>
      </c>
      <c r="AG238">
        <f t="shared" si="290"/>
        <v>65</v>
      </c>
      <c r="AH238">
        <f t="shared" si="291"/>
        <v>65</v>
      </c>
      <c r="AI238">
        <f t="shared" si="292"/>
        <v>9</v>
      </c>
      <c r="AJ238">
        <f t="shared" si="294"/>
        <v>2055</v>
      </c>
      <c r="AK238">
        <f t="shared" ref="AK238:AL238" si="358">AJ238+40</f>
        <v>2095</v>
      </c>
      <c r="AL238">
        <f t="shared" si="358"/>
        <v>2135</v>
      </c>
      <c r="AM238">
        <f t="shared" si="355"/>
        <v>65</v>
      </c>
      <c r="AN238">
        <f t="shared" si="355"/>
        <v>65</v>
      </c>
      <c r="AO238">
        <f t="shared" si="355"/>
        <v>65</v>
      </c>
      <c r="AP238">
        <f t="shared" si="355"/>
        <v>65</v>
      </c>
      <c r="AQ238">
        <f t="shared" si="355"/>
        <v>65</v>
      </c>
      <c r="AR238">
        <f t="shared" si="355"/>
        <v>65</v>
      </c>
      <c r="AS238">
        <f t="shared" si="355"/>
        <v>65</v>
      </c>
      <c r="AT238">
        <f t="shared" si="355"/>
        <v>65</v>
      </c>
      <c r="AU238">
        <f t="shared" si="355"/>
        <v>65</v>
      </c>
      <c r="AV238">
        <f t="shared" si="355"/>
        <v>65</v>
      </c>
      <c r="AW238">
        <f t="shared" si="355"/>
        <v>65</v>
      </c>
      <c r="AX238">
        <f t="shared" si="355"/>
        <v>65</v>
      </c>
      <c r="AY238">
        <f t="shared" si="355"/>
        <v>65</v>
      </c>
      <c r="AZ238">
        <f t="shared" si="355"/>
        <v>65</v>
      </c>
      <c r="BA238">
        <f t="shared" si="355"/>
        <v>65</v>
      </c>
      <c r="BB238">
        <f t="shared" si="355"/>
        <v>65</v>
      </c>
      <c r="BC238">
        <f t="shared" si="356"/>
        <v>65</v>
      </c>
      <c r="BD238">
        <f t="shared" si="356"/>
        <v>65</v>
      </c>
      <c r="BE238">
        <f t="shared" si="356"/>
        <v>65</v>
      </c>
      <c r="BF238">
        <f t="shared" si="356"/>
        <v>65</v>
      </c>
      <c r="BG238">
        <f t="shared" si="356"/>
        <v>65</v>
      </c>
      <c r="BH238">
        <f t="shared" si="356"/>
        <v>65</v>
      </c>
      <c r="BI238">
        <f t="shared" si="356"/>
        <v>65</v>
      </c>
      <c r="BJ238">
        <f t="shared" si="356"/>
        <v>65</v>
      </c>
      <c r="BK238">
        <f t="shared" si="356"/>
        <v>65</v>
      </c>
      <c r="BL238">
        <f t="shared" si="356"/>
        <v>65</v>
      </c>
      <c r="BM238">
        <f t="shared" si="356"/>
        <v>65</v>
      </c>
      <c r="BN238">
        <f t="shared" si="356"/>
        <v>65</v>
      </c>
      <c r="BO238">
        <f t="shared" si="356"/>
        <v>65</v>
      </c>
      <c r="BP238">
        <f t="shared" si="356"/>
        <v>65</v>
      </c>
      <c r="BQ238">
        <f t="shared" si="356"/>
        <v>65</v>
      </c>
    </row>
    <row r="239" spans="1:69">
      <c r="A239" t="s">
        <v>613</v>
      </c>
      <c r="B239" t="s">
        <v>32</v>
      </c>
      <c r="C239" t="s">
        <v>33</v>
      </c>
      <c r="D239" t="s">
        <v>34</v>
      </c>
      <c r="E239" t="s">
        <v>916</v>
      </c>
      <c r="I239">
        <v>75</v>
      </c>
      <c r="J239" t="s">
        <v>840</v>
      </c>
      <c r="M239" t="s">
        <v>615</v>
      </c>
      <c r="S239" t="s">
        <v>616</v>
      </c>
      <c r="U239">
        <v>29.9983</v>
      </c>
      <c r="V239">
        <v>-85.368799999999993</v>
      </c>
      <c r="W239" t="s">
        <v>702</v>
      </c>
      <c r="Y239" t="s">
        <v>917</v>
      </c>
      <c r="AA239" t="s">
        <v>110</v>
      </c>
      <c r="AB239" t="s">
        <v>918</v>
      </c>
      <c r="AC239" t="s">
        <v>919</v>
      </c>
      <c r="AD239" t="s">
        <v>920</v>
      </c>
      <c r="AE239" t="s">
        <v>49</v>
      </c>
      <c r="AF239" s="1">
        <v>1</v>
      </c>
      <c r="AG239">
        <f t="shared" si="290"/>
        <v>75</v>
      </c>
      <c r="AH239">
        <f t="shared" si="291"/>
        <v>75</v>
      </c>
      <c r="AI239">
        <f t="shared" si="292"/>
        <v>-99</v>
      </c>
      <c r="AJ239">
        <f t="shared" si="294"/>
        <v>40</v>
      </c>
      <c r="AK239">
        <f t="shared" ref="AK239:AL239" si="359">AJ239+40</f>
        <v>80</v>
      </c>
      <c r="AL239">
        <f t="shared" si="359"/>
        <v>120</v>
      </c>
      <c r="AM239">
        <v>0</v>
      </c>
      <c r="AN239">
        <f>AM239</f>
        <v>0</v>
      </c>
      <c r="AO239">
        <f t="shared" ref="AO239:BQ239" si="360">AN239</f>
        <v>0</v>
      </c>
      <c r="AP239">
        <f t="shared" si="360"/>
        <v>0</v>
      </c>
      <c r="AQ239">
        <f t="shared" si="360"/>
        <v>0</v>
      </c>
      <c r="AR239">
        <f t="shared" si="360"/>
        <v>0</v>
      </c>
      <c r="AS239">
        <f t="shared" si="360"/>
        <v>0</v>
      </c>
      <c r="AT239">
        <f t="shared" si="360"/>
        <v>0</v>
      </c>
      <c r="AU239">
        <f t="shared" si="360"/>
        <v>0</v>
      </c>
      <c r="AV239">
        <f t="shared" si="360"/>
        <v>0</v>
      </c>
      <c r="AW239">
        <f t="shared" si="360"/>
        <v>0</v>
      </c>
      <c r="AX239">
        <f t="shared" si="360"/>
        <v>0</v>
      </c>
      <c r="AY239">
        <f t="shared" si="360"/>
        <v>0</v>
      </c>
      <c r="AZ239">
        <f t="shared" si="360"/>
        <v>0</v>
      </c>
      <c r="BA239">
        <f t="shared" si="360"/>
        <v>0</v>
      </c>
      <c r="BB239">
        <f t="shared" si="360"/>
        <v>0</v>
      </c>
      <c r="BC239">
        <f t="shared" si="360"/>
        <v>0</v>
      </c>
      <c r="BD239">
        <f t="shared" si="360"/>
        <v>0</v>
      </c>
      <c r="BE239">
        <f t="shared" si="360"/>
        <v>0</v>
      </c>
      <c r="BF239">
        <f t="shared" si="360"/>
        <v>0</v>
      </c>
      <c r="BG239">
        <f t="shared" si="360"/>
        <v>0</v>
      </c>
      <c r="BH239">
        <f t="shared" si="360"/>
        <v>0</v>
      </c>
      <c r="BI239">
        <f t="shared" si="360"/>
        <v>0</v>
      </c>
      <c r="BJ239">
        <f t="shared" si="360"/>
        <v>0</v>
      </c>
      <c r="BK239">
        <f t="shared" si="360"/>
        <v>0</v>
      </c>
      <c r="BL239">
        <f t="shared" si="360"/>
        <v>0</v>
      </c>
      <c r="BM239">
        <f t="shared" si="360"/>
        <v>0</v>
      </c>
      <c r="BN239">
        <f t="shared" si="360"/>
        <v>0</v>
      </c>
      <c r="BO239">
        <f t="shared" si="360"/>
        <v>0</v>
      </c>
      <c r="BP239">
        <f t="shared" si="360"/>
        <v>0</v>
      </c>
      <c r="BQ239">
        <f t="shared" si="360"/>
        <v>0</v>
      </c>
    </row>
    <row r="240" spans="1:69">
      <c r="A240" t="s">
        <v>613</v>
      </c>
      <c r="B240" t="s">
        <v>32</v>
      </c>
      <c r="C240" t="s">
        <v>33</v>
      </c>
      <c r="D240" t="s">
        <v>34</v>
      </c>
      <c r="E240" t="s">
        <v>921</v>
      </c>
      <c r="I240">
        <v>100</v>
      </c>
      <c r="J240" t="s">
        <v>463</v>
      </c>
      <c r="K240">
        <v>2023</v>
      </c>
      <c r="M240" t="s">
        <v>615</v>
      </c>
      <c r="S240" t="s">
        <v>616</v>
      </c>
      <c r="U240">
        <v>34.962000000000003</v>
      </c>
      <c r="V240">
        <v>-90.183999999999997</v>
      </c>
      <c r="W240" t="s">
        <v>42</v>
      </c>
      <c r="Y240" t="s">
        <v>922</v>
      </c>
      <c r="AA240" t="s">
        <v>923</v>
      </c>
      <c r="AB240" t="s">
        <v>924</v>
      </c>
      <c r="AC240" t="s">
        <v>925</v>
      </c>
      <c r="AD240" t="s">
        <v>926</v>
      </c>
      <c r="AE240" t="s">
        <v>49</v>
      </c>
      <c r="AF240" s="1">
        <v>1</v>
      </c>
      <c r="AG240">
        <f t="shared" si="290"/>
        <v>100</v>
      </c>
      <c r="AH240">
        <f t="shared" si="291"/>
        <v>100</v>
      </c>
      <c r="AI240">
        <f t="shared" si="292"/>
        <v>1</v>
      </c>
      <c r="AJ240">
        <f t="shared" si="294"/>
        <v>2063</v>
      </c>
      <c r="AK240">
        <f t="shared" ref="AK240:AL240" si="361">AJ240+40</f>
        <v>2103</v>
      </c>
      <c r="AL240">
        <f t="shared" si="361"/>
        <v>2143</v>
      </c>
      <c r="AM240">
        <f>IF(AM$1&lt;$K240,0,$I240)</f>
        <v>0</v>
      </c>
      <c r="AN240">
        <f t="shared" ref="AN240:BQ240" si="362">IF(AN$1&lt;$K240,0,$I240)</f>
        <v>0</v>
      </c>
      <c r="AO240">
        <f t="shared" si="362"/>
        <v>0</v>
      </c>
      <c r="AP240">
        <f t="shared" si="362"/>
        <v>100</v>
      </c>
      <c r="AQ240">
        <f t="shared" si="362"/>
        <v>100</v>
      </c>
      <c r="AR240">
        <f t="shared" si="362"/>
        <v>100</v>
      </c>
      <c r="AS240">
        <f t="shared" si="362"/>
        <v>100</v>
      </c>
      <c r="AT240">
        <f t="shared" si="362"/>
        <v>100</v>
      </c>
      <c r="AU240">
        <f t="shared" si="362"/>
        <v>100</v>
      </c>
      <c r="AV240">
        <f t="shared" si="362"/>
        <v>100</v>
      </c>
      <c r="AW240">
        <f t="shared" si="362"/>
        <v>100</v>
      </c>
      <c r="AX240">
        <f t="shared" si="362"/>
        <v>100</v>
      </c>
      <c r="AY240">
        <f t="shared" si="362"/>
        <v>100</v>
      </c>
      <c r="AZ240">
        <f t="shared" si="362"/>
        <v>100</v>
      </c>
      <c r="BA240">
        <f t="shared" si="362"/>
        <v>100</v>
      </c>
      <c r="BB240">
        <f t="shared" si="362"/>
        <v>100</v>
      </c>
      <c r="BC240">
        <f t="shared" si="362"/>
        <v>100</v>
      </c>
      <c r="BD240">
        <f t="shared" si="362"/>
        <v>100</v>
      </c>
      <c r="BE240">
        <f t="shared" si="362"/>
        <v>100</v>
      </c>
      <c r="BF240">
        <f t="shared" si="362"/>
        <v>100</v>
      </c>
      <c r="BG240">
        <f t="shared" si="362"/>
        <v>100</v>
      </c>
      <c r="BH240">
        <f t="shared" si="362"/>
        <v>100</v>
      </c>
      <c r="BI240">
        <f t="shared" si="362"/>
        <v>100</v>
      </c>
      <c r="BJ240">
        <f t="shared" si="362"/>
        <v>100</v>
      </c>
      <c r="BK240">
        <f t="shared" si="362"/>
        <v>100</v>
      </c>
      <c r="BL240">
        <f t="shared" si="362"/>
        <v>100</v>
      </c>
      <c r="BM240">
        <f t="shared" si="362"/>
        <v>100</v>
      </c>
      <c r="BN240">
        <f t="shared" si="362"/>
        <v>100</v>
      </c>
      <c r="BO240">
        <f t="shared" si="362"/>
        <v>100</v>
      </c>
      <c r="BP240">
        <f t="shared" si="362"/>
        <v>100</v>
      </c>
      <c r="BQ240">
        <f t="shared" si="362"/>
        <v>100</v>
      </c>
    </row>
    <row r="241" spans="1:69">
      <c r="A241" t="s">
        <v>613</v>
      </c>
      <c r="B241" t="s">
        <v>32</v>
      </c>
      <c r="C241" t="s">
        <v>33</v>
      </c>
      <c r="D241" t="s">
        <v>34</v>
      </c>
      <c r="E241" t="s">
        <v>927</v>
      </c>
      <c r="H241" t="s">
        <v>928</v>
      </c>
      <c r="I241">
        <v>75</v>
      </c>
      <c r="J241" t="s">
        <v>799</v>
      </c>
      <c r="K241">
        <v>2024</v>
      </c>
      <c r="M241" t="s">
        <v>615</v>
      </c>
      <c r="S241" t="s">
        <v>616</v>
      </c>
      <c r="U241">
        <v>30.282499999999999</v>
      </c>
      <c r="V241">
        <v>-83.298199999999994</v>
      </c>
      <c r="W241" t="s">
        <v>702</v>
      </c>
      <c r="Y241" t="s">
        <v>929</v>
      </c>
      <c r="AA241" t="s">
        <v>110</v>
      </c>
      <c r="AB241" t="s">
        <v>930</v>
      </c>
      <c r="AC241" t="s">
        <v>931</v>
      </c>
      <c r="AD241" t="s">
        <v>932</v>
      </c>
      <c r="AE241" t="s">
        <v>49</v>
      </c>
      <c r="AF241" s="1">
        <v>1</v>
      </c>
      <c r="AG241">
        <f t="shared" si="290"/>
        <v>75</v>
      </c>
      <c r="AH241">
        <f t="shared" si="291"/>
        <v>75</v>
      </c>
      <c r="AI241">
        <f t="shared" si="292"/>
        <v>0</v>
      </c>
      <c r="AJ241">
        <f t="shared" si="294"/>
        <v>2064</v>
      </c>
      <c r="AK241">
        <f t="shared" ref="AK241:AL241" si="363">AJ241+40</f>
        <v>2104</v>
      </c>
      <c r="AL241">
        <f t="shared" si="363"/>
        <v>2144</v>
      </c>
      <c r="AM241">
        <f>IF($K241="",IF(AM$1&lt;2029,0,$I241),IF(AM$1&lt;$K241,0,$I241))*$AF241</f>
        <v>0</v>
      </c>
      <c r="AN241">
        <f t="shared" ref="AN241:BQ241" si="364">IF($K241="",IF(AN$1&lt;2029,0,$I241),IF(AN$1&lt;$K241,0,$I241))*$AF241</f>
        <v>0</v>
      </c>
      <c r="AO241">
        <f t="shared" si="364"/>
        <v>0</v>
      </c>
      <c r="AP241">
        <f t="shared" si="364"/>
        <v>0</v>
      </c>
      <c r="AQ241">
        <f t="shared" si="364"/>
        <v>75</v>
      </c>
      <c r="AR241">
        <f t="shared" si="364"/>
        <v>75</v>
      </c>
      <c r="AS241">
        <f t="shared" si="364"/>
        <v>75</v>
      </c>
      <c r="AT241">
        <f t="shared" si="364"/>
        <v>75</v>
      </c>
      <c r="AU241">
        <f t="shared" si="364"/>
        <v>75</v>
      </c>
      <c r="AV241">
        <f t="shared" si="364"/>
        <v>75</v>
      </c>
      <c r="AW241">
        <f t="shared" si="364"/>
        <v>75</v>
      </c>
      <c r="AX241">
        <f t="shared" si="364"/>
        <v>75</v>
      </c>
      <c r="AY241">
        <f t="shared" si="364"/>
        <v>75</v>
      </c>
      <c r="AZ241">
        <f t="shared" si="364"/>
        <v>75</v>
      </c>
      <c r="BA241">
        <f t="shared" si="364"/>
        <v>75</v>
      </c>
      <c r="BB241">
        <f t="shared" si="364"/>
        <v>75</v>
      </c>
      <c r="BC241">
        <f t="shared" si="364"/>
        <v>75</v>
      </c>
      <c r="BD241">
        <f t="shared" si="364"/>
        <v>75</v>
      </c>
      <c r="BE241">
        <f t="shared" si="364"/>
        <v>75</v>
      </c>
      <c r="BF241">
        <f t="shared" si="364"/>
        <v>75</v>
      </c>
      <c r="BG241">
        <f t="shared" si="364"/>
        <v>75</v>
      </c>
      <c r="BH241">
        <f t="shared" si="364"/>
        <v>75</v>
      </c>
      <c r="BI241">
        <f t="shared" si="364"/>
        <v>75</v>
      </c>
      <c r="BJ241">
        <f t="shared" si="364"/>
        <v>75</v>
      </c>
      <c r="BK241">
        <f t="shared" si="364"/>
        <v>75</v>
      </c>
      <c r="BL241">
        <f t="shared" si="364"/>
        <v>75</v>
      </c>
      <c r="BM241">
        <f t="shared" si="364"/>
        <v>75</v>
      </c>
      <c r="BN241">
        <f t="shared" si="364"/>
        <v>75</v>
      </c>
      <c r="BO241">
        <f t="shared" si="364"/>
        <v>75</v>
      </c>
      <c r="BP241">
        <f t="shared" si="364"/>
        <v>75</v>
      </c>
      <c r="BQ241">
        <f t="shared" si="364"/>
        <v>75</v>
      </c>
    </row>
    <row r="242" spans="1:69">
      <c r="A242" t="s">
        <v>613</v>
      </c>
      <c r="B242" t="s">
        <v>32</v>
      </c>
      <c r="C242" t="s">
        <v>33</v>
      </c>
      <c r="D242" t="s">
        <v>34</v>
      </c>
      <c r="E242" t="s">
        <v>933</v>
      </c>
      <c r="I242">
        <v>62</v>
      </c>
      <c r="J242" t="s">
        <v>463</v>
      </c>
      <c r="K242">
        <v>2023</v>
      </c>
      <c r="M242" t="s">
        <v>615</v>
      </c>
      <c r="S242" t="s">
        <v>616</v>
      </c>
      <c r="U242">
        <v>33.741</v>
      </c>
      <c r="V242">
        <v>-81.400000000000006</v>
      </c>
      <c r="W242" t="s">
        <v>42</v>
      </c>
      <c r="Y242" t="s">
        <v>934</v>
      </c>
      <c r="AA242" t="s">
        <v>185</v>
      </c>
      <c r="AB242" t="s">
        <v>935</v>
      </c>
      <c r="AC242" t="s">
        <v>936</v>
      </c>
      <c r="AD242" t="s">
        <v>937</v>
      </c>
      <c r="AE242" t="s">
        <v>49</v>
      </c>
      <c r="AF242" s="1">
        <v>1</v>
      </c>
      <c r="AG242">
        <f t="shared" si="290"/>
        <v>62</v>
      </c>
      <c r="AH242">
        <f t="shared" si="291"/>
        <v>62</v>
      </c>
      <c r="AI242">
        <f t="shared" si="292"/>
        <v>1</v>
      </c>
      <c r="AJ242">
        <f t="shared" si="294"/>
        <v>2063</v>
      </c>
      <c r="AK242">
        <f t="shared" ref="AK242:AL242" si="365">AJ242+40</f>
        <v>2103</v>
      </c>
      <c r="AL242">
        <f t="shared" si="365"/>
        <v>2143</v>
      </c>
      <c r="AM242">
        <f>IF(AM$1&lt;$K242,0,$I242)</f>
        <v>0</v>
      </c>
      <c r="AN242">
        <f t="shared" ref="AN242:BQ242" si="366">IF(AN$1&lt;$K242,0,$I242)</f>
        <v>0</v>
      </c>
      <c r="AO242">
        <f t="shared" si="366"/>
        <v>0</v>
      </c>
      <c r="AP242">
        <f t="shared" si="366"/>
        <v>62</v>
      </c>
      <c r="AQ242">
        <f t="shared" si="366"/>
        <v>62</v>
      </c>
      <c r="AR242">
        <f t="shared" si="366"/>
        <v>62</v>
      </c>
      <c r="AS242">
        <f t="shared" si="366"/>
        <v>62</v>
      </c>
      <c r="AT242">
        <f t="shared" si="366"/>
        <v>62</v>
      </c>
      <c r="AU242">
        <f t="shared" si="366"/>
        <v>62</v>
      </c>
      <c r="AV242">
        <f t="shared" si="366"/>
        <v>62</v>
      </c>
      <c r="AW242">
        <f t="shared" si="366"/>
        <v>62</v>
      </c>
      <c r="AX242">
        <f t="shared" si="366"/>
        <v>62</v>
      </c>
      <c r="AY242">
        <f t="shared" si="366"/>
        <v>62</v>
      </c>
      <c r="AZ242">
        <f t="shared" si="366"/>
        <v>62</v>
      </c>
      <c r="BA242">
        <f t="shared" si="366"/>
        <v>62</v>
      </c>
      <c r="BB242">
        <f t="shared" si="366"/>
        <v>62</v>
      </c>
      <c r="BC242">
        <f t="shared" si="366"/>
        <v>62</v>
      </c>
      <c r="BD242">
        <f t="shared" si="366"/>
        <v>62</v>
      </c>
      <c r="BE242">
        <f t="shared" si="366"/>
        <v>62</v>
      </c>
      <c r="BF242">
        <f t="shared" si="366"/>
        <v>62</v>
      </c>
      <c r="BG242">
        <f t="shared" si="366"/>
        <v>62</v>
      </c>
      <c r="BH242">
        <f t="shared" si="366"/>
        <v>62</v>
      </c>
      <c r="BI242">
        <f t="shared" si="366"/>
        <v>62</v>
      </c>
      <c r="BJ242">
        <f t="shared" si="366"/>
        <v>62</v>
      </c>
      <c r="BK242">
        <f t="shared" si="366"/>
        <v>62</v>
      </c>
      <c r="BL242">
        <f t="shared" si="366"/>
        <v>62</v>
      </c>
      <c r="BM242">
        <f t="shared" si="366"/>
        <v>62</v>
      </c>
      <c r="BN242">
        <f t="shared" si="366"/>
        <v>62</v>
      </c>
      <c r="BO242">
        <f t="shared" si="366"/>
        <v>62</v>
      </c>
      <c r="BP242">
        <f t="shared" si="366"/>
        <v>62</v>
      </c>
      <c r="BQ242">
        <f t="shared" si="366"/>
        <v>62</v>
      </c>
    </row>
    <row r="243" spans="1:69">
      <c r="A243" t="s">
        <v>938</v>
      </c>
      <c r="B243" t="s">
        <v>32</v>
      </c>
      <c r="C243" t="s">
        <v>33</v>
      </c>
      <c r="D243" t="s">
        <v>34</v>
      </c>
      <c r="E243" t="s">
        <v>939</v>
      </c>
      <c r="F243" t="s">
        <v>287</v>
      </c>
      <c r="I243">
        <v>99</v>
      </c>
      <c r="J243" t="s">
        <v>72</v>
      </c>
      <c r="K243">
        <v>2009</v>
      </c>
      <c r="M243" t="s">
        <v>940</v>
      </c>
      <c r="S243" t="s">
        <v>616</v>
      </c>
      <c r="U243">
        <v>42.999299999999998</v>
      </c>
      <c r="V243">
        <v>-106.021</v>
      </c>
      <c r="W243" t="s">
        <v>42</v>
      </c>
      <c r="Y243" t="s">
        <v>941</v>
      </c>
      <c r="AA243" t="s">
        <v>942</v>
      </c>
      <c r="AB243" t="s">
        <v>943</v>
      </c>
      <c r="AC243" t="s">
        <v>944</v>
      </c>
      <c r="AD243" t="s">
        <v>945</v>
      </c>
      <c r="AE243" t="s">
        <v>49</v>
      </c>
      <c r="AF243" s="1">
        <v>1</v>
      </c>
      <c r="AG243">
        <f t="shared" si="290"/>
        <v>99</v>
      </c>
      <c r="AH243">
        <f t="shared" si="291"/>
        <v>99</v>
      </c>
      <c r="AI243">
        <f t="shared" si="292"/>
        <v>15</v>
      </c>
      <c r="AJ243">
        <f t="shared" si="294"/>
        <v>2049</v>
      </c>
      <c r="AK243">
        <f t="shared" ref="AK243:AL243" si="367">AJ243+40</f>
        <v>2089</v>
      </c>
      <c r="AL243">
        <f t="shared" si="367"/>
        <v>2129</v>
      </c>
      <c r="AM243">
        <f t="shared" ref="AM243:BB258" si="368">IF(AM$1&lt;$K243,0,$I243)*$AF243</f>
        <v>99</v>
      </c>
      <c r="AN243">
        <f t="shared" si="368"/>
        <v>99</v>
      </c>
      <c r="AO243">
        <f t="shared" si="368"/>
        <v>99</v>
      </c>
      <c r="AP243">
        <f t="shared" si="368"/>
        <v>99</v>
      </c>
      <c r="AQ243">
        <f t="shared" si="368"/>
        <v>99</v>
      </c>
      <c r="AR243">
        <f t="shared" si="368"/>
        <v>99</v>
      </c>
      <c r="AS243">
        <f t="shared" si="368"/>
        <v>99</v>
      </c>
      <c r="AT243">
        <f t="shared" si="368"/>
        <v>99</v>
      </c>
      <c r="AU243">
        <f t="shared" si="368"/>
        <v>99</v>
      </c>
      <c r="AV243">
        <f t="shared" si="368"/>
        <v>99</v>
      </c>
      <c r="AW243">
        <f t="shared" si="368"/>
        <v>99</v>
      </c>
      <c r="AX243">
        <f t="shared" si="368"/>
        <v>99</v>
      </c>
      <c r="AY243">
        <f t="shared" si="368"/>
        <v>99</v>
      </c>
      <c r="AZ243">
        <f t="shared" si="368"/>
        <v>99</v>
      </c>
      <c r="BA243">
        <f t="shared" si="368"/>
        <v>99</v>
      </c>
      <c r="BB243">
        <f t="shared" si="368"/>
        <v>99</v>
      </c>
      <c r="BC243">
        <f t="shared" ref="BC243:BQ257" si="369">IF(BC$1&lt;$K243,0,$I243)*$AF243</f>
        <v>99</v>
      </c>
      <c r="BD243">
        <f t="shared" si="369"/>
        <v>99</v>
      </c>
      <c r="BE243">
        <f t="shared" si="369"/>
        <v>99</v>
      </c>
      <c r="BF243">
        <f t="shared" si="369"/>
        <v>99</v>
      </c>
      <c r="BG243">
        <f t="shared" si="369"/>
        <v>99</v>
      </c>
      <c r="BH243">
        <f t="shared" si="369"/>
        <v>99</v>
      </c>
      <c r="BI243">
        <f t="shared" si="369"/>
        <v>99</v>
      </c>
      <c r="BJ243">
        <f t="shared" si="369"/>
        <v>99</v>
      </c>
      <c r="BK243">
        <f t="shared" si="369"/>
        <v>99</v>
      </c>
      <c r="BL243">
        <f t="shared" si="369"/>
        <v>99</v>
      </c>
      <c r="BM243">
        <f t="shared" si="369"/>
        <v>99</v>
      </c>
      <c r="BN243">
        <f t="shared" si="369"/>
        <v>99</v>
      </c>
      <c r="BO243">
        <f t="shared" si="369"/>
        <v>99</v>
      </c>
      <c r="BP243">
        <f t="shared" si="369"/>
        <v>99</v>
      </c>
      <c r="BQ243">
        <f t="shared" si="369"/>
        <v>99</v>
      </c>
    </row>
    <row r="244" spans="1:69">
      <c r="A244" t="s">
        <v>938</v>
      </c>
      <c r="B244" t="s">
        <v>32</v>
      </c>
      <c r="C244" t="s">
        <v>33</v>
      </c>
      <c r="D244" t="s">
        <v>34</v>
      </c>
      <c r="E244" t="s">
        <v>946</v>
      </c>
      <c r="F244" t="s">
        <v>287</v>
      </c>
      <c r="I244">
        <v>131</v>
      </c>
      <c r="J244" t="s">
        <v>72</v>
      </c>
      <c r="K244">
        <v>2012</v>
      </c>
      <c r="M244" t="s">
        <v>940</v>
      </c>
      <c r="S244" t="s">
        <v>947</v>
      </c>
      <c r="U244">
        <v>37.872700000000002</v>
      </c>
      <c r="V244">
        <v>-100.40300000000001</v>
      </c>
      <c r="W244" t="s">
        <v>42</v>
      </c>
      <c r="Y244" t="s">
        <v>948</v>
      </c>
      <c r="AA244" t="s">
        <v>949</v>
      </c>
      <c r="AB244" t="s">
        <v>950</v>
      </c>
      <c r="AC244" t="s">
        <v>951</v>
      </c>
      <c r="AD244" t="s">
        <v>952</v>
      </c>
      <c r="AE244" t="s">
        <v>49</v>
      </c>
      <c r="AF244" s="1">
        <v>0.5</v>
      </c>
      <c r="AG244">
        <f t="shared" si="290"/>
        <v>131</v>
      </c>
      <c r="AH244">
        <f t="shared" si="291"/>
        <v>131</v>
      </c>
      <c r="AI244">
        <f t="shared" si="292"/>
        <v>12</v>
      </c>
      <c r="AJ244">
        <f t="shared" si="294"/>
        <v>2052</v>
      </c>
      <c r="AK244">
        <f t="shared" ref="AK244:AL244" si="370">AJ244+40</f>
        <v>2092</v>
      </c>
      <c r="AL244">
        <f t="shared" si="370"/>
        <v>2132</v>
      </c>
      <c r="AM244">
        <f t="shared" si="368"/>
        <v>65.5</v>
      </c>
      <c r="AN244">
        <f t="shared" si="368"/>
        <v>65.5</v>
      </c>
      <c r="AO244">
        <f t="shared" si="368"/>
        <v>65.5</v>
      </c>
      <c r="AP244">
        <f t="shared" si="368"/>
        <v>65.5</v>
      </c>
      <c r="AQ244">
        <f t="shared" si="368"/>
        <v>65.5</v>
      </c>
      <c r="AR244">
        <f t="shared" si="368"/>
        <v>65.5</v>
      </c>
      <c r="AS244">
        <f t="shared" si="368"/>
        <v>65.5</v>
      </c>
      <c r="AT244">
        <f t="shared" si="368"/>
        <v>65.5</v>
      </c>
      <c r="AU244">
        <f t="shared" si="368"/>
        <v>65.5</v>
      </c>
      <c r="AV244">
        <f t="shared" si="368"/>
        <v>65.5</v>
      </c>
      <c r="AW244">
        <f t="shared" si="368"/>
        <v>65.5</v>
      </c>
      <c r="AX244">
        <f t="shared" si="368"/>
        <v>65.5</v>
      </c>
      <c r="AY244">
        <f t="shared" si="368"/>
        <v>65.5</v>
      </c>
      <c r="AZ244">
        <f t="shared" si="368"/>
        <v>65.5</v>
      </c>
      <c r="BA244">
        <f t="shared" si="368"/>
        <v>65.5</v>
      </c>
      <c r="BB244">
        <f t="shared" si="368"/>
        <v>65.5</v>
      </c>
      <c r="BC244">
        <f t="shared" si="369"/>
        <v>65.5</v>
      </c>
      <c r="BD244">
        <f t="shared" si="369"/>
        <v>65.5</v>
      </c>
      <c r="BE244">
        <f t="shared" si="369"/>
        <v>65.5</v>
      </c>
      <c r="BF244">
        <f t="shared" si="369"/>
        <v>65.5</v>
      </c>
      <c r="BG244">
        <f t="shared" si="369"/>
        <v>65.5</v>
      </c>
      <c r="BH244">
        <f t="shared" si="369"/>
        <v>65.5</v>
      </c>
      <c r="BI244">
        <f t="shared" si="369"/>
        <v>65.5</v>
      </c>
      <c r="BJ244">
        <f t="shared" si="369"/>
        <v>65.5</v>
      </c>
      <c r="BK244">
        <f t="shared" si="369"/>
        <v>65.5</v>
      </c>
      <c r="BL244">
        <f t="shared" si="369"/>
        <v>65.5</v>
      </c>
      <c r="BM244">
        <f t="shared" si="369"/>
        <v>65.5</v>
      </c>
      <c r="BN244">
        <f t="shared" si="369"/>
        <v>65.5</v>
      </c>
      <c r="BO244">
        <f t="shared" si="369"/>
        <v>65.5</v>
      </c>
      <c r="BP244">
        <f t="shared" si="369"/>
        <v>65.5</v>
      </c>
      <c r="BQ244">
        <f t="shared" si="369"/>
        <v>65.5</v>
      </c>
    </row>
    <row r="245" spans="1:69">
      <c r="A245" t="s">
        <v>938</v>
      </c>
      <c r="B245" t="s">
        <v>32</v>
      </c>
      <c r="C245" t="s">
        <v>33</v>
      </c>
      <c r="D245" t="s">
        <v>34</v>
      </c>
      <c r="E245" t="s">
        <v>953</v>
      </c>
      <c r="F245" t="s">
        <v>287</v>
      </c>
      <c r="I245">
        <v>200</v>
      </c>
      <c r="J245" t="s">
        <v>72</v>
      </c>
      <c r="K245">
        <v>2016</v>
      </c>
      <c r="M245" t="s">
        <v>940</v>
      </c>
      <c r="S245" t="s">
        <v>616</v>
      </c>
      <c r="U245">
        <v>36.835700000000003</v>
      </c>
      <c r="V245">
        <v>-97.249399999999994</v>
      </c>
      <c r="W245" t="s">
        <v>42</v>
      </c>
      <c r="Y245" t="s">
        <v>954</v>
      </c>
      <c r="AA245" t="s">
        <v>955</v>
      </c>
      <c r="AB245" t="s">
        <v>956</v>
      </c>
      <c r="AC245" t="s">
        <v>957</v>
      </c>
      <c r="AD245" t="s">
        <v>958</v>
      </c>
      <c r="AE245" t="s">
        <v>49</v>
      </c>
      <c r="AF245" s="1">
        <v>1</v>
      </c>
      <c r="AG245">
        <f t="shared" si="290"/>
        <v>552</v>
      </c>
      <c r="AH245" t="str">
        <f t="shared" si="291"/>
        <v/>
      </c>
      <c r="AI245">
        <f t="shared" si="292"/>
        <v>8</v>
      </c>
      <c r="AJ245">
        <f t="shared" si="294"/>
        <v>2056</v>
      </c>
      <c r="AK245">
        <f t="shared" ref="AK245:AL245" si="371">AJ245+40</f>
        <v>2096</v>
      </c>
      <c r="AL245">
        <f t="shared" si="371"/>
        <v>2136</v>
      </c>
      <c r="AM245">
        <f t="shared" si="368"/>
        <v>200</v>
      </c>
      <c r="AN245">
        <f t="shared" si="368"/>
        <v>200</v>
      </c>
      <c r="AO245">
        <f t="shared" si="368"/>
        <v>200</v>
      </c>
      <c r="AP245">
        <f t="shared" si="368"/>
        <v>200</v>
      </c>
      <c r="AQ245">
        <f t="shared" si="368"/>
        <v>200</v>
      </c>
      <c r="AR245">
        <f t="shared" si="368"/>
        <v>200</v>
      </c>
      <c r="AS245">
        <f t="shared" si="368"/>
        <v>200</v>
      </c>
      <c r="AT245">
        <f t="shared" si="368"/>
        <v>200</v>
      </c>
      <c r="AU245">
        <f t="shared" si="368"/>
        <v>200</v>
      </c>
      <c r="AV245">
        <f t="shared" si="368"/>
        <v>200</v>
      </c>
      <c r="AW245">
        <f t="shared" si="368"/>
        <v>200</v>
      </c>
      <c r="AX245">
        <f t="shared" si="368"/>
        <v>200</v>
      </c>
      <c r="AY245">
        <f t="shared" si="368"/>
        <v>200</v>
      </c>
      <c r="AZ245">
        <f t="shared" si="368"/>
        <v>200</v>
      </c>
      <c r="BA245">
        <f t="shared" si="368"/>
        <v>200</v>
      </c>
      <c r="BB245">
        <f t="shared" si="368"/>
        <v>200</v>
      </c>
      <c r="BC245">
        <f t="shared" si="369"/>
        <v>200</v>
      </c>
      <c r="BD245">
        <f t="shared" si="369"/>
        <v>200</v>
      </c>
      <c r="BE245">
        <f t="shared" si="369"/>
        <v>200</v>
      </c>
      <c r="BF245">
        <f t="shared" si="369"/>
        <v>200</v>
      </c>
      <c r="BG245">
        <f t="shared" si="369"/>
        <v>200</v>
      </c>
      <c r="BH245">
        <f t="shared" si="369"/>
        <v>200</v>
      </c>
      <c r="BI245">
        <f t="shared" si="369"/>
        <v>200</v>
      </c>
      <c r="BJ245">
        <f t="shared" si="369"/>
        <v>200</v>
      </c>
      <c r="BK245">
        <f t="shared" si="369"/>
        <v>200</v>
      </c>
      <c r="BL245">
        <f t="shared" si="369"/>
        <v>200</v>
      </c>
      <c r="BM245">
        <f t="shared" si="369"/>
        <v>200</v>
      </c>
      <c r="BN245">
        <f t="shared" si="369"/>
        <v>200</v>
      </c>
      <c r="BO245">
        <f t="shared" si="369"/>
        <v>200</v>
      </c>
      <c r="BP245">
        <f t="shared" si="369"/>
        <v>200</v>
      </c>
      <c r="BQ245">
        <f t="shared" si="369"/>
        <v>200</v>
      </c>
    </row>
    <row r="246" spans="1:69">
      <c r="A246" t="s">
        <v>938</v>
      </c>
      <c r="B246" t="s">
        <v>32</v>
      </c>
      <c r="C246" t="s">
        <v>33</v>
      </c>
      <c r="D246" t="s">
        <v>34</v>
      </c>
      <c r="E246" t="s">
        <v>953</v>
      </c>
      <c r="F246" t="s">
        <v>296</v>
      </c>
      <c r="I246">
        <v>352</v>
      </c>
      <c r="J246" t="s">
        <v>72</v>
      </c>
      <c r="K246">
        <v>2021</v>
      </c>
      <c r="M246" t="s">
        <v>940</v>
      </c>
      <c r="S246" t="s">
        <v>616</v>
      </c>
      <c r="U246">
        <v>36.827100000000002</v>
      </c>
      <c r="V246">
        <v>-97.028899999999993</v>
      </c>
      <c r="W246" t="s">
        <v>42</v>
      </c>
      <c r="Y246" t="s">
        <v>954</v>
      </c>
      <c r="AA246" t="s">
        <v>955</v>
      </c>
      <c r="AB246" t="s">
        <v>956</v>
      </c>
      <c r="AC246" t="s">
        <v>957</v>
      </c>
      <c r="AD246" t="s">
        <v>959</v>
      </c>
      <c r="AE246" t="s">
        <v>49</v>
      </c>
      <c r="AF246" s="1">
        <v>1</v>
      </c>
      <c r="AG246">
        <f t="shared" si="290"/>
        <v>552</v>
      </c>
      <c r="AH246">
        <f t="shared" si="291"/>
        <v>552</v>
      </c>
      <c r="AI246">
        <f t="shared" si="292"/>
        <v>3</v>
      </c>
      <c r="AJ246">
        <f t="shared" si="294"/>
        <v>2061</v>
      </c>
      <c r="AK246">
        <f t="shared" ref="AK246:AL246" si="372">AJ246+40</f>
        <v>2101</v>
      </c>
      <c r="AL246">
        <f t="shared" si="372"/>
        <v>2141</v>
      </c>
      <c r="AM246">
        <f t="shared" si="368"/>
        <v>0</v>
      </c>
      <c r="AN246">
        <f t="shared" si="368"/>
        <v>352</v>
      </c>
      <c r="AO246">
        <f t="shared" si="368"/>
        <v>352</v>
      </c>
      <c r="AP246">
        <f t="shared" si="368"/>
        <v>352</v>
      </c>
      <c r="AQ246">
        <f t="shared" si="368"/>
        <v>352</v>
      </c>
      <c r="AR246">
        <f t="shared" si="368"/>
        <v>352</v>
      </c>
      <c r="AS246">
        <f t="shared" si="368"/>
        <v>352</v>
      </c>
      <c r="AT246">
        <f t="shared" si="368"/>
        <v>352</v>
      </c>
      <c r="AU246">
        <f t="shared" si="368"/>
        <v>352</v>
      </c>
      <c r="AV246">
        <f t="shared" si="368"/>
        <v>352</v>
      </c>
      <c r="AW246">
        <f t="shared" si="368"/>
        <v>352</v>
      </c>
      <c r="AX246">
        <f t="shared" si="368"/>
        <v>352</v>
      </c>
      <c r="AY246">
        <f t="shared" si="368"/>
        <v>352</v>
      </c>
      <c r="AZ246">
        <f t="shared" si="368"/>
        <v>352</v>
      </c>
      <c r="BA246">
        <f t="shared" si="368"/>
        <v>352</v>
      </c>
      <c r="BB246">
        <f t="shared" si="368"/>
        <v>352</v>
      </c>
      <c r="BC246">
        <f t="shared" si="369"/>
        <v>352</v>
      </c>
      <c r="BD246">
        <f t="shared" si="369"/>
        <v>352</v>
      </c>
      <c r="BE246">
        <f t="shared" si="369"/>
        <v>352</v>
      </c>
      <c r="BF246">
        <f t="shared" si="369"/>
        <v>352</v>
      </c>
      <c r="BG246">
        <f t="shared" si="369"/>
        <v>352</v>
      </c>
      <c r="BH246">
        <f t="shared" si="369"/>
        <v>352</v>
      </c>
      <c r="BI246">
        <f t="shared" si="369"/>
        <v>352</v>
      </c>
      <c r="BJ246">
        <f t="shared" si="369"/>
        <v>352</v>
      </c>
      <c r="BK246">
        <f t="shared" si="369"/>
        <v>352</v>
      </c>
      <c r="BL246">
        <f t="shared" si="369"/>
        <v>352</v>
      </c>
      <c r="BM246">
        <f t="shared" si="369"/>
        <v>352</v>
      </c>
      <c r="BN246">
        <f t="shared" si="369"/>
        <v>352</v>
      </c>
      <c r="BO246">
        <f t="shared" si="369"/>
        <v>352</v>
      </c>
      <c r="BP246">
        <f t="shared" si="369"/>
        <v>352</v>
      </c>
      <c r="BQ246">
        <f t="shared" si="369"/>
        <v>352</v>
      </c>
    </row>
    <row r="247" spans="1:69">
      <c r="A247" t="s">
        <v>938</v>
      </c>
      <c r="B247" t="s">
        <v>32</v>
      </c>
      <c r="C247" t="s">
        <v>33</v>
      </c>
      <c r="D247" t="s">
        <v>34</v>
      </c>
      <c r="E247" t="s">
        <v>960</v>
      </c>
      <c r="F247" t="s">
        <v>287</v>
      </c>
      <c r="I247">
        <v>29</v>
      </c>
      <c r="J247" t="s">
        <v>72</v>
      </c>
      <c r="K247">
        <v>2008</v>
      </c>
      <c r="M247" t="s">
        <v>940</v>
      </c>
      <c r="S247" t="s">
        <v>616</v>
      </c>
      <c r="U247">
        <v>41.141300000000001</v>
      </c>
      <c r="V247">
        <v>-105.009</v>
      </c>
      <c r="W247" t="s">
        <v>42</v>
      </c>
      <c r="Y247" t="s">
        <v>961</v>
      </c>
      <c r="AA247" t="s">
        <v>942</v>
      </c>
      <c r="AB247" t="s">
        <v>962</v>
      </c>
      <c r="AC247" t="s">
        <v>963</v>
      </c>
      <c r="AD247" t="s">
        <v>964</v>
      </c>
      <c r="AE247" t="s">
        <v>49</v>
      </c>
      <c r="AF247" s="1">
        <v>1</v>
      </c>
      <c r="AG247">
        <f t="shared" si="290"/>
        <v>29</v>
      </c>
      <c r="AH247">
        <f t="shared" si="291"/>
        <v>29</v>
      </c>
      <c r="AI247">
        <f t="shared" si="292"/>
        <v>16</v>
      </c>
      <c r="AJ247">
        <f t="shared" si="294"/>
        <v>2048</v>
      </c>
      <c r="AK247">
        <f t="shared" ref="AK247:AL247" si="373">AJ247+40</f>
        <v>2088</v>
      </c>
      <c r="AL247">
        <f t="shared" si="373"/>
        <v>2128</v>
      </c>
      <c r="AM247">
        <f t="shared" si="368"/>
        <v>29</v>
      </c>
      <c r="AN247">
        <f t="shared" si="368"/>
        <v>29</v>
      </c>
      <c r="AO247">
        <f t="shared" si="368"/>
        <v>29</v>
      </c>
      <c r="AP247">
        <f t="shared" si="368"/>
        <v>29</v>
      </c>
      <c r="AQ247">
        <f t="shared" si="368"/>
        <v>29</v>
      </c>
      <c r="AR247">
        <f t="shared" si="368"/>
        <v>29</v>
      </c>
      <c r="AS247">
        <f t="shared" si="368"/>
        <v>29</v>
      </c>
      <c r="AT247">
        <f t="shared" si="368"/>
        <v>29</v>
      </c>
      <c r="AU247">
        <f t="shared" si="368"/>
        <v>29</v>
      </c>
      <c r="AV247">
        <f t="shared" si="368"/>
        <v>29</v>
      </c>
      <c r="AW247">
        <f t="shared" si="368"/>
        <v>29</v>
      </c>
      <c r="AX247">
        <f t="shared" si="368"/>
        <v>29</v>
      </c>
      <c r="AY247">
        <f t="shared" si="368"/>
        <v>29</v>
      </c>
      <c r="AZ247">
        <f t="shared" si="368"/>
        <v>29</v>
      </c>
      <c r="BA247">
        <f t="shared" si="368"/>
        <v>29</v>
      </c>
      <c r="BB247">
        <f t="shared" si="368"/>
        <v>29</v>
      </c>
      <c r="BC247">
        <f t="shared" si="369"/>
        <v>29</v>
      </c>
      <c r="BD247">
        <f t="shared" si="369"/>
        <v>29</v>
      </c>
      <c r="BE247">
        <f t="shared" si="369"/>
        <v>29</v>
      </c>
      <c r="BF247">
        <f t="shared" si="369"/>
        <v>29</v>
      </c>
      <c r="BG247">
        <f t="shared" si="369"/>
        <v>29</v>
      </c>
      <c r="BH247">
        <f t="shared" si="369"/>
        <v>29</v>
      </c>
      <c r="BI247">
        <f t="shared" si="369"/>
        <v>29</v>
      </c>
      <c r="BJ247">
        <f t="shared" si="369"/>
        <v>29</v>
      </c>
      <c r="BK247">
        <f t="shared" si="369"/>
        <v>29</v>
      </c>
      <c r="BL247">
        <f t="shared" si="369"/>
        <v>29</v>
      </c>
      <c r="BM247">
        <f t="shared" si="369"/>
        <v>29</v>
      </c>
      <c r="BN247">
        <f t="shared" si="369"/>
        <v>29</v>
      </c>
      <c r="BO247">
        <f t="shared" si="369"/>
        <v>29</v>
      </c>
      <c r="BP247">
        <f t="shared" si="369"/>
        <v>29</v>
      </c>
      <c r="BQ247">
        <f t="shared" si="369"/>
        <v>29</v>
      </c>
    </row>
    <row r="248" spans="1:69">
      <c r="A248" t="s">
        <v>938</v>
      </c>
      <c r="B248" t="s">
        <v>32</v>
      </c>
      <c r="C248" t="s">
        <v>33</v>
      </c>
      <c r="D248" t="s">
        <v>34</v>
      </c>
      <c r="E248" t="s">
        <v>965</v>
      </c>
      <c r="F248" t="s">
        <v>287</v>
      </c>
      <c r="I248">
        <v>168</v>
      </c>
      <c r="J248" t="s">
        <v>72</v>
      </c>
      <c r="K248">
        <v>2012</v>
      </c>
      <c r="M248" t="s">
        <v>940</v>
      </c>
      <c r="S248" t="s">
        <v>947</v>
      </c>
      <c r="U248">
        <v>37.8386</v>
      </c>
      <c r="V248">
        <v>-99.774000000000001</v>
      </c>
      <c r="W248" t="s">
        <v>42</v>
      </c>
      <c r="Y248" t="s">
        <v>966</v>
      </c>
      <c r="AA248" t="s">
        <v>949</v>
      </c>
      <c r="AB248" t="s">
        <v>967</v>
      </c>
      <c r="AC248" t="s">
        <v>968</v>
      </c>
      <c r="AD248" t="s">
        <v>969</v>
      </c>
      <c r="AE248" t="s">
        <v>49</v>
      </c>
      <c r="AF248" s="1">
        <v>0.5</v>
      </c>
      <c r="AG248">
        <f t="shared" si="290"/>
        <v>168</v>
      </c>
      <c r="AH248">
        <f t="shared" si="291"/>
        <v>168</v>
      </c>
      <c r="AI248">
        <f t="shared" si="292"/>
        <v>12</v>
      </c>
      <c r="AJ248">
        <f t="shared" si="294"/>
        <v>2052</v>
      </c>
      <c r="AK248">
        <f t="shared" ref="AK248:AL248" si="374">AJ248+40</f>
        <v>2092</v>
      </c>
      <c r="AL248">
        <f t="shared" si="374"/>
        <v>2132</v>
      </c>
      <c r="AM248">
        <f t="shared" si="368"/>
        <v>84</v>
      </c>
      <c r="AN248">
        <f t="shared" si="368"/>
        <v>84</v>
      </c>
      <c r="AO248">
        <f t="shared" si="368"/>
        <v>84</v>
      </c>
      <c r="AP248">
        <f t="shared" si="368"/>
        <v>84</v>
      </c>
      <c r="AQ248">
        <f t="shared" si="368"/>
        <v>84</v>
      </c>
      <c r="AR248">
        <f t="shared" si="368"/>
        <v>84</v>
      </c>
      <c r="AS248">
        <f t="shared" si="368"/>
        <v>84</v>
      </c>
      <c r="AT248">
        <f t="shared" si="368"/>
        <v>84</v>
      </c>
      <c r="AU248">
        <f t="shared" si="368"/>
        <v>84</v>
      </c>
      <c r="AV248">
        <f t="shared" si="368"/>
        <v>84</v>
      </c>
      <c r="AW248">
        <f t="shared" si="368"/>
        <v>84</v>
      </c>
      <c r="AX248">
        <f t="shared" si="368"/>
        <v>84</v>
      </c>
      <c r="AY248">
        <f t="shared" si="368"/>
        <v>84</v>
      </c>
      <c r="AZ248">
        <f t="shared" si="368"/>
        <v>84</v>
      </c>
      <c r="BA248">
        <f t="shared" si="368"/>
        <v>84</v>
      </c>
      <c r="BB248">
        <f t="shared" si="368"/>
        <v>84</v>
      </c>
      <c r="BC248">
        <f t="shared" si="369"/>
        <v>84</v>
      </c>
      <c r="BD248">
        <f t="shared" si="369"/>
        <v>84</v>
      </c>
      <c r="BE248">
        <f t="shared" si="369"/>
        <v>84</v>
      </c>
      <c r="BF248">
        <f t="shared" si="369"/>
        <v>84</v>
      </c>
      <c r="BG248">
        <f t="shared" si="369"/>
        <v>84</v>
      </c>
      <c r="BH248">
        <f t="shared" si="369"/>
        <v>84</v>
      </c>
      <c r="BI248">
        <f t="shared" si="369"/>
        <v>84</v>
      </c>
      <c r="BJ248">
        <f t="shared" si="369"/>
        <v>84</v>
      </c>
      <c r="BK248">
        <f t="shared" si="369"/>
        <v>84</v>
      </c>
      <c r="BL248">
        <f t="shared" si="369"/>
        <v>84</v>
      </c>
      <c r="BM248">
        <f t="shared" si="369"/>
        <v>84</v>
      </c>
      <c r="BN248">
        <f t="shared" si="369"/>
        <v>84</v>
      </c>
      <c r="BO248">
        <f t="shared" si="369"/>
        <v>84</v>
      </c>
      <c r="BP248">
        <f t="shared" si="369"/>
        <v>84</v>
      </c>
      <c r="BQ248">
        <f t="shared" si="369"/>
        <v>84</v>
      </c>
    </row>
    <row r="249" spans="1:69">
      <c r="A249" t="s">
        <v>938</v>
      </c>
      <c r="B249" t="s">
        <v>32</v>
      </c>
      <c r="C249" t="s">
        <v>33</v>
      </c>
      <c r="D249" t="s">
        <v>34</v>
      </c>
      <c r="E249" t="s">
        <v>970</v>
      </c>
      <c r="F249" t="s">
        <v>287</v>
      </c>
      <c r="I249">
        <v>51</v>
      </c>
      <c r="J249" t="s">
        <v>72</v>
      </c>
      <c r="K249">
        <v>2010</v>
      </c>
      <c r="M249" t="s">
        <v>940</v>
      </c>
      <c r="S249" t="s">
        <v>616</v>
      </c>
      <c r="U249">
        <v>39.353999999999999</v>
      </c>
      <c r="V249">
        <v>-102.30500000000001</v>
      </c>
      <c r="W249" t="s">
        <v>42</v>
      </c>
      <c r="Y249" t="s">
        <v>971</v>
      </c>
      <c r="AA249" t="s">
        <v>810</v>
      </c>
      <c r="AB249" t="s">
        <v>972</v>
      </c>
      <c r="AC249" t="s">
        <v>973</v>
      </c>
      <c r="AD249" t="s">
        <v>974</v>
      </c>
      <c r="AE249" t="s">
        <v>49</v>
      </c>
      <c r="AF249" s="1">
        <v>1</v>
      </c>
      <c r="AG249">
        <f t="shared" si="290"/>
        <v>51</v>
      </c>
      <c r="AH249">
        <f t="shared" si="291"/>
        <v>51</v>
      </c>
      <c r="AI249">
        <f t="shared" si="292"/>
        <v>14</v>
      </c>
      <c r="AJ249">
        <f t="shared" si="294"/>
        <v>2050</v>
      </c>
      <c r="AK249">
        <f t="shared" ref="AK249:AL249" si="375">AJ249+40</f>
        <v>2090</v>
      </c>
      <c r="AL249">
        <f t="shared" si="375"/>
        <v>2130</v>
      </c>
      <c r="AM249">
        <f t="shared" si="368"/>
        <v>51</v>
      </c>
      <c r="AN249">
        <f t="shared" si="368"/>
        <v>51</v>
      </c>
      <c r="AO249">
        <f t="shared" si="368"/>
        <v>51</v>
      </c>
      <c r="AP249">
        <f t="shared" si="368"/>
        <v>51</v>
      </c>
      <c r="AQ249">
        <f t="shared" si="368"/>
        <v>51</v>
      </c>
      <c r="AR249">
        <f t="shared" si="368"/>
        <v>51</v>
      </c>
      <c r="AS249">
        <f t="shared" si="368"/>
        <v>51</v>
      </c>
      <c r="AT249">
        <f t="shared" si="368"/>
        <v>51</v>
      </c>
      <c r="AU249">
        <f t="shared" si="368"/>
        <v>51</v>
      </c>
      <c r="AV249">
        <f t="shared" si="368"/>
        <v>51</v>
      </c>
      <c r="AW249">
        <f t="shared" si="368"/>
        <v>51</v>
      </c>
      <c r="AX249">
        <f t="shared" si="368"/>
        <v>51</v>
      </c>
      <c r="AY249">
        <f t="shared" si="368"/>
        <v>51</v>
      </c>
      <c r="AZ249">
        <f t="shared" si="368"/>
        <v>51</v>
      </c>
      <c r="BA249">
        <f t="shared" si="368"/>
        <v>51</v>
      </c>
      <c r="BB249">
        <f t="shared" si="368"/>
        <v>51</v>
      </c>
      <c r="BC249">
        <f t="shared" si="369"/>
        <v>51</v>
      </c>
      <c r="BD249">
        <f t="shared" si="369"/>
        <v>51</v>
      </c>
      <c r="BE249">
        <f t="shared" si="369"/>
        <v>51</v>
      </c>
      <c r="BF249">
        <f t="shared" si="369"/>
        <v>51</v>
      </c>
      <c r="BG249">
        <f t="shared" si="369"/>
        <v>51</v>
      </c>
      <c r="BH249">
        <f t="shared" si="369"/>
        <v>51</v>
      </c>
      <c r="BI249">
        <f t="shared" si="369"/>
        <v>51</v>
      </c>
      <c r="BJ249">
        <f t="shared" si="369"/>
        <v>51</v>
      </c>
      <c r="BK249">
        <f t="shared" si="369"/>
        <v>51</v>
      </c>
      <c r="BL249">
        <f t="shared" si="369"/>
        <v>51</v>
      </c>
      <c r="BM249">
        <f t="shared" si="369"/>
        <v>51</v>
      </c>
      <c r="BN249">
        <f t="shared" si="369"/>
        <v>51</v>
      </c>
      <c r="BO249">
        <f t="shared" si="369"/>
        <v>51</v>
      </c>
      <c r="BP249">
        <f t="shared" si="369"/>
        <v>51</v>
      </c>
      <c r="BQ249">
        <f t="shared" si="369"/>
        <v>51</v>
      </c>
    </row>
    <row r="250" spans="1:69">
      <c r="A250" t="s">
        <v>938</v>
      </c>
      <c r="B250" t="s">
        <v>32</v>
      </c>
      <c r="C250" t="s">
        <v>33</v>
      </c>
      <c r="D250" t="s">
        <v>34</v>
      </c>
      <c r="E250" t="s">
        <v>975</v>
      </c>
      <c r="F250" t="s">
        <v>287</v>
      </c>
      <c r="I250">
        <v>69</v>
      </c>
      <c r="J250" t="s">
        <v>72</v>
      </c>
      <c r="K250">
        <v>2012</v>
      </c>
      <c r="M250" t="s">
        <v>940</v>
      </c>
      <c r="S250" t="s">
        <v>616</v>
      </c>
      <c r="U250">
        <v>41.526899999999998</v>
      </c>
      <c r="V250">
        <v>-77.046199999999999</v>
      </c>
      <c r="W250" t="s">
        <v>42</v>
      </c>
      <c r="Y250" t="s">
        <v>976</v>
      </c>
      <c r="AA250" t="s">
        <v>977</v>
      </c>
      <c r="AB250" t="s">
        <v>978</v>
      </c>
      <c r="AC250" t="s">
        <v>979</v>
      </c>
      <c r="AD250" t="s">
        <v>980</v>
      </c>
      <c r="AE250" t="s">
        <v>49</v>
      </c>
      <c r="AF250" s="1">
        <v>1</v>
      </c>
      <c r="AG250">
        <f t="shared" si="290"/>
        <v>69</v>
      </c>
      <c r="AH250">
        <f t="shared" si="291"/>
        <v>69</v>
      </c>
      <c r="AI250">
        <f t="shared" si="292"/>
        <v>12</v>
      </c>
      <c r="AJ250">
        <f t="shared" si="294"/>
        <v>2052</v>
      </c>
      <c r="AK250">
        <f t="shared" ref="AK250:AL250" si="376">AJ250+40</f>
        <v>2092</v>
      </c>
      <c r="AL250">
        <f t="shared" si="376"/>
        <v>2132</v>
      </c>
      <c r="AM250">
        <f t="shared" si="368"/>
        <v>69</v>
      </c>
      <c r="AN250">
        <f t="shared" si="368"/>
        <v>69</v>
      </c>
      <c r="AO250">
        <f t="shared" si="368"/>
        <v>69</v>
      </c>
      <c r="AP250">
        <f t="shared" si="368"/>
        <v>69</v>
      </c>
      <c r="AQ250">
        <f t="shared" si="368"/>
        <v>69</v>
      </c>
      <c r="AR250">
        <f t="shared" si="368"/>
        <v>69</v>
      </c>
      <c r="AS250">
        <f t="shared" si="368"/>
        <v>69</v>
      </c>
      <c r="AT250">
        <f t="shared" si="368"/>
        <v>69</v>
      </c>
      <c r="AU250">
        <f t="shared" si="368"/>
        <v>69</v>
      </c>
      <c r="AV250">
        <f t="shared" si="368"/>
        <v>69</v>
      </c>
      <c r="AW250">
        <f t="shared" si="368"/>
        <v>69</v>
      </c>
      <c r="AX250">
        <f t="shared" si="368"/>
        <v>69</v>
      </c>
      <c r="AY250">
        <f t="shared" si="368"/>
        <v>69</v>
      </c>
      <c r="AZ250">
        <f t="shared" si="368"/>
        <v>69</v>
      </c>
      <c r="BA250">
        <f t="shared" si="368"/>
        <v>69</v>
      </c>
      <c r="BB250">
        <f t="shared" si="368"/>
        <v>69</v>
      </c>
      <c r="BC250">
        <f t="shared" si="369"/>
        <v>69</v>
      </c>
      <c r="BD250">
        <f t="shared" si="369"/>
        <v>69</v>
      </c>
      <c r="BE250">
        <f t="shared" si="369"/>
        <v>69</v>
      </c>
      <c r="BF250">
        <f t="shared" si="369"/>
        <v>69</v>
      </c>
      <c r="BG250">
        <f t="shared" si="369"/>
        <v>69</v>
      </c>
      <c r="BH250">
        <f t="shared" si="369"/>
        <v>69</v>
      </c>
      <c r="BI250">
        <f t="shared" si="369"/>
        <v>69</v>
      </c>
      <c r="BJ250">
        <f t="shared" si="369"/>
        <v>69</v>
      </c>
      <c r="BK250">
        <f t="shared" si="369"/>
        <v>69</v>
      </c>
      <c r="BL250">
        <f t="shared" si="369"/>
        <v>69</v>
      </c>
      <c r="BM250">
        <f t="shared" si="369"/>
        <v>69</v>
      </c>
      <c r="BN250">
        <f t="shared" si="369"/>
        <v>69</v>
      </c>
      <c r="BO250">
        <f t="shared" si="369"/>
        <v>69</v>
      </c>
      <c r="BP250">
        <f t="shared" si="369"/>
        <v>69</v>
      </c>
      <c r="BQ250">
        <f t="shared" si="369"/>
        <v>69</v>
      </c>
    </row>
    <row r="251" spans="1:69">
      <c r="A251" t="s">
        <v>938</v>
      </c>
      <c r="B251" t="s">
        <v>32</v>
      </c>
      <c r="C251" t="s">
        <v>33</v>
      </c>
      <c r="D251" t="s">
        <v>34</v>
      </c>
      <c r="E251" t="s">
        <v>981</v>
      </c>
      <c r="F251" t="s">
        <v>287</v>
      </c>
      <c r="H251" t="s">
        <v>982</v>
      </c>
      <c r="I251">
        <v>207</v>
      </c>
      <c r="J251" t="s">
        <v>72</v>
      </c>
      <c r="K251">
        <v>2022</v>
      </c>
      <c r="M251" t="s">
        <v>940</v>
      </c>
      <c r="S251" t="s">
        <v>616</v>
      </c>
      <c r="U251">
        <v>43.4392</v>
      </c>
      <c r="V251">
        <v>-94.158900000000003</v>
      </c>
      <c r="W251" t="s">
        <v>42</v>
      </c>
      <c r="Y251" t="s">
        <v>983</v>
      </c>
      <c r="AA251" t="s">
        <v>984</v>
      </c>
      <c r="AB251" t="s">
        <v>985</v>
      </c>
      <c r="AC251" t="s">
        <v>986</v>
      </c>
      <c r="AD251" t="s">
        <v>987</v>
      </c>
      <c r="AE251" t="s">
        <v>49</v>
      </c>
      <c r="AF251" s="1">
        <v>1</v>
      </c>
      <c r="AG251">
        <f t="shared" si="290"/>
        <v>207</v>
      </c>
      <c r="AH251">
        <f t="shared" si="291"/>
        <v>207</v>
      </c>
      <c r="AI251">
        <f t="shared" si="292"/>
        <v>2</v>
      </c>
      <c r="AJ251">
        <f t="shared" si="294"/>
        <v>2062</v>
      </c>
      <c r="AK251">
        <f t="shared" ref="AK251:AL251" si="377">AJ251+40</f>
        <v>2102</v>
      </c>
      <c r="AL251">
        <f t="shared" si="377"/>
        <v>2142</v>
      </c>
      <c r="AM251">
        <f t="shared" si="368"/>
        <v>0</v>
      </c>
      <c r="AN251">
        <f t="shared" si="368"/>
        <v>0</v>
      </c>
      <c r="AO251">
        <f t="shared" si="368"/>
        <v>207</v>
      </c>
      <c r="AP251">
        <f t="shared" si="368"/>
        <v>207</v>
      </c>
      <c r="AQ251">
        <f t="shared" si="368"/>
        <v>207</v>
      </c>
      <c r="AR251">
        <f t="shared" si="368"/>
        <v>207</v>
      </c>
      <c r="AS251">
        <f t="shared" si="368"/>
        <v>207</v>
      </c>
      <c r="AT251">
        <f t="shared" si="368"/>
        <v>207</v>
      </c>
      <c r="AU251">
        <f t="shared" si="368"/>
        <v>207</v>
      </c>
      <c r="AV251">
        <f t="shared" si="368"/>
        <v>207</v>
      </c>
      <c r="AW251">
        <f t="shared" si="368"/>
        <v>207</v>
      </c>
      <c r="AX251">
        <f t="shared" si="368"/>
        <v>207</v>
      </c>
      <c r="AY251">
        <f t="shared" si="368"/>
        <v>207</v>
      </c>
      <c r="AZ251">
        <f t="shared" si="368"/>
        <v>207</v>
      </c>
      <c r="BA251">
        <f t="shared" si="368"/>
        <v>207</v>
      </c>
      <c r="BB251">
        <f t="shared" si="368"/>
        <v>207</v>
      </c>
      <c r="BC251">
        <f t="shared" si="369"/>
        <v>207</v>
      </c>
      <c r="BD251">
        <f t="shared" si="369"/>
        <v>207</v>
      </c>
      <c r="BE251">
        <f t="shared" si="369"/>
        <v>207</v>
      </c>
      <c r="BF251">
        <f t="shared" si="369"/>
        <v>207</v>
      </c>
      <c r="BG251">
        <f t="shared" si="369"/>
        <v>207</v>
      </c>
      <c r="BH251">
        <f t="shared" si="369"/>
        <v>207</v>
      </c>
      <c r="BI251">
        <f t="shared" si="369"/>
        <v>207</v>
      </c>
      <c r="BJ251">
        <f t="shared" si="369"/>
        <v>207</v>
      </c>
      <c r="BK251">
        <f t="shared" si="369"/>
        <v>207</v>
      </c>
      <c r="BL251">
        <f t="shared" si="369"/>
        <v>207</v>
      </c>
      <c r="BM251">
        <f t="shared" si="369"/>
        <v>207</v>
      </c>
      <c r="BN251">
        <f t="shared" si="369"/>
        <v>207</v>
      </c>
      <c r="BO251">
        <f t="shared" si="369"/>
        <v>207</v>
      </c>
      <c r="BP251">
        <f t="shared" si="369"/>
        <v>207</v>
      </c>
      <c r="BQ251">
        <f t="shared" si="369"/>
        <v>207</v>
      </c>
    </row>
    <row r="252" spans="1:69">
      <c r="A252" t="s">
        <v>938</v>
      </c>
      <c r="B252" t="s">
        <v>32</v>
      </c>
      <c r="C252" t="s">
        <v>33</v>
      </c>
      <c r="D252" t="s">
        <v>34</v>
      </c>
      <c r="E252" t="s">
        <v>988</v>
      </c>
      <c r="F252" t="s">
        <v>287</v>
      </c>
      <c r="I252">
        <v>200</v>
      </c>
      <c r="J252" t="s">
        <v>72</v>
      </c>
      <c r="K252">
        <v>2012</v>
      </c>
      <c r="M252" t="s">
        <v>940</v>
      </c>
      <c r="S252" t="s">
        <v>616</v>
      </c>
      <c r="U252">
        <v>26.308199999999999</v>
      </c>
      <c r="V252">
        <v>-97.581999999999994</v>
      </c>
      <c r="W252" t="s">
        <v>42</v>
      </c>
      <c r="Y252" t="s">
        <v>989</v>
      </c>
      <c r="AA252" t="s">
        <v>681</v>
      </c>
      <c r="AB252" t="s">
        <v>990</v>
      </c>
      <c r="AC252" t="s">
        <v>991</v>
      </c>
      <c r="AD252" t="s">
        <v>992</v>
      </c>
      <c r="AE252" t="s">
        <v>49</v>
      </c>
      <c r="AF252" s="1">
        <v>1</v>
      </c>
      <c r="AG252">
        <f t="shared" si="290"/>
        <v>912</v>
      </c>
      <c r="AH252" t="str">
        <f t="shared" si="291"/>
        <v/>
      </c>
      <c r="AI252">
        <f t="shared" si="292"/>
        <v>12</v>
      </c>
      <c r="AJ252">
        <f t="shared" si="294"/>
        <v>2052</v>
      </c>
      <c r="AK252">
        <f t="shared" ref="AK252:AL252" si="378">AJ252+40</f>
        <v>2092</v>
      </c>
      <c r="AL252">
        <f t="shared" si="378"/>
        <v>2132</v>
      </c>
      <c r="AM252">
        <f t="shared" si="368"/>
        <v>200</v>
      </c>
      <c r="AN252">
        <f t="shared" si="368"/>
        <v>200</v>
      </c>
      <c r="AO252">
        <f t="shared" si="368"/>
        <v>200</v>
      </c>
      <c r="AP252">
        <f t="shared" si="368"/>
        <v>200</v>
      </c>
      <c r="AQ252">
        <f t="shared" si="368"/>
        <v>200</v>
      </c>
      <c r="AR252">
        <f t="shared" si="368"/>
        <v>200</v>
      </c>
      <c r="AS252">
        <f t="shared" si="368"/>
        <v>200</v>
      </c>
      <c r="AT252">
        <f t="shared" si="368"/>
        <v>200</v>
      </c>
      <c r="AU252">
        <f t="shared" si="368"/>
        <v>200</v>
      </c>
      <c r="AV252">
        <f t="shared" si="368"/>
        <v>200</v>
      </c>
      <c r="AW252">
        <f t="shared" si="368"/>
        <v>200</v>
      </c>
      <c r="AX252">
        <f t="shared" si="368"/>
        <v>200</v>
      </c>
      <c r="AY252">
        <f t="shared" si="368"/>
        <v>200</v>
      </c>
      <c r="AZ252">
        <f t="shared" si="368"/>
        <v>200</v>
      </c>
      <c r="BA252">
        <f t="shared" si="368"/>
        <v>200</v>
      </c>
      <c r="BB252">
        <f t="shared" si="368"/>
        <v>200</v>
      </c>
      <c r="BC252">
        <f t="shared" si="369"/>
        <v>200</v>
      </c>
      <c r="BD252">
        <f t="shared" si="369"/>
        <v>200</v>
      </c>
      <c r="BE252">
        <f t="shared" si="369"/>
        <v>200</v>
      </c>
      <c r="BF252">
        <f t="shared" si="369"/>
        <v>200</v>
      </c>
      <c r="BG252">
        <f t="shared" si="369"/>
        <v>200</v>
      </c>
      <c r="BH252">
        <f t="shared" si="369"/>
        <v>200</v>
      </c>
      <c r="BI252">
        <f t="shared" si="369"/>
        <v>200</v>
      </c>
      <c r="BJ252">
        <f t="shared" si="369"/>
        <v>200</v>
      </c>
      <c r="BK252">
        <f t="shared" si="369"/>
        <v>200</v>
      </c>
      <c r="BL252">
        <f t="shared" si="369"/>
        <v>200</v>
      </c>
      <c r="BM252">
        <f t="shared" si="369"/>
        <v>200</v>
      </c>
      <c r="BN252">
        <f t="shared" si="369"/>
        <v>200</v>
      </c>
      <c r="BO252">
        <f t="shared" si="369"/>
        <v>200</v>
      </c>
      <c r="BP252">
        <f t="shared" si="369"/>
        <v>200</v>
      </c>
      <c r="BQ252">
        <f t="shared" si="369"/>
        <v>200</v>
      </c>
    </row>
    <row r="253" spans="1:69">
      <c r="A253" t="s">
        <v>938</v>
      </c>
      <c r="B253" t="s">
        <v>32</v>
      </c>
      <c r="C253" t="s">
        <v>33</v>
      </c>
      <c r="D253" t="s">
        <v>34</v>
      </c>
      <c r="E253" t="s">
        <v>988</v>
      </c>
      <c r="F253" t="s">
        <v>296</v>
      </c>
      <c r="I253">
        <v>202</v>
      </c>
      <c r="J253" t="s">
        <v>72</v>
      </c>
      <c r="K253">
        <v>2012</v>
      </c>
      <c r="M253" t="s">
        <v>940</v>
      </c>
      <c r="S253" t="s">
        <v>616</v>
      </c>
      <c r="U253">
        <v>26.348800000000001</v>
      </c>
      <c r="V253">
        <v>-97.690100000000001</v>
      </c>
      <c r="W253" t="s">
        <v>42</v>
      </c>
      <c r="Y253" t="s">
        <v>993</v>
      </c>
      <c r="AA253" t="s">
        <v>681</v>
      </c>
      <c r="AB253" t="s">
        <v>990</v>
      </c>
      <c r="AC253" t="s">
        <v>991</v>
      </c>
      <c r="AD253" t="s">
        <v>994</v>
      </c>
      <c r="AE253" t="s">
        <v>49</v>
      </c>
      <c r="AF253" s="1">
        <v>1</v>
      </c>
      <c r="AG253">
        <f t="shared" si="290"/>
        <v>912</v>
      </c>
      <c r="AH253" t="str">
        <f t="shared" si="291"/>
        <v/>
      </c>
      <c r="AI253">
        <f t="shared" si="292"/>
        <v>12</v>
      </c>
      <c r="AJ253">
        <f t="shared" si="294"/>
        <v>2052</v>
      </c>
      <c r="AK253">
        <f t="shared" ref="AK253:AL253" si="379">AJ253+40</f>
        <v>2092</v>
      </c>
      <c r="AL253">
        <f t="shared" si="379"/>
        <v>2132</v>
      </c>
      <c r="AM253">
        <f t="shared" si="368"/>
        <v>202</v>
      </c>
      <c r="AN253">
        <f t="shared" si="368"/>
        <v>202</v>
      </c>
      <c r="AO253">
        <f t="shared" si="368"/>
        <v>202</v>
      </c>
      <c r="AP253">
        <f t="shared" si="368"/>
        <v>202</v>
      </c>
      <c r="AQ253">
        <f t="shared" si="368"/>
        <v>202</v>
      </c>
      <c r="AR253">
        <f t="shared" si="368"/>
        <v>202</v>
      </c>
      <c r="AS253">
        <f t="shared" si="368"/>
        <v>202</v>
      </c>
      <c r="AT253">
        <f t="shared" si="368"/>
        <v>202</v>
      </c>
      <c r="AU253">
        <f t="shared" si="368"/>
        <v>202</v>
      </c>
      <c r="AV253">
        <f t="shared" si="368"/>
        <v>202</v>
      </c>
      <c r="AW253">
        <f t="shared" si="368"/>
        <v>202</v>
      </c>
      <c r="AX253">
        <f t="shared" si="368"/>
        <v>202</v>
      </c>
      <c r="AY253">
        <f t="shared" si="368"/>
        <v>202</v>
      </c>
      <c r="AZ253">
        <f t="shared" si="368"/>
        <v>202</v>
      </c>
      <c r="BA253">
        <f t="shared" si="368"/>
        <v>202</v>
      </c>
      <c r="BB253">
        <f t="shared" si="368"/>
        <v>202</v>
      </c>
      <c r="BC253">
        <f t="shared" si="369"/>
        <v>202</v>
      </c>
      <c r="BD253">
        <f t="shared" si="369"/>
        <v>202</v>
      </c>
      <c r="BE253">
        <f t="shared" si="369"/>
        <v>202</v>
      </c>
      <c r="BF253">
        <f t="shared" si="369"/>
        <v>202</v>
      </c>
      <c r="BG253">
        <f t="shared" si="369"/>
        <v>202</v>
      </c>
      <c r="BH253">
        <f t="shared" si="369"/>
        <v>202</v>
      </c>
      <c r="BI253">
        <f t="shared" si="369"/>
        <v>202</v>
      </c>
      <c r="BJ253">
        <f t="shared" si="369"/>
        <v>202</v>
      </c>
      <c r="BK253">
        <f t="shared" si="369"/>
        <v>202</v>
      </c>
      <c r="BL253">
        <f t="shared" si="369"/>
        <v>202</v>
      </c>
      <c r="BM253">
        <f t="shared" si="369"/>
        <v>202</v>
      </c>
      <c r="BN253">
        <f t="shared" si="369"/>
        <v>202</v>
      </c>
      <c r="BO253">
        <f t="shared" si="369"/>
        <v>202</v>
      </c>
      <c r="BP253">
        <f t="shared" si="369"/>
        <v>202</v>
      </c>
      <c r="BQ253">
        <f t="shared" si="369"/>
        <v>202</v>
      </c>
    </row>
    <row r="254" spans="1:69">
      <c r="A254" t="s">
        <v>938</v>
      </c>
      <c r="B254" t="s">
        <v>32</v>
      </c>
      <c r="C254" t="s">
        <v>33</v>
      </c>
      <c r="D254" t="s">
        <v>34</v>
      </c>
      <c r="E254" t="s">
        <v>988</v>
      </c>
      <c r="F254" t="s">
        <v>343</v>
      </c>
      <c r="I254">
        <v>200</v>
      </c>
      <c r="J254" t="s">
        <v>72</v>
      </c>
      <c r="K254">
        <v>2015</v>
      </c>
      <c r="M254" t="s">
        <v>940</v>
      </c>
      <c r="S254" t="s">
        <v>616</v>
      </c>
      <c r="U254">
        <v>26.428100000000001</v>
      </c>
      <c r="V254">
        <v>-98.603200000000001</v>
      </c>
      <c r="W254" t="s">
        <v>42</v>
      </c>
      <c r="Y254" t="s">
        <v>995</v>
      </c>
      <c r="AA254" t="s">
        <v>681</v>
      </c>
      <c r="AB254" t="s">
        <v>990</v>
      </c>
      <c r="AC254" t="s">
        <v>991</v>
      </c>
      <c r="AD254" t="s">
        <v>996</v>
      </c>
      <c r="AE254" t="s">
        <v>49</v>
      </c>
      <c r="AF254" s="1">
        <v>1</v>
      </c>
      <c r="AG254">
        <f t="shared" si="290"/>
        <v>912</v>
      </c>
      <c r="AH254" t="str">
        <f t="shared" si="291"/>
        <v/>
      </c>
      <c r="AI254">
        <f t="shared" si="292"/>
        <v>9</v>
      </c>
      <c r="AJ254">
        <f t="shared" si="294"/>
        <v>2055</v>
      </c>
      <c r="AK254">
        <f t="shared" ref="AK254:AL254" si="380">AJ254+40</f>
        <v>2095</v>
      </c>
      <c r="AL254">
        <f t="shared" si="380"/>
        <v>2135</v>
      </c>
      <c r="AM254">
        <f t="shared" si="368"/>
        <v>200</v>
      </c>
      <c r="AN254">
        <f t="shared" si="368"/>
        <v>200</v>
      </c>
      <c r="AO254">
        <f t="shared" si="368"/>
        <v>200</v>
      </c>
      <c r="AP254">
        <f t="shared" si="368"/>
        <v>200</v>
      </c>
      <c r="AQ254">
        <f t="shared" si="368"/>
        <v>200</v>
      </c>
      <c r="AR254">
        <f t="shared" si="368"/>
        <v>200</v>
      </c>
      <c r="AS254">
        <f t="shared" si="368"/>
        <v>200</v>
      </c>
      <c r="AT254">
        <f t="shared" si="368"/>
        <v>200</v>
      </c>
      <c r="AU254">
        <f t="shared" si="368"/>
        <v>200</v>
      </c>
      <c r="AV254">
        <f t="shared" si="368"/>
        <v>200</v>
      </c>
      <c r="AW254">
        <f t="shared" si="368"/>
        <v>200</v>
      </c>
      <c r="AX254">
        <f t="shared" si="368"/>
        <v>200</v>
      </c>
      <c r="AY254">
        <f t="shared" si="368"/>
        <v>200</v>
      </c>
      <c r="AZ254">
        <f t="shared" si="368"/>
        <v>200</v>
      </c>
      <c r="BA254">
        <f t="shared" si="368"/>
        <v>200</v>
      </c>
      <c r="BB254">
        <f t="shared" si="368"/>
        <v>200</v>
      </c>
      <c r="BC254">
        <f t="shared" si="369"/>
        <v>200</v>
      </c>
      <c r="BD254">
        <f t="shared" si="369"/>
        <v>200</v>
      </c>
      <c r="BE254">
        <f t="shared" si="369"/>
        <v>200</v>
      </c>
      <c r="BF254">
        <f t="shared" si="369"/>
        <v>200</v>
      </c>
      <c r="BG254">
        <f t="shared" si="369"/>
        <v>200</v>
      </c>
      <c r="BH254">
        <f t="shared" si="369"/>
        <v>200</v>
      </c>
      <c r="BI254">
        <f t="shared" si="369"/>
        <v>200</v>
      </c>
      <c r="BJ254">
        <f t="shared" si="369"/>
        <v>200</v>
      </c>
      <c r="BK254">
        <f t="shared" si="369"/>
        <v>200</v>
      </c>
      <c r="BL254">
        <f t="shared" si="369"/>
        <v>200</v>
      </c>
      <c r="BM254">
        <f t="shared" si="369"/>
        <v>200</v>
      </c>
      <c r="BN254">
        <f t="shared" si="369"/>
        <v>200</v>
      </c>
      <c r="BO254">
        <f t="shared" si="369"/>
        <v>200</v>
      </c>
      <c r="BP254">
        <f t="shared" si="369"/>
        <v>200</v>
      </c>
      <c r="BQ254">
        <f t="shared" si="369"/>
        <v>200</v>
      </c>
    </row>
    <row r="255" spans="1:69">
      <c r="A255" t="s">
        <v>938</v>
      </c>
      <c r="B255" t="s">
        <v>32</v>
      </c>
      <c r="C255" t="s">
        <v>33</v>
      </c>
      <c r="D255" t="s">
        <v>34</v>
      </c>
      <c r="E255" t="s">
        <v>988</v>
      </c>
      <c r="F255" t="s">
        <v>366</v>
      </c>
      <c r="I255">
        <v>110</v>
      </c>
      <c r="J255" t="s">
        <v>72</v>
      </c>
      <c r="K255">
        <v>2015</v>
      </c>
      <c r="M255" t="s">
        <v>940</v>
      </c>
      <c r="S255" t="s">
        <v>616</v>
      </c>
      <c r="U255">
        <v>26.4056</v>
      </c>
      <c r="V255">
        <v>-98.578400000000002</v>
      </c>
      <c r="W255" t="s">
        <v>42</v>
      </c>
      <c r="Y255" t="s">
        <v>995</v>
      </c>
      <c r="AA255" t="s">
        <v>681</v>
      </c>
      <c r="AB255" t="s">
        <v>990</v>
      </c>
      <c r="AC255" t="s">
        <v>991</v>
      </c>
      <c r="AD255" t="s">
        <v>998</v>
      </c>
      <c r="AE255" t="s">
        <v>49</v>
      </c>
      <c r="AF255" s="1">
        <v>1</v>
      </c>
      <c r="AG255">
        <f t="shared" si="290"/>
        <v>912</v>
      </c>
      <c r="AH255" t="str">
        <f t="shared" si="291"/>
        <v/>
      </c>
      <c r="AI255">
        <f t="shared" si="292"/>
        <v>9</v>
      </c>
      <c r="AJ255">
        <f t="shared" si="294"/>
        <v>2055</v>
      </c>
      <c r="AK255">
        <f t="shared" ref="AK255:AL255" si="381">AJ255+40</f>
        <v>2095</v>
      </c>
      <c r="AL255">
        <f t="shared" si="381"/>
        <v>2135</v>
      </c>
      <c r="AM255">
        <f t="shared" si="368"/>
        <v>110</v>
      </c>
      <c r="AN255">
        <f t="shared" si="368"/>
        <v>110</v>
      </c>
      <c r="AO255">
        <f t="shared" si="368"/>
        <v>110</v>
      </c>
      <c r="AP255">
        <f t="shared" si="368"/>
        <v>110</v>
      </c>
      <c r="AQ255">
        <f t="shared" si="368"/>
        <v>110</v>
      </c>
      <c r="AR255">
        <f t="shared" si="368"/>
        <v>110</v>
      </c>
      <c r="AS255">
        <f t="shared" si="368"/>
        <v>110</v>
      </c>
      <c r="AT255">
        <f t="shared" si="368"/>
        <v>110</v>
      </c>
      <c r="AU255">
        <f t="shared" si="368"/>
        <v>110</v>
      </c>
      <c r="AV255">
        <f t="shared" si="368"/>
        <v>110</v>
      </c>
      <c r="AW255">
        <f t="shared" si="368"/>
        <v>110</v>
      </c>
      <c r="AX255">
        <f t="shared" si="368"/>
        <v>110</v>
      </c>
      <c r="AY255">
        <f t="shared" si="368"/>
        <v>110</v>
      </c>
      <c r="AZ255">
        <f t="shared" si="368"/>
        <v>110</v>
      </c>
      <c r="BA255">
        <f t="shared" si="368"/>
        <v>110</v>
      </c>
      <c r="BB255">
        <f t="shared" si="368"/>
        <v>110</v>
      </c>
      <c r="BC255">
        <f t="shared" si="369"/>
        <v>110</v>
      </c>
      <c r="BD255">
        <f t="shared" si="369"/>
        <v>110</v>
      </c>
      <c r="BE255">
        <f t="shared" si="369"/>
        <v>110</v>
      </c>
      <c r="BF255">
        <f t="shared" si="369"/>
        <v>110</v>
      </c>
      <c r="BG255">
        <f t="shared" si="369"/>
        <v>110</v>
      </c>
      <c r="BH255">
        <f t="shared" si="369"/>
        <v>110</v>
      </c>
      <c r="BI255">
        <f t="shared" si="369"/>
        <v>110</v>
      </c>
      <c r="BJ255">
        <f t="shared" si="369"/>
        <v>110</v>
      </c>
      <c r="BK255">
        <f t="shared" si="369"/>
        <v>110</v>
      </c>
      <c r="BL255">
        <f t="shared" si="369"/>
        <v>110</v>
      </c>
      <c r="BM255">
        <f t="shared" si="369"/>
        <v>110</v>
      </c>
      <c r="BN255">
        <f t="shared" si="369"/>
        <v>110</v>
      </c>
      <c r="BO255">
        <f t="shared" si="369"/>
        <v>110</v>
      </c>
      <c r="BP255">
        <f t="shared" si="369"/>
        <v>110</v>
      </c>
      <c r="BQ255">
        <f t="shared" si="369"/>
        <v>110</v>
      </c>
    </row>
    <row r="256" spans="1:69">
      <c r="A256" t="s">
        <v>938</v>
      </c>
      <c r="B256" t="s">
        <v>32</v>
      </c>
      <c r="C256" t="s">
        <v>33</v>
      </c>
      <c r="D256" t="s">
        <v>34</v>
      </c>
      <c r="E256" t="s">
        <v>988</v>
      </c>
      <c r="F256" t="s">
        <v>327</v>
      </c>
      <c r="I256">
        <v>200</v>
      </c>
      <c r="J256" t="s">
        <v>72</v>
      </c>
      <c r="K256">
        <v>2016</v>
      </c>
      <c r="M256" t="s">
        <v>940</v>
      </c>
      <c r="S256" t="s">
        <v>616</v>
      </c>
      <c r="U256">
        <v>26.548200000000001</v>
      </c>
      <c r="V256">
        <v>-98.710099999999997</v>
      </c>
      <c r="W256" t="s">
        <v>42</v>
      </c>
      <c r="Y256" t="s">
        <v>995</v>
      </c>
      <c r="AA256" t="s">
        <v>681</v>
      </c>
      <c r="AB256" t="s">
        <v>990</v>
      </c>
      <c r="AC256" t="s">
        <v>991</v>
      </c>
      <c r="AD256" t="s">
        <v>997</v>
      </c>
      <c r="AE256" t="s">
        <v>49</v>
      </c>
      <c r="AF256" s="1">
        <v>1</v>
      </c>
      <c r="AG256">
        <f t="shared" si="290"/>
        <v>912</v>
      </c>
      <c r="AH256">
        <f t="shared" si="291"/>
        <v>912</v>
      </c>
      <c r="AI256">
        <f t="shared" si="292"/>
        <v>8</v>
      </c>
      <c r="AJ256">
        <f t="shared" si="294"/>
        <v>2056</v>
      </c>
      <c r="AK256">
        <f t="shared" ref="AK256:AL256" si="382">AJ256+40</f>
        <v>2096</v>
      </c>
      <c r="AL256">
        <f t="shared" si="382"/>
        <v>2136</v>
      </c>
      <c r="AM256">
        <f t="shared" si="368"/>
        <v>200</v>
      </c>
      <c r="AN256">
        <f t="shared" si="368"/>
        <v>200</v>
      </c>
      <c r="AO256">
        <f t="shared" si="368"/>
        <v>200</v>
      </c>
      <c r="AP256">
        <f t="shared" si="368"/>
        <v>200</v>
      </c>
      <c r="AQ256">
        <f t="shared" si="368"/>
        <v>200</v>
      </c>
      <c r="AR256">
        <f t="shared" si="368"/>
        <v>200</v>
      </c>
      <c r="AS256">
        <f t="shared" si="368"/>
        <v>200</v>
      </c>
      <c r="AT256">
        <f t="shared" si="368"/>
        <v>200</v>
      </c>
      <c r="AU256">
        <f t="shared" si="368"/>
        <v>200</v>
      </c>
      <c r="AV256">
        <f t="shared" si="368"/>
        <v>200</v>
      </c>
      <c r="AW256">
        <f t="shared" si="368"/>
        <v>200</v>
      </c>
      <c r="AX256">
        <f t="shared" si="368"/>
        <v>200</v>
      </c>
      <c r="AY256">
        <f t="shared" si="368"/>
        <v>200</v>
      </c>
      <c r="AZ256">
        <f t="shared" si="368"/>
        <v>200</v>
      </c>
      <c r="BA256">
        <f t="shared" si="368"/>
        <v>200</v>
      </c>
      <c r="BB256">
        <f t="shared" si="368"/>
        <v>200</v>
      </c>
      <c r="BC256">
        <f t="shared" si="369"/>
        <v>200</v>
      </c>
      <c r="BD256">
        <f t="shared" si="369"/>
        <v>200</v>
      </c>
      <c r="BE256">
        <f t="shared" si="369"/>
        <v>200</v>
      </c>
      <c r="BF256">
        <f t="shared" si="369"/>
        <v>200</v>
      </c>
      <c r="BG256">
        <f t="shared" si="369"/>
        <v>200</v>
      </c>
      <c r="BH256">
        <f t="shared" si="369"/>
        <v>200</v>
      </c>
      <c r="BI256">
        <f t="shared" si="369"/>
        <v>200</v>
      </c>
      <c r="BJ256">
        <f t="shared" si="369"/>
        <v>200</v>
      </c>
      <c r="BK256">
        <f t="shared" si="369"/>
        <v>200</v>
      </c>
      <c r="BL256">
        <f t="shared" si="369"/>
        <v>200</v>
      </c>
      <c r="BM256">
        <f t="shared" si="369"/>
        <v>200</v>
      </c>
      <c r="BN256">
        <f t="shared" si="369"/>
        <v>200</v>
      </c>
      <c r="BO256">
        <f t="shared" si="369"/>
        <v>200</v>
      </c>
      <c r="BP256">
        <f t="shared" si="369"/>
        <v>200</v>
      </c>
      <c r="BQ256">
        <f t="shared" si="369"/>
        <v>200</v>
      </c>
    </row>
    <row r="257" spans="1:69">
      <c r="A257" t="s">
        <v>938</v>
      </c>
      <c r="B257" t="s">
        <v>32</v>
      </c>
      <c r="C257" t="s">
        <v>33</v>
      </c>
      <c r="D257" t="s">
        <v>34</v>
      </c>
      <c r="E257" t="s">
        <v>999</v>
      </c>
      <c r="F257" t="s">
        <v>287</v>
      </c>
      <c r="I257">
        <v>182</v>
      </c>
      <c r="J257" t="s">
        <v>72</v>
      </c>
      <c r="K257">
        <v>2021</v>
      </c>
      <c r="M257" t="s">
        <v>940</v>
      </c>
      <c r="S257" t="s">
        <v>616</v>
      </c>
      <c r="U257">
        <v>32.191800000000001</v>
      </c>
      <c r="V257">
        <v>-100.5026</v>
      </c>
      <c r="W257" t="s">
        <v>42</v>
      </c>
      <c r="X257" t="s">
        <v>1000</v>
      </c>
      <c r="Y257" t="s">
        <v>732</v>
      </c>
      <c r="AA257" t="s">
        <v>681</v>
      </c>
      <c r="AB257" t="s">
        <v>1001</v>
      </c>
      <c r="AC257" t="s">
        <v>1002</v>
      </c>
      <c r="AD257" t="s">
        <v>1003</v>
      </c>
      <c r="AE257" t="s">
        <v>49</v>
      </c>
      <c r="AF257" s="1">
        <v>1</v>
      </c>
      <c r="AG257">
        <f t="shared" si="290"/>
        <v>182</v>
      </c>
      <c r="AH257">
        <f t="shared" si="291"/>
        <v>182</v>
      </c>
      <c r="AI257">
        <f t="shared" si="292"/>
        <v>3</v>
      </c>
      <c r="AJ257">
        <f t="shared" si="294"/>
        <v>2061</v>
      </c>
      <c r="AK257">
        <f t="shared" ref="AK257:AL257" si="383">AJ257+40</f>
        <v>2101</v>
      </c>
      <c r="AL257">
        <f t="shared" si="383"/>
        <v>2141</v>
      </c>
      <c r="AM257">
        <f t="shared" si="368"/>
        <v>0</v>
      </c>
      <c r="AN257">
        <f t="shared" si="368"/>
        <v>182</v>
      </c>
      <c r="AO257">
        <f t="shared" si="368"/>
        <v>182</v>
      </c>
      <c r="AP257">
        <f t="shared" si="368"/>
        <v>182</v>
      </c>
      <c r="AQ257">
        <f t="shared" si="368"/>
        <v>182</v>
      </c>
      <c r="AR257">
        <f t="shared" si="368"/>
        <v>182</v>
      </c>
      <c r="AS257">
        <f t="shared" si="368"/>
        <v>182</v>
      </c>
      <c r="AT257">
        <f t="shared" si="368"/>
        <v>182</v>
      </c>
      <c r="AU257">
        <f t="shared" si="368"/>
        <v>182</v>
      </c>
      <c r="AV257">
        <f t="shared" si="368"/>
        <v>182</v>
      </c>
      <c r="AW257">
        <f t="shared" si="368"/>
        <v>182</v>
      </c>
      <c r="AX257">
        <f t="shared" si="368"/>
        <v>182</v>
      </c>
      <c r="AY257">
        <f t="shared" si="368"/>
        <v>182</v>
      </c>
      <c r="AZ257">
        <f t="shared" si="368"/>
        <v>182</v>
      </c>
      <c r="BA257">
        <f t="shared" si="368"/>
        <v>182</v>
      </c>
      <c r="BB257">
        <f t="shared" si="368"/>
        <v>182</v>
      </c>
      <c r="BC257">
        <f t="shared" si="369"/>
        <v>182</v>
      </c>
      <c r="BD257">
        <f t="shared" si="369"/>
        <v>182</v>
      </c>
      <c r="BE257">
        <f t="shared" si="369"/>
        <v>182</v>
      </c>
      <c r="BF257">
        <f t="shared" si="369"/>
        <v>182</v>
      </c>
      <c r="BG257">
        <f t="shared" si="369"/>
        <v>182</v>
      </c>
      <c r="BH257">
        <f t="shared" si="369"/>
        <v>182</v>
      </c>
      <c r="BI257">
        <f t="shared" si="369"/>
        <v>182</v>
      </c>
      <c r="BJ257">
        <f t="shared" si="369"/>
        <v>182</v>
      </c>
      <c r="BK257">
        <f t="shared" si="369"/>
        <v>182</v>
      </c>
      <c r="BL257">
        <f t="shared" si="369"/>
        <v>182</v>
      </c>
      <c r="BM257">
        <f t="shared" si="369"/>
        <v>182</v>
      </c>
      <c r="BN257">
        <f t="shared" si="369"/>
        <v>182</v>
      </c>
      <c r="BO257">
        <f t="shared" si="369"/>
        <v>182</v>
      </c>
      <c r="BP257">
        <f t="shared" si="369"/>
        <v>182</v>
      </c>
      <c r="BQ257">
        <f t="shared" si="369"/>
        <v>182</v>
      </c>
    </row>
    <row r="258" spans="1:69">
      <c r="A258" t="s">
        <v>938</v>
      </c>
      <c r="B258" t="s">
        <v>32</v>
      </c>
      <c r="C258" t="s">
        <v>33</v>
      </c>
      <c r="D258" t="s">
        <v>34</v>
      </c>
      <c r="E258" t="s">
        <v>1004</v>
      </c>
      <c r="F258" t="s">
        <v>287</v>
      </c>
      <c r="I258">
        <v>211</v>
      </c>
      <c r="J258" t="s">
        <v>72</v>
      </c>
      <c r="K258">
        <v>2015</v>
      </c>
      <c r="M258" t="s">
        <v>940</v>
      </c>
      <c r="S258" t="s">
        <v>616</v>
      </c>
      <c r="U258">
        <v>32.692799999999998</v>
      </c>
      <c r="V258">
        <v>-101.696</v>
      </c>
      <c r="W258" t="s">
        <v>42</v>
      </c>
      <c r="Y258" t="s">
        <v>1005</v>
      </c>
      <c r="AA258" t="s">
        <v>681</v>
      </c>
      <c r="AB258" t="s">
        <v>1006</v>
      </c>
      <c r="AC258" t="s">
        <v>1007</v>
      </c>
      <c r="AD258" t="s">
        <v>1008</v>
      </c>
      <c r="AE258" t="s">
        <v>49</v>
      </c>
      <c r="AF258" s="1">
        <v>1</v>
      </c>
      <c r="AG258">
        <f t="shared" ref="AG258:AG270" si="384">SUMIF(E:E,E258,I:I)</f>
        <v>211</v>
      </c>
      <c r="AH258">
        <f t="shared" ref="AH258:AH270" si="385">IF(AG258=AG259,"",AG258)</f>
        <v>211</v>
      </c>
      <c r="AI258">
        <f t="shared" ref="AI258:AI270" si="386">IF(K258="",-99,2024-K258)</f>
        <v>9</v>
      </c>
      <c r="AJ258">
        <f t="shared" si="294"/>
        <v>2055</v>
      </c>
      <c r="AK258">
        <f t="shared" ref="AK258:AL258" si="387">AJ258+40</f>
        <v>2095</v>
      </c>
      <c r="AL258">
        <f t="shared" si="387"/>
        <v>2135</v>
      </c>
      <c r="AM258">
        <f t="shared" si="368"/>
        <v>211</v>
      </c>
      <c r="AN258">
        <f t="shared" si="368"/>
        <v>211</v>
      </c>
      <c r="AO258">
        <f t="shared" si="368"/>
        <v>211</v>
      </c>
      <c r="AP258">
        <f t="shared" si="368"/>
        <v>211</v>
      </c>
      <c r="AQ258">
        <f t="shared" si="368"/>
        <v>211</v>
      </c>
      <c r="AR258">
        <f t="shared" si="368"/>
        <v>211</v>
      </c>
      <c r="AS258">
        <f t="shared" si="368"/>
        <v>211</v>
      </c>
      <c r="AT258">
        <f t="shared" si="368"/>
        <v>211</v>
      </c>
      <c r="AU258">
        <f t="shared" si="368"/>
        <v>211</v>
      </c>
      <c r="AV258">
        <f t="shared" si="368"/>
        <v>211</v>
      </c>
      <c r="AW258">
        <f t="shared" si="368"/>
        <v>211</v>
      </c>
      <c r="AX258">
        <f t="shared" si="368"/>
        <v>211</v>
      </c>
      <c r="AY258">
        <f t="shared" si="368"/>
        <v>211</v>
      </c>
      <c r="AZ258">
        <f t="shared" si="368"/>
        <v>211</v>
      </c>
      <c r="BA258">
        <f t="shared" si="368"/>
        <v>211</v>
      </c>
      <c r="BB258">
        <f t="shared" ref="BB258:BQ269" si="388">IF(BB$1&lt;$K258,0,$I258)*$AF258</f>
        <v>211</v>
      </c>
      <c r="BC258">
        <f t="shared" si="388"/>
        <v>211</v>
      </c>
      <c r="BD258">
        <f t="shared" si="388"/>
        <v>211</v>
      </c>
      <c r="BE258">
        <f t="shared" si="388"/>
        <v>211</v>
      </c>
      <c r="BF258">
        <f t="shared" si="388"/>
        <v>211</v>
      </c>
      <c r="BG258">
        <f t="shared" si="388"/>
        <v>211</v>
      </c>
      <c r="BH258">
        <f t="shared" si="388"/>
        <v>211</v>
      </c>
      <c r="BI258">
        <f t="shared" si="388"/>
        <v>211</v>
      </c>
      <c r="BJ258">
        <f t="shared" si="388"/>
        <v>211</v>
      </c>
      <c r="BK258">
        <f t="shared" si="388"/>
        <v>211</v>
      </c>
      <c r="BL258">
        <f t="shared" si="388"/>
        <v>211</v>
      </c>
      <c r="BM258">
        <f t="shared" si="388"/>
        <v>211</v>
      </c>
      <c r="BN258">
        <f t="shared" si="388"/>
        <v>211</v>
      </c>
      <c r="BO258">
        <f t="shared" si="388"/>
        <v>211</v>
      </c>
      <c r="BP258">
        <f t="shared" si="388"/>
        <v>211</v>
      </c>
      <c r="BQ258">
        <f t="shared" si="388"/>
        <v>211</v>
      </c>
    </row>
    <row r="259" spans="1:69">
      <c r="A259" t="s">
        <v>938</v>
      </c>
      <c r="B259" t="s">
        <v>32</v>
      </c>
      <c r="C259" t="s">
        <v>33</v>
      </c>
      <c r="D259" t="s">
        <v>34</v>
      </c>
      <c r="E259" t="s">
        <v>1009</v>
      </c>
      <c r="F259" t="s">
        <v>287</v>
      </c>
      <c r="I259">
        <v>202</v>
      </c>
      <c r="J259" t="s">
        <v>72</v>
      </c>
      <c r="K259">
        <v>2019</v>
      </c>
      <c r="M259" t="s">
        <v>940</v>
      </c>
      <c r="S259" t="s">
        <v>616</v>
      </c>
      <c r="U259">
        <v>26.490500000000001</v>
      </c>
      <c r="V259">
        <v>-98.730500000000006</v>
      </c>
      <c r="W259" t="s">
        <v>42</v>
      </c>
      <c r="Y259" t="s">
        <v>995</v>
      </c>
      <c r="AA259" t="s">
        <v>681</v>
      </c>
      <c r="AB259" t="s">
        <v>1010</v>
      </c>
      <c r="AC259" t="s">
        <v>1011</v>
      </c>
      <c r="AD259" t="s">
        <v>1012</v>
      </c>
      <c r="AE259" t="s">
        <v>49</v>
      </c>
      <c r="AF259" s="1">
        <v>1</v>
      </c>
      <c r="AG259">
        <f t="shared" si="384"/>
        <v>202</v>
      </c>
      <c r="AH259">
        <f t="shared" si="385"/>
        <v>202</v>
      </c>
      <c r="AI259">
        <f t="shared" si="386"/>
        <v>5</v>
      </c>
      <c r="AJ259">
        <f t="shared" ref="AJ259:AJ270" si="389">K259+40</f>
        <v>2059</v>
      </c>
      <c r="AK259">
        <f t="shared" ref="AK259:AL259" si="390">AJ259+40</f>
        <v>2099</v>
      </c>
      <c r="AL259">
        <f t="shared" si="390"/>
        <v>2139</v>
      </c>
      <c r="AM259">
        <f t="shared" ref="AM259:BB269" si="391">IF(AM$1&lt;$K259,0,$I259)*$AF259</f>
        <v>202</v>
      </c>
      <c r="AN259">
        <f t="shared" si="391"/>
        <v>202</v>
      </c>
      <c r="AO259">
        <f t="shared" si="391"/>
        <v>202</v>
      </c>
      <c r="AP259">
        <f t="shared" si="391"/>
        <v>202</v>
      </c>
      <c r="AQ259">
        <f t="shared" si="391"/>
        <v>202</v>
      </c>
      <c r="AR259">
        <f t="shared" si="391"/>
        <v>202</v>
      </c>
      <c r="AS259">
        <f t="shared" si="391"/>
        <v>202</v>
      </c>
      <c r="AT259">
        <f t="shared" si="391"/>
        <v>202</v>
      </c>
      <c r="AU259">
        <f t="shared" si="391"/>
        <v>202</v>
      </c>
      <c r="AV259">
        <f t="shared" si="391"/>
        <v>202</v>
      </c>
      <c r="AW259">
        <f t="shared" si="391"/>
        <v>202</v>
      </c>
      <c r="AX259">
        <f t="shared" si="391"/>
        <v>202</v>
      </c>
      <c r="AY259">
        <f t="shared" si="391"/>
        <v>202</v>
      </c>
      <c r="AZ259">
        <f t="shared" si="391"/>
        <v>202</v>
      </c>
      <c r="BA259">
        <f t="shared" si="391"/>
        <v>202</v>
      </c>
      <c r="BB259">
        <f t="shared" si="391"/>
        <v>202</v>
      </c>
      <c r="BC259">
        <f t="shared" si="388"/>
        <v>202</v>
      </c>
      <c r="BD259">
        <f t="shared" si="388"/>
        <v>202</v>
      </c>
      <c r="BE259">
        <f t="shared" si="388"/>
        <v>202</v>
      </c>
      <c r="BF259">
        <f t="shared" si="388"/>
        <v>202</v>
      </c>
      <c r="BG259">
        <f t="shared" si="388"/>
        <v>202</v>
      </c>
      <c r="BH259">
        <f t="shared" si="388"/>
        <v>202</v>
      </c>
      <c r="BI259">
        <f t="shared" si="388"/>
        <v>202</v>
      </c>
      <c r="BJ259">
        <f t="shared" si="388"/>
        <v>202</v>
      </c>
      <c r="BK259">
        <f t="shared" si="388"/>
        <v>202</v>
      </c>
      <c r="BL259">
        <f t="shared" si="388"/>
        <v>202</v>
      </c>
      <c r="BM259">
        <f t="shared" si="388"/>
        <v>202</v>
      </c>
      <c r="BN259">
        <f t="shared" si="388"/>
        <v>202</v>
      </c>
      <c r="BO259">
        <f t="shared" si="388"/>
        <v>202</v>
      </c>
      <c r="BP259">
        <f t="shared" si="388"/>
        <v>202</v>
      </c>
      <c r="BQ259">
        <f t="shared" si="388"/>
        <v>202</v>
      </c>
    </row>
    <row r="260" spans="1:69">
      <c r="A260" t="s">
        <v>938</v>
      </c>
      <c r="B260" t="s">
        <v>32</v>
      </c>
      <c r="C260" t="s">
        <v>33</v>
      </c>
      <c r="D260" t="s">
        <v>34</v>
      </c>
      <c r="E260" t="s">
        <v>1013</v>
      </c>
      <c r="F260" t="s">
        <v>287</v>
      </c>
      <c r="I260">
        <v>70</v>
      </c>
      <c r="J260" t="s">
        <v>72</v>
      </c>
      <c r="K260">
        <v>2009</v>
      </c>
      <c r="M260" t="s">
        <v>940</v>
      </c>
      <c r="S260" t="s">
        <v>616</v>
      </c>
      <c r="U260">
        <v>40.3765</v>
      </c>
      <c r="V260">
        <v>-78.628600000000006</v>
      </c>
      <c r="W260" t="s">
        <v>42</v>
      </c>
      <c r="X260" t="s">
        <v>1014</v>
      </c>
      <c r="Y260" t="s">
        <v>1015</v>
      </c>
      <c r="AA260" t="s">
        <v>977</v>
      </c>
      <c r="AB260" t="s">
        <v>1016</v>
      </c>
      <c r="AC260" t="s">
        <v>1017</v>
      </c>
      <c r="AD260" t="s">
        <v>1018</v>
      </c>
      <c r="AE260" t="s">
        <v>49</v>
      </c>
      <c r="AF260" s="1">
        <v>1</v>
      </c>
      <c r="AG260">
        <f t="shared" si="384"/>
        <v>70</v>
      </c>
      <c r="AH260">
        <f t="shared" si="385"/>
        <v>70</v>
      </c>
      <c r="AI260">
        <f t="shared" si="386"/>
        <v>15</v>
      </c>
      <c r="AJ260">
        <f t="shared" si="389"/>
        <v>2049</v>
      </c>
      <c r="AK260">
        <f t="shared" ref="AK260:AL260" si="392">AJ260+40</f>
        <v>2089</v>
      </c>
      <c r="AL260">
        <f t="shared" si="392"/>
        <v>2129</v>
      </c>
      <c r="AM260">
        <f t="shared" si="391"/>
        <v>70</v>
      </c>
      <c r="AN260">
        <f t="shared" si="391"/>
        <v>70</v>
      </c>
      <c r="AO260">
        <f t="shared" si="391"/>
        <v>70</v>
      </c>
      <c r="AP260">
        <f t="shared" si="391"/>
        <v>70</v>
      </c>
      <c r="AQ260">
        <f t="shared" si="391"/>
        <v>70</v>
      </c>
      <c r="AR260">
        <f t="shared" si="391"/>
        <v>70</v>
      </c>
      <c r="AS260">
        <f t="shared" si="391"/>
        <v>70</v>
      </c>
      <c r="AT260">
        <f t="shared" si="391"/>
        <v>70</v>
      </c>
      <c r="AU260">
        <f t="shared" si="391"/>
        <v>70</v>
      </c>
      <c r="AV260">
        <f t="shared" si="391"/>
        <v>70</v>
      </c>
      <c r="AW260">
        <f t="shared" si="391"/>
        <v>70</v>
      </c>
      <c r="AX260">
        <f t="shared" si="391"/>
        <v>70</v>
      </c>
      <c r="AY260">
        <f t="shared" si="391"/>
        <v>70</v>
      </c>
      <c r="AZ260">
        <f t="shared" si="391"/>
        <v>70</v>
      </c>
      <c r="BA260">
        <f t="shared" si="391"/>
        <v>70</v>
      </c>
      <c r="BB260">
        <f t="shared" si="391"/>
        <v>70</v>
      </c>
      <c r="BC260">
        <f t="shared" si="388"/>
        <v>70</v>
      </c>
      <c r="BD260">
        <f t="shared" si="388"/>
        <v>70</v>
      </c>
      <c r="BE260">
        <f t="shared" si="388"/>
        <v>70</v>
      </c>
      <c r="BF260">
        <f t="shared" si="388"/>
        <v>70</v>
      </c>
      <c r="BG260">
        <f t="shared" si="388"/>
        <v>70</v>
      </c>
      <c r="BH260">
        <f t="shared" si="388"/>
        <v>70</v>
      </c>
      <c r="BI260">
        <f t="shared" si="388"/>
        <v>70</v>
      </c>
      <c r="BJ260">
        <f t="shared" si="388"/>
        <v>70</v>
      </c>
      <c r="BK260">
        <f t="shared" si="388"/>
        <v>70</v>
      </c>
      <c r="BL260">
        <f t="shared" si="388"/>
        <v>70</v>
      </c>
      <c r="BM260">
        <f t="shared" si="388"/>
        <v>70</v>
      </c>
      <c r="BN260">
        <f t="shared" si="388"/>
        <v>70</v>
      </c>
      <c r="BO260">
        <f t="shared" si="388"/>
        <v>70</v>
      </c>
      <c r="BP260">
        <f t="shared" si="388"/>
        <v>70</v>
      </c>
      <c r="BQ260">
        <f t="shared" si="388"/>
        <v>70</v>
      </c>
    </row>
    <row r="261" spans="1:69">
      <c r="A261" t="s">
        <v>938</v>
      </c>
      <c r="B261" t="s">
        <v>32</v>
      </c>
      <c r="C261" t="s">
        <v>33</v>
      </c>
      <c r="D261" t="s">
        <v>34</v>
      </c>
      <c r="E261" t="s">
        <v>1019</v>
      </c>
      <c r="F261" t="s">
        <v>287</v>
      </c>
      <c r="I261">
        <v>92</v>
      </c>
      <c r="J261" t="s">
        <v>72</v>
      </c>
      <c r="K261">
        <v>2009</v>
      </c>
      <c r="M261" t="s">
        <v>940</v>
      </c>
      <c r="S261" t="s">
        <v>616</v>
      </c>
      <c r="U261">
        <v>31.966699999999999</v>
      </c>
      <c r="V261">
        <v>-102.809</v>
      </c>
      <c r="W261" t="s">
        <v>42</v>
      </c>
      <c r="Y261" t="s">
        <v>1020</v>
      </c>
      <c r="AA261" t="s">
        <v>681</v>
      </c>
      <c r="AB261" t="s">
        <v>1021</v>
      </c>
      <c r="AC261" t="s">
        <v>1022</v>
      </c>
      <c r="AD261" t="s">
        <v>1023</v>
      </c>
      <c r="AE261" t="s">
        <v>49</v>
      </c>
      <c r="AF261" s="1">
        <v>1</v>
      </c>
      <c r="AG261">
        <f t="shared" si="384"/>
        <v>152</v>
      </c>
      <c r="AH261" t="str">
        <f t="shared" si="385"/>
        <v/>
      </c>
      <c r="AI261">
        <f t="shared" si="386"/>
        <v>15</v>
      </c>
      <c r="AJ261">
        <f t="shared" si="389"/>
        <v>2049</v>
      </c>
      <c r="AK261">
        <f t="shared" ref="AK261:AL261" si="393">AJ261+40</f>
        <v>2089</v>
      </c>
      <c r="AL261">
        <f t="shared" si="393"/>
        <v>2129</v>
      </c>
      <c r="AM261">
        <f t="shared" si="391"/>
        <v>92</v>
      </c>
      <c r="AN261">
        <f t="shared" si="391"/>
        <v>92</v>
      </c>
      <c r="AO261">
        <f t="shared" si="391"/>
        <v>92</v>
      </c>
      <c r="AP261">
        <f t="shared" si="391"/>
        <v>92</v>
      </c>
      <c r="AQ261">
        <f t="shared" si="391"/>
        <v>92</v>
      </c>
      <c r="AR261">
        <f t="shared" si="391"/>
        <v>92</v>
      </c>
      <c r="AS261">
        <f t="shared" si="391"/>
        <v>92</v>
      </c>
      <c r="AT261">
        <f t="shared" si="391"/>
        <v>92</v>
      </c>
      <c r="AU261">
        <f t="shared" si="391"/>
        <v>92</v>
      </c>
      <c r="AV261">
        <f t="shared" si="391"/>
        <v>92</v>
      </c>
      <c r="AW261">
        <f t="shared" si="391"/>
        <v>92</v>
      </c>
      <c r="AX261">
        <f t="shared" si="391"/>
        <v>92</v>
      </c>
      <c r="AY261">
        <f t="shared" si="391"/>
        <v>92</v>
      </c>
      <c r="AZ261">
        <f t="shared" si="391"/>
        <v>92</v>
      </c>
      <c r="BA261">
        <f t="shared" si="391"/>
        <v>92</v>
      </c>
      <c r="BB261">
        <f t="shared" si="391"/>
        <v>92</v>
      </c>
      <c r="BC261">
        <f t="shared" si="388"/>
        <v>92</v>
      </c>
      <c r="BD261">
        <f t="shared" si="388"/>
        <v>92</v>
      </c>
      <c r="BE261">
        <f t="shared" si="388"/>
        <v>92</v>
      </c>
      <c r="BF261">
        <f t="shared" si="388"/>
        <v>92</v>
      </c>
      <c r="BG261">
        <f t="shared" si="388"/>
        <v>92</v>
      </c>
      <c r="BH261">
        <f t="shared" si="388"/>
        <v>92</v>
      </c>
      <c r="BI261">
        <f t="shared" si="388"/>
        <v>92</v>
      </c>
      <c r="BJ261">
        <f t="shared" si="388"/>
        <v>92</v>
      </c>
      <c r="BK261">
        <f t="shared" si="388"/>
        <v>92</v>
      </c>
      <c r="BL261">
        <f t="shared" si="388"/>
        <v>92</v>
      </c>
      <c r="BM261">
        <f t="shared" si="388"/>
        <v>92</v>
      </c>
      <c r="BN261">
        <f t="shared" si="388"/>
        <v>92</v>
      </c>
      <c r="BO261">
        <f t="shared" si="388"/>
        <v>92</v>
      </c>
      <c r="BP261">
        <f t="shared" si="388"/>
        <v>92</v>
      </c>
      <c r="BQ261">
        <f t="shared" si="388"/>
        <v>92</v>
      </c>
    </row>
    <row r="262" spans="1:69">
      <c r="A262" t="s">
        <v>938</v>
      </c>
      <c r="B262" t="s">
        <v>32</v>
      </c>
      <c r="C262" t="s">
        <v>33</v>
      </c>
      <c r="D262" t="s">
        <v>34</v>
      </c>
      <c r="E262" t="s">
        <v>1019</v>
      </c>
      <c r="F262" t="s">
        <v>296</v>
      </c>
      <c r="I262">
        <v>60</v>
      </c>
      <c r="J262" t="s">
        <v>72</v>
      </c>
      <c r="K262">
        <v>2009</v>
      </c>
      <c r="M262" t="s">
        <v>940</v>
      </c>
      <c r="S262" t="s">
        <v>616</v>
      </c>
      <c r="U262">
        <v>31.966699999999999</v>
      </c>
      <c r="V262">
        <v>-102.809</v>
      </c>
      <c r="W262" t="s">
        <v>42</v>
      </c>
      <c r="Y262" t="s">
        <v>1020</v>
      </c>
      <c r="AA262" t="s">
        <v>681</v>
      </c>
      <c r="AB262" t="s">
        <v>1021</v>
      </c>
      <c r="AC262" t="s">
        <v>1022</v>
      </c>
      <c r="AD262" t="s">
        <v>1024</v>
      </c>
      <c r="AE262" t="s">
        <v>49</v>
      </c>
      <c r="AF262" s="1">
        <v>1</v>
      </c>
      <c r="AG262">
        <f t="shared" si="384"/>
        <v>152</v>
      </c>
      <c r="AH262">
        <f t="shared" si="385"/>
        <v>152</v>
      </c>
      <c r="AI262">
        <f t="shared" si="386"/>
        <v>15</v>
      </c>
      <c r="AJ262">
        <f t="shared" si="389"/>
        <v>2049</v>
      </c>
      <c r="AK262">
        <f t="shared" ref="AK262:AL262" si="394">AJ262+40</f>
        <v>2089</v>
      </c>
      <c r="AL262">
        <f t="shared" si="394"/>
        <v>2129</v>
      </c>
      <c r="AM262">
        <f t="shared" si="391"/>
        <v>60</v>
      </c>
      <c r="AN262">
        <f t="shared" si="391"/>
        <v>60</v>
      </c>
      <c r="AO262">
        <f t="shared" si="391"/>
        <v>60</v>
      </c>
      <c r="AP262">
        <f t="shared" si="391"/>
        <v>60</v>
      </c>
      <c r="AQ262">
        <f t="shared" si="391"/>
        <v>60</v>
      </c>
      <c r="AR262">
        <f t="shared" si="391"/>
        <v>60</v>
      </c>
      <c r="AS262">
        <f t="shared" si="391"/>
        <v>60</v>
      </c>
      <c r="AT262">
        <f t="shared" si="391"/>
        <v>60</v>
      </c>
      <c r="AU262">
        <f t="shared" si="391"/>
        <v>60</v>
      </c>
      <c r="AV262">
        <f t="shared" si="391"/>
        <v>60</v>
      </c>
      <c r="AW262">
        <f t="shared" si="391"/>
        <v>60</v>
      </c>
      <c r="AX262">
        <f t="shared" si="391"/>
        <v>60</v>
      </c>
      <c r="AY262">
        <f t="shared" si="391"/>
        <v>60</v>
      </c>
      <c r="AZ262">
        <f t="shared" si="391"/>
        <v>60</v>
      </c>
      <c r="BA262">
        <f t="shared" si="391"/>
        <v>60</v>
      </c>
      <c r="BB262">
        <f t="shared" si="391"/>
        <v>60</v>
      </c>
      <c r="BC262">
        <f t="shared" si="388"/>
        <v>60</v>
      </c>
      <c r="BD262">
        <f t="shared" si="388"/>
        <v>60</v>
      </c>
      <c r="BE262">
        <f t="shared" si="388"/>
        <v>60</v>
      </c>
      <c r="BF262">
        <f t="shared" si="388"/>
        <v>60</v>
      </c>
      <c r="BG262">
        <f t="shared" si="388"/>
        <v>60</v>
      </c>
      <c r="BH262">
        <f t="shared" si="388"/>
        <v>60</v>
      </c>
      <c r="BI262">
        <f t="shared" si="388"/>
        <v>60</v>
      </c>
      <c r="BJ262">
        <f t="shared" si="388"/>
        <v>60</v>
      </c>
      <c r="BK262">
        <f t="shared" si="388"/>
        <v>60</v>
      </c>
      <c r="BL262">
        <f t="shared" si="388"/>
        <v>60</v>
      </c>
      <c r="BM262">
        <f t="shared" si="388"/>
        <v>60</v>
      </c>
      <c r="BN262">
        <f t="shared" si="388"/>
        <v>60</v>
      </c>
      <c r="BO262">
        <f t="shared" si="388"/>
        <v>60</v>
      </c>
      <c r="BP262">
        <f t="shared" si="388"/>
        <v>60</v>
      </c>
      <c r="BQ262">
        <f t="shared" si="388"/>
        <v>60</v>
      </c>
    </row>
    <row r="263" spans="1:69">
      <c r="A263" t="s">
        <v>938</v>
      </c>
      <c r="B263" t="s">
        <v>32</v>
      </c>
      <c r="C263" t="s">
        <v>33</v>
      </c>
      <c r="D263" t="s">
        <v>34</v>
      </c>
      <c r="E263" t="s">
        <v>1025</v>
      </c>
      <c r="F263" t="s">
        <v>287</v>
      </c>
      <c r="I263">
        <v>59</v>
      </c>
      <c r="J263" t="s">
        <v>72</v>
      </c>
      <c r="K263">
        <v>2008</v>
      </c>
      <c r="M263" t="s">
        <v>940</v>
      </c>
      <c r="S263" t="s">
        <v>616</v>
      </c>
      <c r="U263">
        <v>32.157600000000002</v>
      </c>
      <c r="V263">
        <v>-101.39700000000001</v>
      </c>
      <c r="W263" t="s">
        <v>42</v>
      </c>
      <c r="Y263" t="s">
        <v>1026</v>
      </c>
      <c r="AA263" t="s">
        <v>681</v>
      </c>
      <c r="AB263" t="s">
        <v>1027</v>
      </c>
      <c r="AC263" t="s">
        <v>1028</v>
      </c>
      <c r="AD263" t="s">
        <v>1029</v>
      </c>
      <c r="AE263" t="s">
        <v>49</v>
      </c>
      <c r="AF263" s="1">
        <v>1</v>
      </c>
      <c r="AG263">
        <f t="shared" si="384"/>
        <v>59</v>
      </c>
      <c r="AH263">
        <f t="shared" si="385"/>
        <v>59</v>
      </c>
      <c r="AI263">
        <f t="shared" si="386"/>
        <v>16</v>
      </c>
      <c r="AJ263">
        <f t="shared" si="389"/>
        <v>2048</v>
      </c>
      <c r="AK263">
        <f t="shared" ref="AK263:AL263" si="395">AJ263+40</f>
        <v>2088</v>
      </c>
      <c r="AL263">
        <f t="shared" si="395"/>
        <v>2128</v>
      </c>
      <c r="AM263">
        <f t="shared" si="391"/>
        <v>59</v>
      </c>
      <c r="AN263">
        <f t="shared" si="391"/>
        <v>59</v>
      </c>
      <c r="AO263">
        <f t="shared" si="391"/>
        <v>59</v>
      </c>
      <c r="AP263">
        <f t="shared" si="391"/>
        <v>59</v>
      </c>
      <c r="AQ263">
        <f t="shared" si="391"/>
        <v>59</v>
      </c>
      <c r="AR263">
        <f t="shared" si="391"/>
        <v>59</v>
      </c>
      <c r="AS263">
        <f t="shared" si="391"/>
        <v>59</v>
      </c>
      <c r="AT263">
        <f t="shared" si="391"/>
        <v>59</v>
      </c>
      <c r="AU263">
        <f t="shared" si="391"/>
        <v>59</v>
      </c>
      <c r="AV263">
        <f t="shared" si="391"/>
        <v>59</v>
      </c>
      <c r="AW263">
        <f t="shared" si="391"/>
        <v>59</v>
      </c>
      <c r="AX263">
        <f t="shared" si="391"/>
        <v>59</v>
      </c>
      <c r="AY263">
        <f t="shared" si="391"/>
        <v>59</v>
      </c>
      <c r="AZ263">
        <f t="shared" si="391"/>
        <v>59</v>
      </c>
      <c r="BA263">
        <f t="shared" si="391"/>
        <v>59</v>
      </c>
      <c r="BB263">
        <f t="shared" si="391"/>
        <v>59</v>
      </c>
      <c r="BC263">
        <f t="shared" si="388"/>
        <v>59</v>
      </c>
      <c r="BD263">
        <f t="shared" si="388"/>
        <v>59</v>
      </c>
      <c r="BE263">
        <f t="shared" si="388"/>
        <v>59</v>
      </c>
      <c r="BF263">
        <f t="shared" si="388"/>
        <v>59</v>
      </c>
      <c r="BG263">
        <f t="shared" si="388"/>
        <v>59</v>
      </c>
      <c r="BH263">
        <f t="shared" si="388"/>
        <v>59</v>
      </c>
      <c r="BI263">
        <f t="shared" si="388"/>
        <v>59</v>
      </c>
      <c r="BJ263">
        <f t="shared" si="388"/>
        <v>59</v>
      </c>
      <c r="BK263">
        <f t="shared" si="388"/>
        <v>59</v>
      </c>
      <c r="BL263">
        <f t="shared" si="388"/>
        <v>59</v>
      </c>
      <c r="BM263">
        <f t="shared" si="388"/>
        <v>59</v>
      </c>
      <c r="BN263">
        <f t="shared" si="388"/>
        <v>59</v>
      </c>
      <c r="BO263">
        <f t="shared" si="388"/>
        <v>59</v>
      </c>
      <c r="BP263">
        <f t="shared" si="388"/>
        <v>59</v>
      </c>
      <c r="BQ263">
        <f t="shared" si="388"/>
        <v>59</v>
      </c>
    </row>
    <row r="264" spans="1:69">
      <c r="A264" t="s">
        <v>938</v>
      </c>
      <c r="B264" t="s">
        <v>32</v>
      </c>
      <c r="C264" t="s">
        <v>33</v>
      </c>
      <c r="D264" t="s">
        <v>34</v>
      </c>
      <c r="E264" t="s">
        <v>1035</v>
      </c>
      <c r="F264" t="s">
        <v>287</v>
      </c>
      <c r="I264">
        <v>20</v>
      </c>
      <c r="J264" t="s">
        <v>72</v>
      </c>
      <c r="K264">
        <v>2010</v>
      </c>
      <c r="M264" t="s">
        <v>940</v>
      </c>
      <c r="S264" t="s">
        <v>616</v>
      </c>
      <c r="U264">
        <v>44.347499999999997</v>
      </c>
      <c r="V264">
        <v>-87.919700000000006</v>
      </c>
      <c r="W264" t="s">
        <v>42</v>
      </c>
      <c r="Y264" t="s">
        <v>1036</v>
      </c>
      <c r="AA264" t="s">
        <v>1037</v>
      </c>
      <c r="AB264" t="s">
        <v>1038</v>
      </c>
      <c r="AC264" t="s">
        <v>1039</v>
      </c>
      <c r="AD264" t="s">
        <v>1040</v>
      </c>
      <c r="AE264" t="s">
        <v>49</v>
      </c>
      <c r="AF264" s="1">
        <v>1</v>
      </c>
      <c r="AG264">
        <f t="shared" si="384"/>
        <v>20</v>
      </c>
      <c r="AH264">
        <f t="shared" si="385"/>
        <v>20</v>
      </c>
      <c r="AI264">
        <f t="shared" si="386"/>
        <v>14</v>
      </c>
      <c r="AJ264">
        <f t="shared" si="389"/>
        <v>2050</v>
      </c>
      <c r="AK264">
        <f t="shared" ref="AK264:AL264" si="396">AJ264+40</f>
        <v>2090</v>
      </c>
      <c r="AL264">
        <f t="shared" si="396"/>
        <v>2130</v>
      </c>
      <c r="AM264">
        <f t="shared" si="391"/>
        <v>20</v>
      </c>
      <c r="AN264">
        <f t="shared" si="391"/>
        <v>20</v>
      </c>
      <c r="AO264">
        <f t="shared" si="391"/>
        <v>20</v>
      </c>
      <c r="AP264">
        <f t="shared" si="391"/>
        <v>20</v>
      </c>
      <c r="AQ264">
        <f t="shared" si="391"/>
        <v>20</v>
      </c>
      <c r="AR264">
        <f t="shared" si="391"/>
        <v>20</v>
      </c>
      <c r="AS264">
        <f t="shared" si="391"/>
        <v>20</v>
      </c>
      <c r="AT264">
        <f t="shared" si="391"/>
        <v>20</v>
      </c>
      <c r="AU264">
        <f t="shared" si="391"/>
        <v>20</v>
      </c>
      <c r="AV264">
        <f t="shared" si="391"/>
        <v>20</v>
      </c>
      <c r="AW264">
        <f t="shared" si="391"/>
        <v>20</v>
      </c>
      <c r="AX264">
        <f t="shared" si="391"/>
        <v>20</v>
      </c>
      <c r="AY264">
        <f t="shared" si="391"/>
        <v>20</v>
      </c>
      <c r="AZ264">
        <f t="shared" si="391"/>
        <v>20</v>
      </c>
      <c r="BA264">
        <f t="shared" si="391"/>
        <v>20</v>
      </c>
      <c r="BB264">
        <f t="shared" si="391"/>
        <v>20</v>
      </c>
      <c r="BC264">
        <f t="shared" si="388"/>
        <v>20</v>
      </c>
      <c r="BD264">
        <f t="shared" si="388"/>
        <v>20</v>
      </c>
      <c r="BE264">
        <f t="shared" si="388"/>
        <v>20</v>
      </c>
      <c r="BF264">
        <f t="shared" si="388"/>
        <v>20</v>
      </c>
      <c r="BG264">
        <f t="shared" si="388"/>
        <v>20</v>
      </c>
      <c r="BH264">
        <f t="shared" si="388"/>
        <v>20</v>
      </c>
      <c r="BI264">
        <f t="shared" si="388"/>
        <v>20</v>
      </c>
      <c r="BJ264">
        <f t="shared" si="388"/>
        <v>20</v>
      </c>
      <c r="BK264">
        <f t="shared" si="388"/>
        <v>20</v>
      </c>
      <c r="BL264">
        <f t="shared" si="388"/>
        <v>20</v>
      </c>
      <c r="BM264">
        <f t="shared" si="388"/>
        <v>20</v>
      </c>
      <c r="BN264">
        <f t="shared" si="388"/>
        <v>20</v>
      </c>
      <c r="BO264">
        <f t="shared" si="388"/>
        <v>20</v>
      </c>
      <c r="BP264">
        <f t="shared" si="388"/>
        <v>20</v>
      </c>
      <c r="BQ264">
        <f t="shared" si="388"/>
        <v>20</v>
      </c>
    </row>
    <row r="265" spans="1:69">
      <c r="A265" t="s">
        <v>938</v>
      </c>
      <c r="B265" t="s">
        <v>32</v>
      </c>
      <c r="C265" t="s">
        <v>33</v>
      </c>
      <c r="D265" t="s">
        <v>34</v>
      </c>
      <c r="E265" t="s">
        <v>1041</v>
      </c>
      <c r="F265" t="s">
        <v>287</v>
      </c>
      <c r="I265">
        <v>42</v>
      </c>
      <c r="J265" t="s">
        <v>72</v>
      </c>
      <c r="K265">
        <v>2009</v>
      </c>
      <c r="M265" t="s">
        <v>940</v>
      </c>
      <c r="S265" t="s">
        <v>616</v>
      </c>
      <c r="U265">
        <v>41.137</v>
      </c>
      <c r="V265">
        <v>-105.029</v>
      </c>
      <c r="W265" t="s">
        <v>42</v>
      </c>
      <c r="Y265" t="s">
        <v>961</v>
      </c>
      <c r="AA265" t="s">
        <v>942</v>
      </c>
      <c r="AB265" t="s">
        <v>1042</v>
      </c>
      <c r="AC265" t="s">
        <v>1043</v>
      </c>
      <c r="AD265" t="s">
        <v>1044</v>
      </c>
      <c r="AE265" t="s">
        <v>49</v>
      </c>
      <c r="AF265" s="1">
        <v>1</v>
      </c>
      <c r="AG265">
        <f t="shared" si="384"/>
        <v>42</v>
      </c>
      <c r="AH265">
        <f t="shared" si="385"/>
        <v>42</v>
      </c>
      <c r="AI265">
        <f t="shared" si="386"/>
        <v>15</v>
      </c>
      <c r="AJ265">
        <f t="shared" si="389"/>
        <v>2049</v>
      </c>
      <c r="AK265">
        <f t="shared" ref="AK265:AL265" si="397">AJ265+40</f>
        <v>2089</v>
      </c>
      <c r="AL265">
        <f t="shared" si="397"/>
        <v>2129</v>
      </c>
      <c r="AM265">
        <f t="shared" si="391"/>
        <v>42</v>
      </c>
      <c r="AN265">
        <f t="shared" si="391"/>
        <v>42</v>
      </c>
      <c r="AO265">
        <f t="shared" si="391"/>
        <v>42</v>
      </c>
      <c r="AP265">
        <f t="shared" si="391"/>
        <v>42</v>
      </c>
      <c r="AQ265">
        <f t="shared" si="391"/>
        <v>42</v>
      </c>
      <c r="AR265">
        <f t="shared" si="391"/>
        <v>42</v>
      </c>
      <c r="AS265">
        <f t="shared" si="391"/>
        <v>42</v>
      </c>
      <c r="AT265">
        <f t="shared" si="391"/>
        <v>42</v>
      </c>
      <c r="AU265">
        <f t="shared" si="391"/>
        <v>42</v>
      </c>
      <c r="AV265">
        <f t="shared" si="391"/>
        <v>42</v>
      </c>
      <c r="AW265">
        <f t="shared" si="391"/>
        <v>42</v>
      </c>
      <c r="AX265">
        <f t="shared" si="391"/>
        <v>42</v>
      </c>
      <c r="AY265">
        <f t="shared" si="391"/>
        <v>42</v>
      </c>
      <c r="AZ265">
        <f t="shared" si="391"/>
        <v>42</v>
      </c>
      <c r="BA265">
        <f t="shared" si="391"/>
        <v>42</v>
      </c>
      <c r="BB265">
        <f t="shared" si="391"/>
        <v>42</v>
      </c>
      <c r="BC265">
        <f t="shared" si="388"/>
        <v>42</v>
      </c>
      <c r="BD265">
        <f t="shared" si="388"/>
        <v>42</v>
      </c>
      <c r="BE265">
        <f t="shared" si="388"/>
        <v>42</v>
      </c>
      <c r="BF265">
        <f t="shared" si="388"/>
        <v>42</v>
      </c>
      <c r="BG265">
        <f t="shared" si="388"/>
        <v>42</v>
      </c>
      <c r="BH265">
        <f t="shared" si="388"/>
        <v>42</v>
      </c>
      <c r="BI265">
        <f t="shared" si="388"/>
        <v>42</v>
      </c>
      <c r="BJ265">
        <f t="shared" si="388"/>
        <v>42</v>
      </c>
      <c r="BK265">
        <f t="shared" si="388"/>
        <v>42</v>
      </c>
      <c r="BL265">
        <f t="shared" si="388"/>
        <v>42</v>
      </c>
      <c r="BM265">
        <f t="shared" si="388"/>
        <v>42</v>
      </c>
      <c r="BN265">
        <f t="shared" si="388"/>
        <v>42</v>
      </c>
      <c r="BO265">
        <f t="shared" si="388"/>
        <v>42</v>
      </c>
      <c r="BP265">
        <f t="shared" si="388"/>
        <v>42</v>
      </c>
      <c r="BQ265">
        <f t="shared" si="388"/>
        <v>42</v>
      </c>
    </row>
    <row r="266" spans="1:69">
      <c r="A266" t="s">
        <v>938</v>
      </c>
      <c r="B266" t="s">
        <v>32</v>
      </c>
      <c r="C266" t="s">
        <v>33</v>
      </c>
      <c r="D266" t="s">
        <v>34</v>
      </c>
      <c r="E266" t="s">
        <v>1045</v>
      </c>
      <c r="F266" t="s">
        <v>366</v>
      </c>
      <c r="I266">
        <v>80</v>
      </c>
      <c r="J266" t="s">
        <v>72</v>
      </c>
      <c r="K266">
        <v>2007</v>
      </c>
      <c r="M266" t="s">
        <v>940</v>
      </c>
      <c r="S266" t="s">
        <v>1046</v>
      </c>
      <c r="U266">
        <v>32.237099999999998</v>
      </c>
      <c r="V266">
        <v>-100.491</v>
      </c>
      <c r="W266" t="s">
        <v>42</v>
      </c>
      <c r="Y266" t="s">
        <v>732</v>
      </c>
      <c r="AA266" t="s">
        <v>681</v>
      </c>
      <c r="AB266" t="s">
        <v>1047</v>
      </c>
      <c r="AC266" t="s">
        <v>1048</v>
      </c>
      <c r="AD266" t="s">
        <v>1049</v>
      </c>
      <c r="AE266" t="s">
        <v>49</v>
      </c>
      <c r="AF266" s="1">
        <v>0.47</v>
      </c>
      <c r="AG266">
        <f t="shared" si="384"/>
        <v>321</v>
      </c>
      <c r="AH266" t="str">
        <f t="shared" si="385"/>
        <v/>
      </c>
      <c r="AI266">
        <f t="shared" si="386"/>
        <v>17</v>
      </c>
      <c r="AJ266">
        <f t="shared" si="389"/>
        <v>2047</v>
      </c>
      <c r="AK266">
        <f t="shared" ref="AK266:AL266" si="398">AJ266+40</f>
        <v>2087</v>
      </c>
      <c r="AL266">
        <f t="shared" si="398"/>
        <v>2127</v>
      </c>
      <c r="AM266">
        <f t="shared" si="391"/>
        <v>37.599999999999994</v>
      </c>
      <c r="AN266">
        <f t="shared" si="391"/>
        <v>37.599999999999994</v>
      </c>
      <c r="AO266">
        <f t="shared" si="391"/>
        <v>37.599999999999994</v>
      </c>
      <c r="AP266">
        <f t="shared" si="391"/>
        <v>37.599999999999994</v>
      </c>
      <c r="AQ266">
        <f t="shared" si="391"/>
        <v>37.599999999999994</v>
      </c>
      <c r="AR266">
        <f t="shared" si="391"/>
        <v>37.599999999999994</v>
      </c>
      <c r="AS266">
        <f t="shared" si="391"/>
        <v>37.599999999999994</v>
      </c>
      <c r="AT266">
        <f t="shared" si="391"/>
        <v>37.599999999999994</v>
      </c>
      <c r="AU266">
        <f t="shared" si="391"/>
        <v>37.599999999999994</v>
      </c>
      <c r="AV266">
        <f t="shared" si="391"/>
        <v>37.599999999999994</v>
      </c>
      <c r="AW266">
        <f t="shared" si="391"/>
        <v>37.599999999999994</v>
      </c>
      <c r="AX266">
        <f t="shared" si="391"/>
        <v>37.599999999999994</v>
      </c>
      <c r="AY266">
        <f t="shared" si="391"/>
        <v>37.599999999999994</v>
      </c>
      <c r="AZ266">
        <f t="shared" si="391"/>
        <v>37.599999999999994</v>
      </c>
      <c r="BA266">
        <f t="shared" si="391"/>
        <v>37.599999999999994</v>
      </c>
      <c r="BB266">
        <f t="shared" si="391"/>
        <v>37.599999999999994</v>
      </c>
      <c r="BC266">
        <f t="shared" si="388"/>
        <v>37.599999999999994</v>
      </c>
      <c r="BD266">
        <f t="shared" si="388"/>
        <v>37.599999999999994</v>
      </c>
      <c r="BE266">
        <f t="shared" si="388"/>
        <v>37.599999999999994</v>
      </c>
      <c r="BF266">
        <f t="shared" si="388"/>
        <v>37.599999999999994</v>
      </c>
      <c r="BG266">
        <f t="shared" si="388"/>
        <v>37.599999999999994</v>
      </c>
      <c r="BH266">
        <f t="shared" si="388"/>
        <v>37.599999999999994</v>
      </c>
      <c r="BI266">
        <f t="shared" si="388"/>
        <v>37.599999999999994</v>
      </c>
      <c r="BJ266">
        <f t="shared" si="388"/>
        <v>37.599999999999994</v>
      </c>
      <c r="BK266">
        <f t="shared" si="388"/>
        <v>37.599999999999994</v>
      </c>
      <c r="BL266">
        <f t="shared" si="388"/>
        <v>37.599999999999994</v>
      </c>
      <c r="BM266">
        <f t="shared" si="388"/>
        <v>37.599999999999994</v>
      </c>
      <c r="BN266">
        <f t="shared" si="388"/>
        <v>37.599999999999994</v>
      </c>
      <c r="BO266">
        <f t="shared" si="388"/>
        <v>37.599999999999994</v>
      </c>
      <c r="BP266">
        <f t="shared" si="388"/>
        <v>37.599999999999994</v>
      </c>
      <c r="BQ266">
        <f t="shared" si="388"/>
        <v>37.599999999999994</v>
      </c>
    </row>
    <row r="267" spans="1:69">
      <c r="A267" t="s">
        <v>938</v>
      </c>
      <c r="B267" t="s">
        <v>32</v>
      </c>
      <c r="C267" t="s">
        <v>33</v>
      </c>
      <c r="D267" t="s">
        <v>34</v>
      </c>
      <c r="E267" t="s">
        <v>1045</v>
      </c>
      <c r="F267" t="s">
        <v>1050</v>
      </c>
      <c r="I267">
        <v>135</v>
      </c>
      <c r="J267" t="s">
        <v>72</v>
      </c>
      <c r="K267">
        <v>2007</v>
      </c>
      <c r="M267" t="s">
        <v>940</v>
      </c>
      <c r="S267" t="s">
        <v>1046</v>
      </c>
      <c r="U267">
        <v>32.283900000000003</v>
      </c>
      <c r="V267">
        <v>-100.533</v>
      </c>
      <c r="W267" t="s">
        <v>42</v>
      </c>
      <c r="Y267" t="s">
        <v>732</v>
      </c>
      <c r="AA267" t="s">
        <v>681</v>
      </c>
      <c r="AB267" t="s">
        <v>1047</v>
      </c>
      <c r="AC267" t="s">
        <v>1048</v>
      </c>
      <c r="AD267" t="s">
        <v>1051</v>
      </c>
      <c r="AE267" t="s">
        <v>49</v>
      </c>
      <c r="AF267" s="1">
        <v>0.47</v>
      </c>
      <c r="AG267">
        <f t="shared" si="384"/>
        <v>321</v>
      </c>
      <c r="AH267" t="str">
        <f t="shared" si="385"/>
        <v/>
      </c>
      <c r="AI267">
        <f t="shared" si="386"/>
        <v>17</v>
      </c>
      <c r="AJ267">
        <f t="shared" si="389"/>
        <v>2047</v>
      </c>
      <c r="AK267">
        <f t="shared" ref="AK267:AL267" si="399">AJ267+40</f>
        <v>2087</v>
      </c>
      <c r="AL267">
        <f t="shared" si="399"/>
        <v>2127</v>
      </c>
      <c r="AM267">
        <f t="shared" si="391"/>
        <v>63.449999999999996</v>
      </c>
      <c r="AN267">
        <f t="shared" si="391"/>
        <v>63.449999999999996</v>
      </c>
      <c r="AO267">
        <f t="shared" si="391"/>
        <v>63.449999999999996</v>
      </c>
      <c r="AP267">
        <f t="shared" si="391"/>
        <v>63.449999999999996</v>
      </c>
      <c r="AQ267">
        <f t="shared" si="391"/>
        <v>63.449999999999996</v>
      </c>
      <c r="AR267">
        <f t="shared" si="391"/>
        <v>63.449999999999996</v>
      </c>
      <c r="AS267">
        <f t="shared" si="391"/>
        <v>63.449999999999996</v>
      </c>
      <c r="AT267">
        <f t="shared" si="391"/>
        <v>63.449999999999996</v>
      </c>
      <c r="AU267">
        <f t="shared" si="391"/>
        <v>63.449999999999996</v>
      </c>
      <c r="AV267">
        <f t="shared" si="391"/>
        <v>63.449999999999996</v>
      </c>
      <c r="AW267">
        <f t="shared" si="391"/>
        <v>63.449999999999996</v>
      </c>
      <c r="AX267">
        <f t="shared" si="391"/>
        <v>63.449999999999996</v>
      </c>
      <c r="AY267">
        <f t="shared" si="391"/>
        <v>63.449999999999996</v>
      </c>
      <c r="AZ267">
        <f t="shared" si="391"/>
        <v>63.449999999999996</v>
      </c>
      <c r="BA267">
        <f t="shared" si="391"/>
        <v>63.449999999999996</v>
      </c>
      <c r="BB267">
        <f t="shared" si="391"/>
        <v>63.449999999999996</v>
      </c>
      <c r="BC267">
        <f t="shared" si="388"/>
        <v>63.449999999999996</v>
      </c>
      <c r="BD267">
        <f t="shared" si="388"/>
        <v>63.449999999999996</v>
      </c>
      <c r="BE267">
        <f t="shared" si="388"/>
        <v>63.449999999999996</v>
      </c>
      <c r="BF267">
        <f t="shared" si="388"/>
        <v>63.449999999999996</v>
      </c>
      <c r="BG267">
        <f t="shared" si="388"/>
        <v>63.449999999999996</v>
      </c>
      <c r="BH267">
        <f t="shared" si="388"/>
        <v>63.449999999999996</v>
      </c>
      <c r="BI267">
        <f t="shared" si="388"/>
        <v>63.449999999999996</v>
      </c>
      <c r="BJ267">
        <f t="shared" si="388"/>
        <v>63.449999999999996</v>
      </c>
      <c r="BK267">
        <f t="shared" si="388"/>
        <v>63.449999999999996</v>
      </c>
      <c r="BL267">
        <f t="shared" si="388"/>
        <v>63.449999999999996</v>
      </c>
      <c r="BM267">
        <f t="shared" si="388"/>
        <v>63.449999999999996</v>
      </c>
      <c r="BN267">
        <f t="shared" si="388"/>
        <v>63.449999999999996</v>
      </c>
      <c r="BO267">
        <f t="shared" si="388"/>
        <v>63.449999999999996</v>
      </c>
      <c r="BP267">
        <f t="shared" si="388"/>
        <v>63.449999999999996</v>
      </c>
      <c r="BQ267">
        <f t="shared" si="388"/>
        <v>63.449999999999996</v>
      </c>
    </row>
    <row r="268" spans="1:69">
      <c r="A268" t="s">
        <v>938</v>
      </c>
      <c r="B268" t="s">
        <v>32</v>
      </c>
      <c r="C268" t="s">
        <v>33</v>
      </c>
      <c r="D268" t="s">
        <v>34</v>
      </c>
      <c r="E268" t="s">
        <v>1045</v>
      </c>
      <c r="F268" t="s">
        <v>1052</v>
      </c>
      <c r="I268">
        <v>106</v>
      </c>
      <c r="J268" t="s">
        <v>72</v>
      </c>
      <c r="K268">
        <v>2007</v>
      </c>
      <c r="M268" t="s">
        <v>940</v>
      </c>
      <c r="S268" t="s">
        <v>1046</v>
      </c>
      <c r="U268">
        <v>32.248800000000003</v>
      </c>
      <c r="V268">
        <v>-100.496</v>
      </c>
      <c r="W268" t="s">
        <v>42</v>
      </c>
      <c r="Y268" t="s">
        <v>732</v>
      </c>
      <c r="AA268" t="s">
        <v>681</v>
      </c>
      <c r="AB268" t="s">
        <v>1047</v>
      </c>
      <c r="AC268" t="s">
        <v>1048</v>
      </c>
      <c r="AD268" t="s">
        <v>1053</v>
      </c>
      <c r="AE268" t="s">
        <v>49</v>
      </c>
      <c r="AF268" s="1">
        <v>0.47</v>
      </c>
      <c r="AG268">
        <f t="shared" si="384"/>
        <v>321</v>
      </c>
      <c r="AH268">
        <f t="shared" si="385"/>
        <v>321</v>
      </c>
      <c r="AI268">
        <f t="shared" si="386"/>
        <v>17</v>
      </c>
      <c r="AJ268">
        <f t="shared" si="389"/>
        <v>2047</v>
      </c>
      <c r="AK268">
        <f t="shared" ref="AK268:AL268" si="400">AJ268+40</f>
        <v>2087</v>
      </c>
      <c r="AL268">
        <f t="shared" si="400"/>
        <v>2127</v>
      </c>
      <c r="AM268">
        <f t="shared" si="391"/>
        <v>49.82</v>
      </c>
      <c r="AN268">
        <f t="shared" si="391"/>
        <v>49.82</v>
      </c>
      <c r="AO268">
        <f t="shared" si="391"/>
        <v>49.82</v>
      </c>
      <c r="AP268">
        <f t="shared" si="391"/>
        <v>49.82</v>
      </c>
      <c r="AQ268">
        <f t="shared" si="391"/>
        <v>49.82</v>
      </c>
      <c r="AR268">
        <f t="shared" si="391"/>
        <v>49.82</v>
      </c>
      <c r="AS268">
        <f t="shared" si="391"/>
        <v>49.82</v>
      </c>
      <c r="AT268">
        <f t="shared" si="391"/>
        <v>49.82</v>
      </c>
      <c r="AU268">
        <f t="shared" si="391"/>
        <v>49.82</v>
      </c>
      <c r="AV268">
        <f t="shared" si="391"/>
        <v>49.82</v>
      </c>
      <c r="AW268">
        <f t="shared" si="391"/>
        <v>49.82</v>
      </c>
      <c r="AX268">
        <f t="shared" si="391"/>
        <v>49.82</v>
      </c>
      <c r="AY268">
        <f t="shared" si="391"/>
        <v>49.82</v>
      </c>
      <c r="AZ268">
        <f t="shared" si="391"/>
        <v>49.82</v>
      </c>
      <c r="BA268">
        <f t="shared" si="391"/>
        <v>49.82</v>
      </c>
      <c r="BB268">
        <f t="shared" si="391"/>
        <v>49.82</v>
      </c>
      <c r="BC268">
        <f t="shared" si="388"/>
        <v>49.82</v>
      </c>
      <c r="BD268">
        <f t="shared" si="388"/>
        <v>49.82</v>
      </c>
      <c r="BE268">
        <f t="shared" si="388"/>
        <v>49.82</v>
      </c>
      <c r="BF268">
        <f t="shared" si="388"/>
        <v>49.82</v>
      </c>
      <c r="BG268">
        <f t="shared" si="388"/>
        <v>49.82</v>
      </c>
      <c r="BH268">
        <f t="shared" si="388"/>
        <v>49.82</v>
      </c>
      <c r="BI268">
        <f t="shared" si="388"/>
        <v>49.82</v>
      </c>
      <c r="BJ268">
        <f t="shared" si="388"/>
        <v>49.82</v>
      </c>
      <c r="BK268">
        <f t="shared" si="388"/>
        <v>49.82</v>
      </c>
      <c r="BL268">
        <f t="shared" si="388"/>
        <v>49.82</v>
      </c>
      <c r="BM268">
        <f t="shared" si="388"/>
        <v>49.82</v>
      </c>
      <c r="BN268">
        <f t="shared" si="388"/>
        <v>49.82</v>
      </c>
      <c r="BO268">
        <f t="shared" si="388"/>
        <v>49.82</v>
      </c>
      <c r="BP268">
        <f t="shared" si="388"/>
        <v>49.82</v>
      </c>
      <c r="BQ268">
        <f t="shared" si="388"/>
        <v>49.82</v>
      </c>
    </row>
    <row r="269" spans="1:69">
      <c r="A269" t="s">
        <v>938</v>
      </c>
      <c r="B269" t="s">
        <v>32</v>
      </c>
      <c r="C269" t="s">
        <v>33</v>
      </c>
      <c r="D269" t="s">
        <v>34</v>
      </c>
      <c r="E269" t="s">
        <v>1054</v>
      </c>
      <c r="F269" t="s">
        <v>287</v>
      </c>
      <c r="I269">
        <v>200</v>
      </c>
      <c r="J269" t="s">
        <v>72</v>
      </c>
      <c r="K269">
        <v>2010</v>
      </c>
      <c r="M269" t="s">
        <v>940</v>
      </c>
      <c r="S269" t="s">
        <v>616</v>
      </c>
      <c r="U269">
        <v>42.963200000000001</v>
      </c>
      <c r="V269">
        <v>-105.73990000000001</v>
      </c>
      <c r="W269" t="s">
        <v>42</v>
      </c>
      <c r="Y269" t="s">
        <v>941</v>
      </c>
      <c r="AA269" t="s">
        <v>942</v>
      </c>
      <c r="AB269" t="s">
        <v>1055</v>
      </c>
      <c r="AC269" t="s">
        <v>1056</v>
      </c>
      <c r="AD269" t="s">
        <v>1057</v>
      </c>
      <c r="AE269" t="s">
        <v>49</v>
      </c>
      <c r="AF269" s="1">
        <v>1</v>
      </c>
      <c r="AG269">
        <f t="shared" si="384"/>
        <v>200</v>
      </c>
      <c r="AH269">
        <f t="shared" si="385"/>
        <v>200</v>
      </c>
      <c r="AI269">
        <f t="shared" si="386"/>
        <v>14</v>
      </c>
      <c r="AJ269">
        <f t="shared" si="389"/>
        <v>2050</v>
      </c>
      <c r="AK269">
        <f t="shared" ref="AK269:AL269" si="401">AJ269+40</f>
        <v>2090</v>
      </c>
      <c r="AL269">
        <f t="shared" si="401"/>
        <v>2130</v>
      </c>
      <c r="AM269">
        <f t="shared" si="391"/>
        <v>200</v>
      </c>
      <c r="AN269">
        <f t="shared" si="391"/>
        <v>200</v>
      </c>
      <c r="AO269">
        <f t="shared" si="391"/>
        <v>200</v>
      </c>
      <c r="AP269">
        <f t="shared" si="391"/>
        <v>200</v>
      </c>
      <c r="AQ269">
        <f t="shared" si="391"/>
        <v>200</v>
      </c>
      <c r="AR269">
        <f t="shared" si="391"/>
        <v>200</v>
      </c>
      <c r="AS269">
        <f t="shared" si="391"/>
        <v>200</v>
      </c>
      <c r="AT269">
        <f t="shared" si="391"/>
        <v>200</v>
      </c>
      <c r="AU269">
        <f t="shared" si="391"/>
        <v>200</v>
      </c>
      <c r="AV269">
        <f t="shared" si="391"/>
        <v>200</v>
      </c>
      <c r="AW269">
        <f t="shared" si="391"/>
        <v>200</v>
      </c>
      <c r="AX269">
        <f t="shared" si="391"/>
        <v>200</v>
      </c>
      <c r="AY269">
        <f t="shared" si="391"/>
        <v>200</v>
      </c>
      <c r="AZ269">
        <f t="shared" si="391"/>
        <v>200</v>
      </c>
      <c r="BA269">
        <f t="shared" si="391"/>
        <v>200</v>
      </c>
      <c r="BB269">
        <f t="shared" si="391"/>
        <v>200</v>
      </c>
      <c r="BC269">
        <f t="shared" si="388"/>
        <v>200</v>
      </c>
      <c r="BD269">
        <f t="shared" si="388"/>
        <v>200</v>
      </c>
      <c r="BE269">
        <f t="shared" si="388"/>
        <v>200</v>
      </c>
      <c r="BF269">
        <f t="shared" si="388"/>
        <v>200</v>
      </c>
      <c r="BG269">
        <f t="shared" si="388"/>
        <v>200</v>
      </c>
      <c r="BH269">
        <f t="shared" si="388"/>
        <v>200</v>
      </c>
      <c r="BI269">
        <f t="shared" si="388"/>
        <v>200</v>
      </c>
      <c r="BJ269">
        <f t="shared" si="388"/>
        <v>200</v>
      </c>
      <c r="BK269">
        <f t="shared" si="388"/>
        <v>200</v>
      </c>
      <c r="BL269">
        <f t="shared" si="388"/>
        <v>200</v>
      </c>
      <c r="BM269">
        <f t="shared" si="388"/>
        <v>200</v>
      </c>
      <c r="BN269">
        <f t="shared" si="388"/>
        <v>200</v>
      </c>
      <c r="BO269">
        <f t="shared" si="388"/>
        <v>200</v>
      </c>
      <c r="BP269">
        <f t="shared" si="388"/>
        <v>200</v>
      </c>
      <c r="BQ269">
        <f t="shared" si="388"/>
        <v>200</v>
      </c>
    </row>
    <row r="270" spans="1:69">
      <c r="A270" t="s">
        <v>938</v>
      </c>
      <c r="B270" t="s">
        <v>32</v>
      </c>
      <c r="C270" t="s">
        <v>33</v>
      </c>
      <c r="D270" t="s">
        <v>34</v>
      </c>
      <c r="E270" t="s">
        <v>1058</v>
      </c>
      <c r="F270" t="s">
        <v>287</v>
      </c>
      <c r="H270" t="s">
        <v>1059</v>
      </c>
      <c r="I270">
        <v>893</v>
      </c>
      <c r="J270" t="s">
        <v>799</v>
      </c>
      <c r="M270" t="s">
        <v>1031</v>
      </c>
      <c r="S270" t="s">
        <v>616</v>
      </c>
      <c r="U270">
        <v>33.676699999999997</v>
      </c>
      <c r="V270">
        <v>-78.040199999999999</v>
      </c>
      <c r="W270" t="s">
        <v>702</v>
      </c>
      <c r="X270" t="s">
        <v>1060</v>
      </c>
      <c r="AA270" t="s">
        <v>45</v>
      </c>
      <c r="AB270" t="s">
        <v>1061</v>
      </c>
      <c r="AC270" t="s">
        <v>1062</v>
      </c>
      <c r="AD270" t="s">
        <v>1063</v>
      </c>
      <c r="AE270" t="s">
        <v>49</v>
      </c>
      <c r="AF270" s="1">
        <v>1</v>
      </c>
      <c r="AG270">
        <f t="shared" si="384"/>
        <v>893</v>
      </c>
      <c r="AH270">
        <f t="shared" si="385"/>
        <v>893</v>
      </c>
      <c r="AI270">
        <f t="shared" si="386"/>
        <v>-99</v>
      </c>
      <c r="AJ270">
        <f t="shared" si="389"/>
        <v>40</v>
      </c>
      <c r="AK270">
        <f t="shared" ref="AK270:AL270" si="402">AJ270+40</f>
        <v>80</v>
      </c>
      <c r="AL270">
        <f t="shared" si="402"/>
        <v>120</v>
      </c>
      <c r="AM270">
        <f>IF($K270="",IF(AM$1&lt;2029,0,$I270),IF(AM$1&lt;$K270,0,$I270))*$AF270</f>
        <v>0</v>
      </c>
      <c r="AN270">
        <f t="shared" ref="AN270:BQ270" si="403">IF($K270="",IF(AN$1&lt;2029,0,$I270),IF(AN$1&lt;$K270,0,$I270))*$AF270</f>
        <v>0</v>
      </c>
      <c r="AO270">
        <f t="shared" si="403"/>
        <v>0</v>
      </c>
      <c r="AP270">
        <f t="shared" si="403"/>
        <v>0</v>
      </c>
      <c r="AQ270">
        <f t="shared" si="403"/>
        <v>0</v>
      </c>
      <c r="AR270">
        <f t="shared" si="403"/>
        <v>0</v>
      </c>
      <c r="AS270">
        <f t="shared" si="403"/>
        <v>0</v>
      </c>
      <c r="AT270">
        <f t="shared" si="403"/>
        <v>0</v>
      </c>
      <c r="AU270">
        <f t="shared" si="403"/>
        <v>0</v>
      </c>
      <c r="AV270">
        <f t="shared" si="403"/>
        <v>893</v>
      </c>
      <c r="AW270">
        <f t="shared" si="403"/>
        <v>893</v>
      </c>
      <c r="AX270">
        <f t="shared" si="403"/>
        <v>893</v>
      </c>
      <c r="AY270">
        <f t="shared" si="403"/>
        <v>893</v>
      </c>
      <c r="AZ270">
        <f t="shared" si="403"/>
        <v>893</v>
      </c>
      <c r="BA270">
        <f t="shared" si="403"/>
        <v>893</v>
      </c>
      <c r="BB270">
        <f t="shared" si="403"/>
        <v>893</v>
      </c>
      <c r="BC270">
        <f t="shared" si="403"/>
        <v>893</v>
      </c>
      <c r="BD270">
        <f t="shared" si="403"/>
        <v>893</v>
      </c>
      <c r="BE270">
        <f t="shared" si="403"/>
        <v>893</v>
      </c>
      <c r="BF270">
        <f t="shared" si="403"/>
        <v>893</v>
      </c>
      <c r="BG270">
        <f t="shared" si="403"/>
        <v>893</v>
      </c>
      <c r="BH270">
        <f t="shared" si="403"/>
        <v>893</v>
      </c>
      <c r="BI270">
        <f t="shared" si="403"/>
        <v>893</v>
      </c>
      <c r="BJ270">
        <f t="shared" si="403"/>
        <v>893</v>
      </c>
      <c r="BK270">
        <f t="shared" si="403"/>
        <v>893</v>
      </c>
      <c r="BL270">
        <f t="shared" si="403"/>
        <v>893</v>
      </c>
      <c r="BM270">
        <f t="shared" si="403"/>
        <v>893</v>
      </c>
      <c r="BN270">
        <f t="shared" si="403"/>
        <v>893</v>
      </c>
      <c r="BO270">
        <f t="shared" si="403"/>
        <v>893</v>
      </c>
      <c r="BP270">
        <f t="shared" si="403"/>
        <v>893</v>
      </c>
      <c r="BQ270">
        <f t="shared" si="403"/>
        <v>893</v>
      </c>
    </row>
    <row r="271" spans="1:69">
      <c r="AL271" t="s">
        <v>1175</v>
      </c>
      <c r="AM271">
        <f t="shared" ref="AM271:BQ271" si="404">SUM(AM$2:AM$270)</f>
        <v>55499.069500000005</v>
      </c>
      <c r="AN271">
        <f t="shared" si="404"/>
        <v>55528.069500000005</v>
      </c>
      <c r="AO271">
        <f t="shared" si="404"/>
        <v>56448.069500000005</v>
      </c>
      <c r="AP271">
        <f t="shared" si="404"/>
        <v>57085.069500000005</v>
      </c>
      <c r="AQ271">
        <f t="shared" si="404"/>
        <v>57506.069500000005</v>
      </c>
      <c r="AR271">
        <f t="shared" si="404"/>
        <v>56551.119500000008</v>
      </c>
      <c r="AS271">
        <f t="shared" si="404"/>
        <v>56551.119500000008</v>
      </c>
      <c r="AT271">
        <f t="shared" si="404"/>
        <v>54374.919500000004</v>
      </c>
      <c r="AU271">
        <f t="shared" si="404"/>
        <v>51871.319500000005</v>
      </c>
      <c r="AV271">
        <f t="shared" si="404"/>
        <v>49938.119500000001</v>
      </c>
      <c r="AW271">
        <f t="shared" si="404"/>
        <v>47778.119500000001</v>
      </c>
      <c r="AX271">
        <f t="shared" si="404"/>
        <v>47778.119500000001</v>
      </c>
      <c r="AY271">
        <f t="shared" si="404"/>
        <v>46887.619500000001</v>
      </c>
      <c r="AZ271">
        <f t="shared" si="404"/>
        <v>44967.619500000001</v>
      </c>
      <c r="BA271">
        <f t="shared" si="404"/>
        <v>44913.619500000001</v>
      </c>
      <c r="BB271">
        <f t="shared" si="404"/>
        <v>39305.619500000001</v>
      </c>
      <c r="BC271">
        <f t="shared" si="404"/>
        <v>38865.619500000001</v>
      </c>
      <c r="BD271">
        <f t="shared" si="404"/>
        <v>38172.57</v>
      </c>
      <c r="BE271">
        <f t="shared" si="404"/>
        <v>38009.57</v>
      </c>
      <c r="BF271">
        <f t="shared" si="404"/>
        <v>37250.569999999992</v>
      </c>
      <c r="BG271">
        <f t="shared" si="404"/>
        <v>34333.569999999992</v>
      </c>
      <c r="BH271">
        <f t="shared" si="404"/>
        <v>33354.569999999992</v>
      </c>
      <c r="BI271">
        <f t="shared" si="404"/>
        <v>32161.569999999996</v>
      </c>
      <c r="BJ271">
        <f t="shared" si="404"/>
        <v>30930.569999999996</v>
      </c>
      <c r="BK271">
        <f t="shared" si="404"/>
        <v>30286.569999999996</v>
      </c>
      <c r="BL271">
        <f t="shared" si="404"/>
        <v>29725.569999999996</v>
      </c>
      <c r="BM271">
        <f t="shared" si="404"/>
        <v>29725.569999999996</v>
      </c>
      <c r="BN271">
        <f t="shared" si="404"/>
        <v>29006.569999999996</v>
      </c>
      <c r="BO271">
        <f t="shared" si="404"/>
        <v>29006.569999999996</v>
      </c>
      <c r="BP271">
        <f t="shared" si="404"/>
        <v>27553.569999999996</v>
      </c>
      <c r="BQ271">
        <f t="shared" si="404"/>
        <v>16301.37</v>
      </c>
    </row>
    <row r="272" spans="1:69">
      <c r="AL272" t="s">
        <v>1176</v>
      </c>
      <c r="AM272">
        <f t="shared" ref="AM272:BQ272" si="405">SUMIFS(AM$2:AM$270,$A$2:$A$270,"coal")</f>
        <v>17659.95</v>
      </c>
      <c r="AN272">
        <f t="shared" si="405"/>
        <v>16644.95</v>
      </c>
      <c r="AO272">
        <f t="shared" si="405"/>
        <v>16644.95</v>
      </c>
      <c r="AP272">
        <f t="shared" si="405"/>
        <v>16644.95</v>
      </c>
      <c r="AQ272">
        <f t="shared" si="405"/>
        <v>16204.95</v>
      </c>
      <c r="AR272">
        <f t="shared" si="405"/>
        <v>15250</v>
      </c>
      <c r="AS272">
        <f t="shared" si="405"/>
        <v>15250</v>
      </c>
      <c r="AT272">
        <f t="shared" si="405"/>
        <v>13073.8</v>
      </c>
      <c r="AU272">
        <f t="shared" si="405"/>
        <v>10570.2</v>
      </c>
      <c r="AV272">
        <f t="shared" si="405"/>
        <v>7743.9999999999991</v>
      </c>
      <c r="AW272">
        <f t="shared" si="405"/>
        <v>5584</v>
      </c>
      <c r="AX272">
        <f t="shared" si="405"/>
        <v>5584</v>
      </c>
      <c r="AY272">
        <f t="shared" si="405"/>
        <v>5584</v>
      </c>
      <c r="AZ272">
        <f t="shared" si="405"/>
        <v>4288</v>
      </c>
      <c r="BA272">
        <f t="shared" si="405"/>
        <v>4288</v>
      </c>
      <c r="BB272">
        <f t="shared" si="405"/>
        <v>0</v>
      </c>
      <c r="BC272">
        <f t="shared" si="405"/>
        <v>0</v>
      </c>
      <c r="BD272">
        <f t="shared" si="405"/>
        <v>0</v>
      </c>
      <c r="BE272">
        <f t="shared" si="405"/>
        <v>0</v>
      </c>
      <c r="BF272">
        <f t="shared" si="405"/>
        <v>0</v>
      </c>
      <c r="BG272">
        <f t="shared" si="405"/>
        <v>0</v>
      </c>
      <c r="BH272">
        <f t="shared" si="405"/>
        <v>0</v>
      </c>
      <c r="BI272">
        <f t="shared" si="405"/>
        <v>0</v>
      </c>
      <c r="BJ272">
        <f t="shared" si="405"/>
        <v>0</v>
      </c>
      <c r="BK272">
        <f t="shared" si="405"/>
        <v>0</v>
      </c>
      <c r="BL272">
        <f t="shared" si="405"/>
        <v>0</v>
      </c>
      <c r="BM272">
        <f t="shared" si="405"/>
        <v>0</v>
      </c>
      <c r="BN272">
        <f t="shared" si="405"/>
        <v>0</v>
      </c>
      <c r="BO272">
        <f t="shared" si="405"/>
        <v>0</v>
      </c>
      <c r="BP272">
        <f t="shared" si="405"/>
        <v>0</v>
      </c>
      <c r="BQ272">
        <f t="shared" si="405"/>
        <v>0</v>
      </c>
    </row>
    <row r="273" spans="38:69">
      <c r="AL273" t="s">
        <v>1177</v>
      </c>
      <c r="AM273">
        <f t="shared" ref="AM273:BQ273" si="406">SUMIFS(AM$2:AM$270,$A$2:$A$270,"oil/gas")</f>
        <v>25356.749500000005</v>
      </c>
      <c r="AN273">
        <f t="shared" si="406"/>
        <v>25356.749500000005</v>
      </c>
      <c r="AO273">
        <f t="shared" si="406"/>
        <v>25356.749500000005</v>
      </c>
      <c r="AP273">
        <f t="shared" si="406"/>
        <v>25356.749500000005</v>
      </c>
      <c r="AQ273">
        <f t="shared" si="406"/>
        <v>25892.749500000005</v>
      </c>
      <c r="AR273">
        <f t="shared" si="406"/>
        <v>25892.749500000005</v>
      </c>
      <c r="AS273">
        <f t="shared" si="406"/>
        <v>25892.749500000005</v>
      </c>
      <c r="AT273">
        <f t="shared" si="406"/>
        <v>25892.749500000005</v>
      </c>
      <c r="AU273">
        <f t="shared" si="406"/>
        <v>25892.749500000005</v>
      </c>
      <c r="AV273">
        <f t="shared" si="406"/>
        <v>25892.749500000005</v>
      </c>
      <c r="AW273">
        <f t="shared" si="406"/>
        <v>25892.749500000005</v>
      </c>
      <c r="AX273">
        <f t="shared" si="406"/>
        <v>25892.749500000005</v>
      </c>
      <c r="AY273">
        <f t="shared" si="406"/>
        <v>25002.249500000005</v>
      </c>
      <c r="AZ273">
        <f t="shared" si="406"/>
        <v>24378.249500000005</v>
      </c>
      <c r="BA273">
        <f t="shared" si="406"/>
        <v>24324.249500000005</v>
      </c>
      <c r="BB273">
        <f t="shared" si="406"/>
        <v>23004.249500000005</v>
      </c>
      <c r="BC273">
        <f t="shared" si="406"/>
        <v>22564.249500000005</v>
      </c>
      <c r="BD273">
        <f t="shared" si="406"/>
        <v>21871.200000000004</v>
      </c>
      <c r="BE273">
        <f t="shared" si="406"/>
        <v>21708.200000000004</v>
      </c>
      <c r="BF273">
        <f t="shared" si="406"/>
        <v>20949.2</v>
      </c>
      <c r="BG273">
        <f t="shared" si="406"/>
        <v>18032.2</v>
      </c>
      <c r="BH273">
        <f t="shared" si="406"/>
        <v>17053.199999999997</v>
      </c>
      <c r="BI273">
        <f t="shared" si="406"/>
        <v>15860.199999999999</v>
      </c>
      <c r="BJ273">
        <f t="shared" si="406"/>
        <v>14629.199999999999</v>
      </c>
      <c r="BK273">
        <f t="shared" si="406"/>
        <v>13985.199999999999</v>
      </c>
      <c r="BL273">
        <f t="shared" si="406"/>
        <v>13424.199999999999</v>
      </c>
      <c r="BM273">
        <f t="shared" si="406"/>
        <v>13424.199999999999</v>
      </c>
      <c r="BN273">
        <f t="shared" si="406"/>
        <v>12705.199999999999</v>
      </c>
      <c r="BO273">
        <f t="shared" si="406"/>
        <v>12705.199999999999</v>
      </c>
      <c r="BP273">
        <f t="shared" si="406"/>
        <v>11252.199999999999</v>
      </c>
      <c r="BQ273">
        <f t="shared" si="406"/>
        <v>0</v>
      </c>
    </row>
    <row r="274" spans="38:69">
      <c r="AL274" t="s">
        <v>1178</v>
      </c>
      <c r="AM274" s="3">
        <f>SUM(AM272:AM273)</f>
        <v>43016.699500000002</v>
      </c>
      <c r="AN274" s="3">
        <f t="shared" ref="AN274:BQ274" si="407">SUM(AN272:AN273)</f>
        <v>42001.699500000002</v>
      </c>
      <c r="AO274" s="3">
        <f t="shared" si="407"/>
        <v>42001.699500000002</v>
      </c>
      <c r="AP274" s="3">
        <f t="shared" si="407"/>
        <v>42001.699500000002</v>
      </c>
      <c r="AQ274" s="3">
        <f t="shared" si="407"/>
        <v>42097.699500000002</v>
      </c>
      <c r="AR274" s="3">
        <f t="shared" si="407"/>
        <v>41142.749500000005</v>
      </c>
      <c r="AS274" s="3">
        <f t="shared" si="407"/>
        <v>41142.749500000005</v>
      </c>
      <c r="AT274" s="3">
        <f t="shared" si="407"/>
        <v>38966.549500000008</v>
      </c>
      <c r="AU274" s="3">
        <f t="shared" si="407"/>
        <v>36462.949500000002</v>
      </c>
      <c r="AV274" s="3">
        <f t="shared" si="407"/>
        <v>33636.749500000005</v>
      </c>
      <c r="AW274" s="3">
        <f t="shared" si="407"/>
        <v>31476.749500000005</v>
      </c>
      <c r="AX274" s="3">
        <f t="shared" si="407"/>
        <v>31476.749500000005</v>
      </c>
      <c r="AY274" s="3">
        <f t="shared" si="407"/>
        <v>30586.249500000005</v>
      </c>
      <c r="AZ274" s="3">
        <f t="shared" si="407"/>
        <v>28666.249500000005</v>
      </c>
      <c r="BA274" s="3">
        <f t="shared" si="407"/>
        <v>28612.249500000005</v>
      </c>
      <c r="BB274" s="3">
        <f t="shared" si="407"/>
        <v>23004.249500000005</v>
      </c>
      <c r="BC274" s="3">
        <f t="shared" si="407"/>
        <v>22564.249500000005</v>
      </c>
      <c r="BD274" s="3">
        <f t="shared" si="407"/>
        <v>21871.200000000004</v>
      </c>
      <c r="BE274" s="3">
        <f t="shared" si="407"/>
        <v>21708.200000000004</v>
      </c>
      <c r="BF274" s="3">
        <f t="shared" si="407"/>
        <v>20949.2</v>
      </c>
      <c r="BG274" s="3">
        <f t="shared" si="407"/>
        <v>18032.2</v>
      </c>
      <c r="BH274" s="3">
        <f t="shared" si="407"/>
        <v>17053.199999999997</v>
      </c>
      <c r="BI274" s="3">
        <f t="shared" si="407"/>
        <v>15860.199999999999</v>
      </c>
      <c r="BJ274" s="3">
        <f t="shared" si="407"/>
        <v>14629.199999999999</v>
      </c>
      <c r="BK274" s="3">
        <f t="shared" si="407"/>
        <v>13985.199999999999</v>
      </c>
      <c r="BL274" s="3">
        <f t="shared" si="407"/>
        <v>13424.199999999999</v>
      </c>
      <c r="BM274" s="3">
        <f t="shared" si="407"/>
        <v>13424.199999999999</v>
      </c>
      <c r="BN274" s="3">
        <f t="shared" si="407"/>
        <v>12705.199999999999</v>
      </c>
      <c r="BO274" s="3">
        <f t="shared" si="407"/>
        <v>12705.199999999999</v>
      </c>
      <c r="BP274" s="3">
        <f t="shared" si="407"/>
        <v>11252.199999999999</v>
      </c>
      <c r="BQ274" s="3">
        <f t="shared" si="407"/>
        <v>0</v>
      </c>
    </row>
    <row r="275" spans="38:69">
      <c r="AL275" t="s">
        <v>1179</v>
      </c>
      <c r="AM275">
        <f>AM271-AM274-AM278</f>
        <v>7370.3700000000026</v>
      </c>
      <c r="AN275">
        <f t="shared" ref="AN275:AO275" si="408">AN271-AN274-AN278</f>
        <v>8414.3700000000026</v>
      </c>
      <c r="AO275">
        <f t="shared" si="408"/>
        <v>9334.3700000000026</v>
      </c>
      <c r="AP275">
        <f>AP271-AP274-AP278+$AO274-AP274</f>
        <v>9971.3700000000026</v>
      </c>
      <c r="AQ275">
        <f t="shared" ref="AQ275:BQ275" si="409">AQ271-AQ274-AQ278+$AO274-AQ274</f>
        <v>10200.370000000003</v>
      </c>
      <c r="AR275">
        <f t="shared" si="409"/>
        <v>11155.32</v>
      </c>
      <c r="AS275">
        <f t="shared" si="409"/>
        <v>11155.32</v>
      </c>
      <c r="AT275">
        <f t="shared" si="409"/>
        <v>13331.51999999999</v>
      </c>
      <c r="AU275">
        <f t="shared" si="409"/>
        <v>15835.120000000003</v>
      </c>
      <c r="AV275">
        <f t="shared" si="409"/>
        <v>19554.319999999992</v>
      </c>
      <c r="AW275">
        <f t="shared" si="409"/>
        <v>21714.319999999992</v>
      </c>
      <c r="AX275">
        <f t="shared" si="409"/>
        <v>21714.319999999992</v>
      </c>
      <c r="AY275">
        <f t="shared" si="409"/>
        <v>22604.819999999992</v>
      </c>
      <c r="AZ275">
        <f t="shared" si="409"/>
        <v>24524.819999999992</v>
      </c>
      <c r="BA275">
        <f t="shared" si="409"/>
        <v>24578.819999999992</v>
      </c>
      <c r="BB275">
        <f t="shared" si="409"/>
        <v>30186.819999999992</v>
      </c>
      <c r="BC275">
        <f t="shared" si="409"/>
        <v>30626.819999999992</v>
      </c>
      <c r="BD275">
        <f t="shared" si="409"/>
        <v>31319.869499999993</v>
      </c>
      <c r="BE275">
        <f t="shared" si="409"/>
        <v>31482.869499999993</v>
      </c>
      <c r="BF275">
        <f t="shared" si="409"/>
        <v>32241.869499999997</v>
      </c>
      <c r="BG275">
        <f t="shared" si="409"/>
        <v>35158.869500000001</v>
      </c>
      <c r="BH275">
        <f t="shared" si="409"/>
        <v>36137.869500000001</v>
      </c>
      <c r="BI275">
        <f t="shared" si="409"/>
        <v>37330.869500000001</v>
      </c>
      <c r="BJ275">
        <f t="shared" si="409"/>
        <v>38561.869500000001</v>
      </c>
      <c r="BK275">
        <f t="shared" si="409"/>
        <v>39205.869500000001</v>
      </c>
      <c r="BL275">
        <f t="shared" si="409"/>
        <v>39766.869500000001</v>
      </c>
      <c r="BM275">
        <f t="shared" si="409"/>
        <v>39766.869500000001</v>
      </c>
      <c r="BN275">
        <f t="shared" si="409"/>
        <v>40485.869500000001</v>
      </c>
      <c r="BO275">
        <f t="shared" si="409"/>
        <v>40485.869500000001</v>
      </c>
      <c r="BP275">
        <f t="shared" si="409"/>
        <v>41938.869500000001</v>
      </c>
      <c r="BQ275">
        <f t="shared" si="409"/>
        <v>53191.069500000005</v>
      </c>
    </row>
    <row r="276" spans="38:69">
      <c r="AL276" t="s">
        <v>1180</v>
      </c>
      <c r="AM276">
        <f t="shared" ref="AM276:BQ276" si="410">SUMIFS(AM$2:AM$270,$A$2:$A$270,"oil/gas",$N$2:$N$270,"*O*")</f>
        <v>17696.249499999998</v>
      </c>
      <c r="AN276">
        <f t="shared" si="410"/>
        <v>17696.249499999998</v>
      </c>
      <c r="AO276">
        <f t="shared" si="410"/>
        <v>17696.249499999998</v>
      </c>
      <c r="AP276">
        <f t="shared" si="410"/>
        <v>17696.249499999998</v>
      </c>
      <c r="AQ276">
        <f t="shared" si="410"/>
        <v>18232.249499999998</v>
      </c>
      <c r="AR276">
        <f t="shared" si="410"/>
        <v>18232.249499999998</v>
      </c>
      <c r="AS276">
        <f t="shared" si="410"/>
        <v>18232.249499999998</v>
      </c>
      <c r="AT276">
        <f t="shared" si="410"/>
        <v>18232.249499999998</v>
      </c>
      <c r="AU276">
        <f t="shared" si="410"/>
        <v>18232.249499999998</v>
      </c>
      <c r="AV276">
        <f t="shared" si="410"/>
        <v>18232.249499999998</v>
      </c>
      <c r="AW276">
        <f t="shared" si="410"/>
        <v>18232.249499999998</v>
      </c>
      <c r="AX276">
        <f t="shared" si="410"/>
        <v>18232.249499999998</v>
      </c>
      <c r="AY276">
        <f t="shared" si="410"/>
        <v>17341.749499999998</v>
      </c>
      <c r="AZ276">
        <f t="shared" si="410"/>
        <v>16717.749499999998</v>
      </c>
      <c r="BA276">
        <f t="shared" si="410"/>
        <v>16717.749499999998</v>
      </c>
      <c r="BB276">
        <f t="shared" si="410"/>
        <v>15397.749499999998</v>
      </c>
      <c r="BC276">
        <f t="shared" si="410"/>
        <v>14957.749499999998</v>
      </c>
      <c r="BD276">
        <f t="shared" si="410"/>
        <v>14542.699999999999</v>
      </c>
      <c r="BE276">
        <f t="shared" si="410"/>
        <v>14542.699999999999</v>
      </c>
      <c r="BF276">
        <f t="shared" si="410"/>
        <v>13783.699999999999</v>
      </c>
      <c r="BG276">
        <f t="shared" si="410"/>
        <v>12497.699999999999</v>
      </c>
      <c r="BH276">
        <f t="shared" si="410"/>
        <v>11701.699999999999</v>
      </c>
      <c r="BI276">
        <f t="shared" si="410"/>
        <v>10508.699999999999</v>
      </c>
      <c r="BJ276">
        <f t="shared" si="410"/>
        <v>9560.6999999999989</v>
      </c>
      <c r="BK276">
        <f t="shared" si="410"/>
        <v>9560.6999999999989</v>
      </c>
      <c r="BL276">
        <f t="shared" si="410"/>
        <v>8999.6999999999989</v>
      </c>
      <c r="BM276">
        <f t="shared" si="410"/>
        <v>8999.6999999999989</v>
      </c>
      <c r="BN276">
        <f t="shared" si="410"/>
        <v>8280.6999999999989</v>
      </c>
      <c r="BO276">
        <f t="shared" si="410"/>
        <v>8280.6999999999989</v>
      </c>
      <c r="BP276">
        <f t="shared" si="410"/>
        <v>6827.6999999999989</v>
      </c>
      <c r="BQ276">
        <f t="shared" si="410"/>
        <v>0</v>
      </c>
    </row>
    <row r="277" spans="38:69">
      <c r="AL277" t="s">
        <v>1181</v>
      </c>
      <c r="AM277">
        <f t="shared" ref="AM277:BQ277" si="411">SUMIFS(AM$2:AM$270,$A$2:$A$270,"oil/gas",$N$2:$N$270,"*NG*")</f>
        <v>24076.5</v>
      </c>
      <c r="AN277">
        <f t="shared" si="411"/>
        <v>24076.5</v>
      </c>
      <c r="AO277">
        <f t="shared" si="411"/>
        <v>24076.5</v>
      </c>
      <c r="AP277">
        <f t="shared" si="411"/>
        <v>24076.5</v>
      </c>
      <c r="AQ277">
        <f t="shared" si="411"/>
        <v>24612.5</v>
      </c>
      <c r="AR277">
        <f t="shared" si="411"/>
        <v>24612.5</v>
      </c>
      <c r="AS277">
        <f t="shared" si="411"/>
        <v>24612.5</v>
      </c>
      <c r="AT277">
        <f t="shared" si="411"/>
        <v>24612.5</v>
      </c>
      <c r="AU277">
        <f t="shared" si="411"/>
        <v>24612.5</v>
      </c>
      <c r="AV277">
        <f t="shared" si="411"/>
        <v>24612.5</v>
      </c>
      <c r="AW277">
        <f t="shared" si="411"/>
        <v>24612.5</v>
      </c>
      <c r="AX277">
        <f t="shared" si="411"/>
        <v>24612.5</v>
      </c>
      <c r="AY277">
        <f t="shared" si="411"/>
        <v>23825.5</v>
      </c>
      <c r="AZ277">
        <f t="shared" si="411"/>
        <v>23201.5</v>
      </c>
      <c r="BA277">
        <f t="shared" si="411"/>
        <v>23147.5</v>
      </c>
      <c r="BB277">
        <f t="shared" si="411"/>
        <v>21827.5</v>
      </c>
      <c r="BC277">
        <f t="shared" si="411"/>
        <v>21387.5</v>
      </c>
      <c r="BD277">
        <f t="shared" si="411"/>
        <v>20793.5</v>
      </c>
      <c r="BE277">
        <f t="shared" si="411"/>
        <v>20630.5</v>
      </c>
      <c r="BF277">
        <f t="shared" si="411"/>
        <v>19871.5</v>
      </c>
      <c r="BG277">
        <f t="shared" si="411"/>
        <v>16954.5</v>
      </c>
      <c r="BH277">
        <f t="shared" si="411"/>
        <v>15975.5</v>
      </c>
      <c r="BI277">
        <f t="shared" si="411"/>
        <v>14782.5</v>
      </c>
      <c r="BJ277">
        <f t="shared" si="411"/>
        <v>13551.5</v>
      </c>
      <c r="BK277">
        <f t="shared" si="411"/>
        <v>12907.5</v>
      </c>
      <c r="BL277">
        <f t="shared" si="411"/>
        <v>12346.5</v>
      </c>
      <c r="BM277">
        <f t="shared" si="411"/>
        <v>12346.5</v>
      </c>
      <c r="BN277">
        <f t="shared" si="411"/>
        <v>11627.5</v>
      </c>
      <c r="BO277">
        <f t="shared" si="411"/>
        <v>11627.5</v>
      </c>
      <c r="BP277">
        <f t="shared" si="411"/>
        <v>10174.5</v>
      </c>
      <c r="BQ277">
        <f t="shared" si="411"/>
        <v>0</v>
      </c>
    </row>
    <row r="278" spans="38:69">
      <c r="AL278" t="s">
        <v>1182</v>
      </c>
      <c r="AM278">
        <f t="shared" ref="AM278:BQ278" si="412">SUMIFS(AM$2:AM$270,$A$2:$A$270,"nuclear")</f>
        <v>5112</v>
      </c>
      <c r="AN278">
        <f t="shared" si="412"/>
        <v>5112</v>
      </c>
      <c r="AO278">
        <f t="shared" si="412"/>
        <v>5112</v>
      </c>
      <c r="AP278">
        <f t="shared" si="412"/>
        <v>5112</v>
      </c>
      <c r="AQ278">
        <f t="shared" si="412"/>
        <v>5112</v>
      </c>
      <c r="AR278">
        <f t="shared" si="412"/>
        <v>5112</v>
      </c>
      <c r="AS278">
        <f t="shared" si="412"/>
        <v>5112</v>
      </c>
      <c r="AT278">
        <f t="shared" si="412"/>
        <v>5112</v>
      </c>
      <c r="AU278">
        <f t="shared" si="412"/>
        <v>5112</v>
      </c>
      <c r="AV278">
        <f t="shared" si="412"/>
        <v>5112</v>
      </c>
      <c r="AW278">
        <f t="shared" si="412"/>
        <v>5112</v>
      </c>
      <c r="AX278">
        <f t="shared" si="412"/>
        <v>5112</v>
      </c>
      <c r="AY278">
        <f t="shared" si="412"/>
        <v>5112</v>
      </c>
      <c r="AZ278">
        <f t="shared" si="412"/>
        <v>5112</v>
      </c>
      <c r="BA278">
        <f t="shared" si="412"/>
        <v>5112</v>
      </c>
      <c r="BB278">
        <f t="shared" si="412"/>
        <v>5112</v>
      </c>
      <c r="BC278">
        <f t="shared" si="412"/>
        <v>5112</v>
      </c>
      <c r="BD278">
        <f t="shared" si="412"/>
        <v>5112</v>
      </c>
      <c r="BE278">
        <f t="shared" si="412"/>
        <v>5112</v>
      </c>
      <c r="BF278">
        <f t="shared" si="412"/>
        <v>5112</v>
      </c>
      <c r="BG278">
        <f t="shared" si="412"/>
        <v>5112</v>
      </c>
      <c r="BH278">
        <f t="shared" si="412"/>
        <v>5112</v>
      </c>
      <c r="BI278">
        <f t="shared" si="412"/>
        <v>5112</v>
      </c>
      <c r="BJ278">
        <f t="shared" si="412"/>
        <v>5112</v>
      </c>
      <c r="BK278">
        <f t="shared" si="412"/>
        <v>5112</v>
      </c>
      <c r="BL278">
        <f t="shared" si="412"/>
        <v>5112</v>
      </c>
      <c r="BM278">
        <f t="shared" si="412"/>
        <v>5112</v>
      </c>
      <c r="BN278">
        <f t="shared" si="412"/>
        <v>5112</v>
      </c>
      <c r="BO278">
        <f t="shared" si="412"/>
        <v>5112</v>
      </c>
      <c r="BP278">
        <f t="shared" si="412"/>
        <v>5112</v>
      </c>
      <c r="BQ278">
        <f t="shared" si="412"/>
        <v>5112</v>
      </c>
    </row>
    <row r="279" spans="38:69">
      <c r="AL279" t="s">
        <v>1183</v>
      </c>
      <c r="AM279">
        <f t="shared" ref="AM279:BQ279" si="413">SUMIFS(AM$2:AM$270,$A$2:$A$270,"wind")</f>
        <v>2616.37</v>
      </c>
      <c r="AN279">
        <f t="shared" si="413"/>
        <v>3150.37</v>
      </c>
      <c r="AO279">
        <f t="shared" si="413"/>
        <v>3357.37</v>
      </c>
      <c r="AP279">
        <f t="shared" si="413"/>
        <v>3357.37</v>
      </c>
      <c r="AQ279">
        <f t="shared" si="413"/>
        <v>3357.37</v>
      </c>
      <c r="AR279">
        <f t="shared" si="413"/>
        <v>3357.37</v>
      </c>
      <c r="AS279">
        <f t="shared" si="413"/>
        <v>3357.37</v>
      </c>
      <c r="AT279">
        <f t="shared" si="413"/>
        <v>3357.37</v>
      </c>
      <c r="AU279">
        <f t="shared" si="413"/>
        <v>3357.37</v>
      </c>
      <c r="AV279">
        <f t="shared" si="413"/>
        <v>4250.37</v>
      </c>
      <c r="AW279">
        <f t="shared" si="413"/>
        <v>4250.37</v>
      </c>
      <c r="AX279">
        <f t="shared" si="413"/>
        <v>4250.37</v>
      </c>
      <c r="AY279">
        <f t="shared" si="413"/>
        <v>4250.37</v>
      </c>
      <c r="AZ279">
        <f t="shared" si="413"/>
        <v>4250.37</v>
      </c>
      <c r="BA279">
        <f t="shared" si="413"/>
        <v>4250.37</v>
      </c>
      <c r="BB279">
        <f t="shared" si="413"/>
        <v>4250.37</v>
      </c>
      <c r="BC279">
        <f t="shared" si="413"/>
        <v>4250.37</v>
      </c>
      <c r="BD279">
        <f t="shared" si="413"/>
        <v>4250.37</v>
      </c>
      <c r="BE279">
        <f t="shared" si="413"/>
        <v>4250.37</v>
      </c>
      <c r="BF279">
        <f t="shared" si="413"/>
        <v>4250.37</v>
      </c>
      <c r="BG279">
        <f t="shared" si="413"/>
        <v>4250.37</v>
      </c>
      <c r="BH279">
        <f t="shared" si="413"/>
        <v>4250.37</v>
      </c>
      <c r="BI279">
        <f t="shared" si="413"/>
        <v>4250.37</v>
      </c>
      <c r="BJ279">
        <f t="shared" si="413"/>
        <v>4250.37</v>
      </c>
      <c r="BK279">
        <f t="shared" si="413"/>
        <v>4250.37</v>
      </c>
      <c r="BL279">
        <f t="shared" si="413"/>
        <v>4250.37</v>
      </c>
      <c r="BM279">
        <f t="shared" si="413"/>
        <v>4250.37</v>
      </c>
      <c r="BN279">
        <f t="shared" si="413"/>
        <v>4250.37</v>
      </c>
      <c r="BO279">
        <f t="shared" si="413"/>
        <v>4250.37</v>
      </c>
      <c r="BP279">
        <f t="shared" si="413"/>
        <v>4250.37</v>
      </c>
      <c r="BQ279">
        <f t="shared" si="413"/>
        <v>4250.37</v>
      </c>
    </row>
    <row r="280" spans="38:69">
      <c r="AL280" t="s">
        <v>1184</v>
      </c>
      <c r="AM280">
        <f t="shared" ref="AM280:BQ280" si="414">SUMIFS(AM$2:AM$270,$A$2:$A$270,"solar")</f>
        <v>1623</v>
      </c>
      <c r="AN280">
        <f t="shared" si="414"/>
        <v>2133</v>
      </c>
      <c r="AO280">
        <f t="shared" si="414"/>
        <v>2846</v>
      </c>
      <c r="AP280">
        <f t="shared" si="414"/>
        <v>3483</v>
      </c>
      <c r="AQ280">
        <f t="shared" si="414"/>
        <v>3808</v>
      </c>
      <c r="AR280">
        <f t="shared" si="414"/>
        <v>3808</v>
      </c>
      <c r="AS280">
        <f t="shared" si="414"/>
        <v>3808</v>
      </c>
      <c r="AT280">
        <f t="shared" si="414"/>
        <v>3808</v>
      </c>
      <c r="AU280">
        <f t="shared" si="414"/>
        <v>3808</v>
      </c>
      <c r="AV280">
        <f t="shared" si="414"/>
        <v>3808</v>
      </c>
      <c r="AW280">
        <f t="shared" si="414"/>
        <v>3808</v>
      </c>
      <c r="AX280">
        <f t="shared" si="414"/>
        <v>3808</v>
      </c>
      <c r="AY280">
        <f t="shared" si="414"/>
        <v>3808</v>
      </c>
      <c r="AZ280">
        <f t="shared" si="414"/>
        <v>3808</v>
      </c>
      <c r="BA280">
        <f t="shared" si="414"/>
        <v>3808</v>
      </c>
      <c r="BB280">
        <f t="shared" si="414"/>
        <v>3808</v>
      </c>
      <c r="BC280">
        <f t="shared" si="414"/>
        <v>3808</v>
      </c>
      <c r="BD280">
        <f t="shared" si="414"/>
        <v>3808</v>
      </c>
      <c r="BE280">
        <f t="shared" si="414"/>
        <v>3808</v>
      </c>
      <c r="BF280">
        <f t="shared" si="414"/>
        <v>3808</v>
      </c>
      <c r="BG280">
        <f t="shared" si="414"/>
        <v>3808</v>
      </c>
      <c r="BH280">
        <f t="shared" si="414"/>
        <v>3808</v>
      </c>
      <c r="BI280">
        <f t="shared" si="414"/>
        <v>3808</v>
      </c>
      <c r="BJ280">
        <f t="shared" si="414"/>
        <v>3808</v>
      </c>
      <c r="BK280">
        <f t="shared" si="414"/>
        <v>3808</v>
      </c>
      <c r="BL280">
        <f t="shared" si="414"/>
        <v>3808</v>
      </c>
      <c r="BM280">
        <f t="shared" si="414"/>
        <v>3808</v>
      </c>
      <c r="BN280">
        <f t="shared" si="414"/>
        <v>3808</v>
      </c>
      <c r="BO280">
        <f t="shared" si="414"/>
        <v>3808</v>
      </c>
      <c r="BP280">
        <f t="shared" si="414"/>
        <v>3808</v>
      </c>
      <c r="BQ280">
        <f t="shared" si="414"/>
        <v>3808</v>
      </c>
    </row>
    <row r="281" spans="38:69">
      <c r="AL281" t="s">
        <v>1110</v>
      </c>
      <c r="AM281">
        <f t="shared" ref="AM281:BQ281" si="415">SUMIFS(AM$2:AM$270,$A$2:$A$270,"hydropower")</f>
        <v>3131</v>
      </c>
      <c r="AN281">
        <f t="shared" si="415"/>
        <v>3131</v>
      </c>
      <c r="AO281">
        <f t="shared" si="415"/>
        <v>3131</v>
      </c>
      <c r="AP281">
        <f t="shared" si="415"/>
        <v>3131</v>
      </c>
      <c r="AQ281">
        <f t="shared" si="415"/>
        <v>3131</v>
      </c>
      <c r="AR281">
        <f t="shared" si="415"/>
        <v>3131</v>
      </c>
      <c r="AS281">
        <f t="shared" si="415"/>
        <v>3131</v>
      </c>
      <c r="AT281">
        <f t="shared" si="415"/>
        <v>3131</v>
      </c>
      <c r="AU281">
        <f t="shared" si="415"/>
        <v>3131</v>
      </c>
      <c r="AV281">
        <f t="shared" si="415"/>
        <v>3131</v>
      </c>
      <c r="AW281">
        <f t="shared" si="415"/>
        <v>3131</v>
      </c>
      <c r="AX281">
        <f t="shared" si="415"/>
        <v>3131</v>
      </c>
      <c r="AY281">
        <f t="shared" si="415"/>
        <v>3131</v>
      </c>
      <c r="AZ281">
        <f t="shared" si="415"/>
        <v>3131</v>
      </c>
      <c r="BA281">
        <f t="shared" si="415"/>
        <v>3131</v>
      </c>
      <c r="BB281">
        <f t="shared" si="415"/>
        <v>3131</v>
      </c>
      <c r="BC281">
        <f t="shared" si="415"/>
        <v>3131</v>
      </c>
      <c r="BD281">
        <f t="shared" si="415"/>
        <v>3131</v>
      </c>
      <c r="BE281">
        <f t="shared" si="415"/>
        <v>3131</v>
      </c>
      <c r="BF281">
        <f t="shared" si="415"/>
        <v>3131</v>
      </c>
      <c r="BG281">
        <f t="shared" si="415"/>
        <v>3131</v>
      </c>
      <c r="BH281">
        <f t="shared" si="415"/>
        <v>3131</v>
      </c>
      <c r="BI281">
        <f t="shared" si="415"/>
        <v>3131</v>
      </c>
      <c r="BJ281">
        <f t="shared" si="415"/>
        <v>3131</v>
      </c>
      <c r="BK281">
        <f t="shared" si="415"/>
        <v>3131</v>
      </c>
      <c r="BL281">
        <f t="shared" si="415"/>
        <v>3131</v>
      </c>
      <c r="BM281">
        <f t="shared" si="415"/>
        <v>3131</v>
      </c>
      <c r="BN281">
        <f t="shared" si="415"/>
        <v>3131</v>
      </c>
      <c r="BO281">
        <f t="shared" si="415"/>
        <v>3131</v>
      </c>
      <c r="BP281">
        <f t="shared" si="415"/>
        <v>3131</v>
      </c>
      <c r="BQ281">
        <f t="shared" si="415"/>
        <v>3131</v>
      </c>
    </row>
  </sheetData>
  <autoFilter ref="A1:BQ281" xr:uid="{69F36CEA-A28C-4645-A835-93ACFE5A5182}"/>
  <phoneticPr fontId="2" type="noConversion"/>
  <conditionalFormatting sqref="AJ1:AL270">
    <cfRule type="cellIs" dxfId="4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75299-9FAB-1041-8992-4C2142E47594}">
  <dimension ref="A1:CA534"/>
  <sheetViews>
    <sheetView zoomScale="75" workbookViewId="0">
      <selection activeCell="AK180" sqref="AK180"/>
    </sheetView>
  </sheetViews>
  <sheetFormatPr baseColWidth="10" defaultRowHeight="15"/>
  <sheetData>
    <row r="1" spans="1:7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1165</v>
      </c>
      <c r="AG1" t="s">
        <v>1166</v>
      </c>
      <c r="AH1" t="s">
        <v>1166</v>
      </c>
      <c r="AI1" t="s">
        <v>1167</v>
      </c>
      <c r="AJ1" t="s">
        <v>1168</v>
      </c>
      <c r="AK1" t="s">
        <v>1168</v>
      </c>
      <c r="AL1" t="s">
        <v>1168</v>
      </c>
      <c r="AM1" t="s">
        <v>1308</v>
      </c>
      <c r="AN1" t="s">
        <v>1309</v>
      </c>
      <c r="AO1" t="s">
        <v>1310</v>
      </c>
      <c r="AP1" t="s">
        <v>1254</v>
      </c>
      <c r="AQ1" t="s">
        <v>1255</v>
      </c>
      <c r="AR1" t="s">
        <v>1256</v>
      </c>
      <c r="AS1" t="s">
        <v>1257</v>
      </c>
      <c r="AT1" t="s">
        <v>1258</v>
      </c>
      <c r="AU1" t="s">
        <v>1259</v>
      </c>
      <c r="AV1" t="s">
        <v>1311</v>
      </c>
      <c r="AW1" t="s">
        <v>1312</v>
      </c>
      <c r="AX1" t="s">
        <v>1313</v>
      </c>
      <c r="AY1" t="s">
        <v>1314</v>
      </c>
      <c r="AZ1" t="s">
        <v>1260</v>
      </c>
      <c r="BA1" t="s">
        <v>1261</v>
      </c>
      <c r="BB1" t="s">
        <v>1315</v>
      </c>
      <c r="BC1" t="s">
        <v>1316</v>
      </c>
      <c r="BD1" s="17" t="s">
        <v>1317</v>
      </c>
      <c r="BE1" s="17" t="s">
        <v>1318</v>
      </c>
      <c r="BF1" s="17" t="s">
        <v>1319</v>
      </c>
      <c r="BG1" s="17" t="s">
        <v>1320</v>
      </c>
      <c r="BH1" t="s">
        <v>1262</v>
      </c>
      <c r="BI1" t="s">
        <v>1263</v>
      </c>
      <c r="BJ1" t="s">
        <v>1264</v>
      </c>
      <c r="BK1" t="s">
        <v>1265</v>
      </c>
      <c r="BL1" t="s">
        <v>1266</v>
      </c>
      <c r="BM1" t="s">
        <v>1267</v>
      </c>
      <c r="BN1" t="s">
        <v>1268</v>
      </c>
      <c r="BO1" t="s">
        <v>1269</v>
      </c>
      <c r="BP1" t="s">
        <v>1270</v>
      </c>
      <c r="BQ1" s="12" t="s">
        <v>1271</v>
      </c>
      <c r="BR1" s="13" t="s">
        <v>1274</v>
      </c>
      <c r="BT1" s="17" t="s">
        <v>1303</v>
      </c>
      <c r="BU1" s="17" t="s">
        <v>1272</v>
      </c>
      <c r="BV1" s="17" t="s">
        <v>1273</v>
      </c>
      <c r="BW1" s="17" t="s">
        <v>1304</v>
      </c>
      <c r="BX1" s="17" t="s">
        <v>1299</v>
      </c>
      <c r="BY1" s="17" t="s">
        <v>1300</v>
      </c>
      <c r="BZ1" s="17" t="s">
        <v>1305</v>
      </c>
      <c r="CA1" s="17" t="s">
        <v>1306</v>
      </c>
    </row>
    <row r="2" spans="1:79">
      <c r="A2" t="s">
        <v>31</v>
      </c>
      <c r="B2" t="s">
        <v>32</v>
      </c>
      <c r="C2" t="s">
        <v>33</v>
      </c>
      <c r="D2" t="s">
        <v>34</v>
      </c>
      <c r="E2" t="s">
        <v>71</v>
      </c>
      <c r="F2" t="s">
        <v>36</v>
      </c>
      <c r="I2">
        <v>1080</v>
      </c>
      <c r="J2" t="s">
        <v>72</v>
      </c>
      <c r="K2">
        <v>1974</v>
      </c>
      <c r="L2">
        <v>2039</v>
      </c>
      <c r="M2" t="s">
        <v>73</v>
      </c>
      <c r="N2" t="s">
        <v>39</v>
      </c>
      <c r="S2" t="s">
        <v>74</v>
      </c>
      <c r="T2" t="s">
        <v>41</v>
      </c>
      <c r="U2">
        <v>36.282499999999999</v>
      </c>
      <c r="V2">
        <v>-80.058547000000004</v>
      </c>
      <c r="W2" t="s">
        <v>42</v>
      </c>
      <c r="X2" t="s">
        <v>75</v>
      </c>
      <c r="Y2" t="s">
        <v>76</v>
      </c>
      <c r="AA2" t="s">
        <v>45</v>
      </c>
      <c r="AB2" t="s">
        <v>77</v>
      </c>
      <c r="AC2" t="s">
        <v>78</v>
      </c>
      <c r="AD2" t="s">
        <v>79</v>
      </c>
      <c r="AE2" t="s">
        <v>49</v>
      </c>
      <c r="AF2" s="1">
        <v>1</v>
      </c>
      <c r="AG2">
        <f t="shared" ref="AG2:AG33" si="0">SUMIF(E:E,E2,I:I)</f>
        <v>6480</v>
      </c>
      <c r="AH2" t="str">
        <f t="shared" ref="AH2:AH65" si="1">IF(AG2=AG3,"",AG2)</f>
        <v/>
      </c>
      <c r="AI2">
        <f t="shared" ref="AI2" si="2">IF(K2="",-99,2024-K2)</f>
        <v>50</v>
      </c>
      <c r="AJ2">
        <f>K2+40</f>
        <v>2014</v>
      </c>
      <c r="AK2">
        <f>AJ2+40</f>
        <v>2054</v>
      </c>
      <c r="AL2">
        <f>AK2+40</f>
        <v>2094</v>
      </c>
      <c r="AM2">
        <f>IF($A2="coal",Factors!$D$2,0)</f>
        <v>0.31701793547234708</v>
      </c>
      <c r="AN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Factors!$D$5,0)</f>
        <v>0</v>
      </c>
      <c r="AO2">
        <f>IF(OR($N2="D",$N2="HFO",$N2="FO",$N2="D/HFO",$N2="D/NG",$N2="HFO/D",$N2="HFO/NG",$N2="FO/NG"),Factors!$D$4,0)</f>
        <v>0</v>
      </c>
      <c r="AP2">
        <f>IF($A2="coal",Factors!$E$2,0)</f>
        <v>0.32626512072586872</v>
      </c>
      <c r="AQ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Factors!$E$5,0)</f>
        <v>0</v>
      </c>
      <c r="AR2">
        <f>IF(OR($N2="D",$N2="HFO",$N2="FO",$N2="D/HFO",$N2="D/NG",$N2="HFO/D",$N2="HFO/NG",$N2="FO/NG"),Factors!$E$4,0)</f>
        <v>0</v>
      </c>
      <c r="AS2">
        <f>IF($A2="coal",Factors!$F$2,0)</f>
        <v>0.25958344339234829</v>
      </c>
      <c r="AT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Factors!$F$5,0)</f>
        <v>0</v>
      </c>
      <c r="AU2">
        <f>IF(OR($N2="D",$N2="HFO",$N2="FO",$N2="D/HFO",$N2="D/NG",$N2="HFO/D",$N2="HFO/NG",$N2="FO/NG"),Factors!$F$4,0)</f>
        <v>0</v>
      </c>
      <c r="AV2">
        <f>IF($A2="coal",Factors!$G$2,0)</f>
        <v>0.24195388290352457</v>
      </c>
      <c r="AW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Factors!$G$5,0)</f>
        <v>0</v>
      </c>
      <c r="AX2">
        <f>IF(OR($N2="D",$N2="HFO",$N2="FO",$N2="D/HFO",$N2="D/NG",$N2="HFO/D",$N2="HFO/NG",$N2="FO/NG"),Factors!$G$4,0)</f>
        <v>0</v>
      </c>
      <c r="AY2">
        <f>MAX(AM2:AO2)</f>
        <v>0.31701793547234708</v>
      </c>
      <c r="AZ2">
        <f>MAX(AP2:AR2)</f>
        <v>0.32626512072586872</v>
      </c>
      <c r="BA2">
        <f>MAX(AS2:AU2)</f>
        <v>0.25958344339234829</v>
      </c>
      <c r="BB2">
        <f>MAX(AV2:AX2)</f>
        <v>0.24195388290352457</v>
      </c>
      <c r="BC2">
        <f>SUM(AY2:BB2)/4</f>
        <v>0.28620509562352214</v>
      </c>
      <c r="BD2" s="18">
        <f>$I2*$AF2*AY2*8760/1000</f>
        <v>2999.2432839167814</v>
      </c>
      <c r="BE2" s="18">
        <f t="shared" ref="BE2" si="3">$I2*$AF2*AZ2*8760/1000</f>
        <v>3086.7290541632988</v>
      </c>
      <c r="BF2" s="18">
        <f>$I2*$AF2*BA2*8760/1000</f>
        <v>2455.8670412463284</v>
      </c>
      <c r="BG2" s="18">
        <f>$I2*$AF2*BB2*8760/1000</f>
        <v>2289.077295373665</v>
      </c>
      <c r="BH2">
        <f>IF(A2="coal", Factors!$B$8, IF(OR($N2="D",$N2="HFO",$N2="FO",$N2="D/HFO",$N2="D/NG",$N2="HFO/D",$N2="HFO/NG",$N2="FO/NG"), Factors!$B$9, IF(OR($N2="NG",$N2="NG/B",$N2="NG/C",$N2="NG/D",$N2="NG/OG",$N2="NG/FO",$N2="NG/LFO",$N2="NG/BFG",$N2="NG/HFO",$N2="NG/FO/D",$N2="NG/LNG",$N2="NG/N",$N2="NG/N/D",$N2="NG/D/HFO",$N2="NG/HFO/OG",$N2="NG/S",$N2="LNG/NG/FO",$N2="LNG/D",$N2="LNG/LPG",$N2="WSTH-NG",$N2="WSTH-NG/BU"), Factors!$B$10, 0)))</f>
        <v>10689</v>
      </c>
      <c r="BI2">
        <f>IF($A2&lt;&gt;"coal",0,IF($N2="bituminous",Factors!$B$30,IF($N2="lignite",Factors!$B$34,IF($N2="subbituminous",Factors!$B$41,(Factors!$B$30+Factors!$B$34)/2))))</f>
        <v>93.24</v>
      </c>
      <c r="BJ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(Factors!$B$36+Factors!$B$38)/2,0)</f>
        <v>0</v>
      </c>
      <c r="BK2">
        <f>IF(OR($N2="D",$N2="HFO",$N2="FO",$N2="D/HFO",$N2="D/NG",$N2="HFO/D",$N2="HFO/NG",$N2="FO/NG"),Factors!$B$31,0)</f>
        <v>0</v>
      </c>
      <c r="BL2">
        <f>MAX(BI2:BK2)</f>
        <v>93.24</v>
      </c>
      <c r="BM2">
        <f>IF($A2&lt;&gt;"coal",0,IF($N2="bituminous",Factors!$E$33,IF($N2="lignite",Factors!$E$35,IF($N2="subbituminous",Factors!$E$34,(Factors!$E$33+Factors!$E$35)/2))))</f>
        <v>99.807980418222868</v>
      </c>
      <c r="BN2">
        <f>IF(OR($N2="NG",$N2="NG/B",$N2="NG/C",$N2="NG/D",$N2="NG/OG",$N2="NG/FO",$N2="NG/LFO",$N2="NG/BFG",$N2="NG/HFO",$N2="NG/FO/D",$N2="NG/LNG",$N2="NG/N",$N2="NG/N/D",$N2="NG/D/HFO",$N2="NG/HFO/OG",$N2="NG/S",$N2="LNG/NG/FO",$N2="LNG/D",$N2="LNG/LPG",$N2="WSTH-NG",$N2="WSTH-NG/BU"),(Factors!$E$39+Factors!$E$40)/2,0)</f>
        <v>0</v>
      </c>
      <c r="BO2">
        <f>IF(OR($N2="D",$N2="HFO",$N2="FO",$N2="D/HFO",$N2="D/NG",$N2="HFO/D",$N2="HFO/NG",$N2="FO/NG"),Factors!$E$37,0)</f>
        <v>0</v>
      </c>
      <c r="BP2">
        <f>MAX(BM2:BO2)</f>
        <v>99.807980418222868</v>
      </c>
      <c r="BQ2" s="17">
        <f>$I2*$BC2*8760*$BH2*$BL2*10^3/10^6/10^3*$AF2</f>
        <v>2698637.5889091087</v>
      </c>
      <c r="BR2" s="17">
        <f t="shared" ref="BR2:BR65" si="4">$I2*$BC2*8760*$BH2*$BP2*10^3/10^6/10^3*$AF2</f>
        <v>2888734.1015628539</v>
      </c>
      <c r="BT2" s="17">
        <f t="shared" ref="BT2:BT33" si="5">$I2*BX2*8760*$BH2*$BP2*10^3/10^6/10^3*$AF2</f>
        <v>3199735.2074075253</v>
      </c>
      <c r="BU2" s="17">
        <f t="shared" ref="BU2:BU33" si="6">$I2*BY2*8760*$BH2*$BP2*10^3/10^6/10^3*$AF2</f>
        <v>3293069.182915967</v>
      </c>
      <c r="BV2" s="17">
        <f t="shared" ref="BV2:BV33" si="7">$I2*BZ2*8760*$BH2*$BP2*10^3/10^6/10^3*$AF2</f>
        <v>2620035.6198932682</v>
      </c>
      <c r="BW2" s="17">
        <f t="shared" ref="BW2:BW33" si="8">$I2*CA2*8760*$BH2*$BP2*10^3/10^6/10^3*$AF2</f>
        <v>2442096.3960346542</v>
      </c>
      <c r="BX2">
        <f>IF($A2="coal",Factors!D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D$5,IF(OR($N2="D",$N2="HFO",$N2="FO",$N2="D/HFO",$N2="D/NG",$N2="HFO/D",$N2="HFO/NG",$N2="FO/NG",$N2="HFO/LFO"),Factors!D$4,0)))</f>
        <v>0.31701793547234708</v>
      </c>
      <c r="BY2">
        <f>IF($A2="coal",Factors!E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E$5,IF(OR($N2="D",$N2="HFO",$N2="FO",$N2="D/HFO",$N2="D/NG",$N2="HFO/D",$N2="HFO/NG",$N2="FO/NG",$N2="HFO/LFO"),Factors!E$4,0)))</f>
        <v>0.32626512072586872</v>
      </c>
      <c r="BZ2">
        <f>IF($A2="coal",Factors!F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F$5,IF(OR($N2="D",$N2="HFO",$N2="FO",$N2="D/HFO",$N2="D/NG",$N2="HFO/D",$N2="HFO/NG",$N2="FO/NG",$N2="HFO/LFO"),Factors!F$4,0)))</f>
        <v>0.25958344339234829</v>
      </c>
      <c r="CA2">
        <f>IF($A2="coal",Factors!G$2,IF(OR($N2="NG",$N2="NG/B",$N2="NG/C",$N2="NG/D",$N2="NG/OG",$N2="NG/FO",$N2="NG/LFO",$N2="NG/BFG",$N2="NG/HFO",$N2="NG/FO/D",$N2="NG/LNG",$N2="NG/N",$N2="NG/N/D",$N2="NG/D/HFO",$N2="NG/HFO/OG",$N2="NG/S",$N2="LNG/NG/FO",$N2="LNG/D",$N2="LNG/LPG",$N2="WSTH-NG",$N2="WSTH-NG/BU",$N2="LNG"),Factors!G$5,IF(OR($N2="D",$N2="HFO",$N2="FO",$N2="D/HFO",$N2="D/NG",$N2="HFO/D",$N2="HFO/NG",$N2="FO/NG",$N2="HFO/LFO"),Factors!G$4,0)))</f>
        <v>0.24195388290352457</v>
      </c>
    </row>
    <row r="3" spans="1:79">
      <c r="A3" t="s">
        <v>31</v>
      </c>
      <c r="B3" t="s">
        <v>32</v>
      </c>
      <c r="C3" t="s">
        <v>33</v>
      </c>
      <c r="D3" t="s">
        <v>34</v>
      </c>
      <c r="E3" t="s">
        <v>71</v>
      </c>
      <c r="F3" t="s">
        <v>50</v>
      </c>
      <c r="I3">
        <v>1080</v>
      </c>
      <c r="J3" t="s">
        <v>72</v>
      </c>
      <c r="K3">
        <v>1975</v>
      </c>
      <c r="L3">
        <v>2039</v>
      </c>
      <c r="M3" t="s">
        <v>73</v>
      </c>
      <c r="N3" t="s">
        <v>39</v>
      </c>
      <c r="S3" t="s">
        <v>74</v>
      </c>
      <c r="T3" t="s">
        <v>41</v>
      </c>
      <c r="U3">
        <v>36.282499999999999</v>
      </c>
      <c r="V3">
        <v>-80.058547000000004</v>
      </c>
      <c r="W3" t="s">
        <v>42</v>
      </c>
      <c r="X3" t="s">
        <v>75</v>
      </c>
      <c r="Y3" t="s">
        <v>76</v>
      </c>
      <c r="AA3" t="s">
        <v>45</v>
      </c>
      <c r="AB3" t="s">
        <v>77</v>
      </c>
      <c r="AC3" t="s">
        <v>78</v>
      </c>
      <c r="AD3" t="s">
        <v>80</v>
      </c>
      <c r="AE3" t="s">
        <v>49</v>
      </c>
      <c r="AF3" s="1">
        <v>1</v>
      </c>
      <c r="AG3">
        <f t="shared" si="0"/>
        <v>6480</v>
      </c>
      <c r="AH3">
        <f t="shared" si="1"/>
        <v>6480</v>
      </c>
      <c r="AI3">
        <f t="shared" ref="AI3:AI66" si="9">IF(K3="",-99,2024-K3)</f>
        <v>49</v>
      </c>
      <c r="AJ3">
        <f t="shared" ref="AJ3:AJ66" si="10">K3+40</f>
        <v>2015</v>
      </c>
      <c r="AK3">
        <f t="shared" ref="AK3:AL3" si="11">AJ3+40</f>
        <v>2055</v>
      </c>
      <c r="AL3">
        <f t="shared" si="11"/>
        <v>2095</v>
      </c>
      <c r="AM3">
        <f>IF($A3="coal",Factors!$D$2,0)</f>
        <v>0.31701793547234708</v>
      </c>
      <c r="AN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Factors!$D$5,0)</f>
        <v>0</v>
      </c>
      <c r="AO3">
        <f>IF(OR($N3="D",$N3="HFO",$N3="FO",$N3="D/HFO",$N3="D/NG",$N3="HFO/D",$N3="HFO/NG",$N3="FO/NG"),Factors!$D$4,0)</f>
        <v>0</v>
      </c>
      <c r="AP3">
        <f>IF($A3="coal",Factors!$E$2,0)</f>
        <v>0.32626512072586872</v>
      </c>
      <c r="AQ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Factors!$E$5,0)</f>
        <v>0</v>
      </c>
      <c r="AR3">
        <f>IF(OR($N3="D",$N3="HFO",$N3="FO",$N3="D/HFO",$N3="D/NG",$N3="HFO/D",$N3="HFO/NG",$N3="FO/NG"),Factors!$E$4,0)</f>
        <v>0</v>
      </c>
      <c r="AS3">
        <f>IF($A3="coal",Factors!$F$2,0)</f>
        <v>0.25958344339234829</v>
      </c>
      <c r="AT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Factors!$F$5,0)</f>
        <v>0</v>
      </c>
      <c r="AU3">
        <f>IF(OR($N3="D",$N3="HFO",$N3="FO",$N3="D/HFO",$N3="D/NG",$N3="HFO/D",$N3="HFO/NG",$N3="FO/NG"),Factors!$F$4,0)</f>
        <v>0</v>
      </c>
      <c r="AV3">
        <f>IF($A3="coal",Factors!$G$2,0)</f>
        <v>0.24195388290352457</v>
      </c>
      <c r="AW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Factors!$G$5,0)</f>
        <v>0</v>
      </c>
      <c r="AX3">
        <f>IF(OR($N3="D",$N3="HFO",$N3="FO",$N3="D/HFO",$N3="D/NG",$N3="HFO/D",$N3="HFO/NG",$N3="FO/NG"),Factors!$G$4,0)</f>
        <v>0</v>
      </c>
      <c r="AY3">
        <f t="shared" ref="AY3:AY66" si="12">MAX(AM3:AO3)</f>
        <v>0.31701793547234708</v>
      </c>
      <c r="AZ3">
        <f t="shared" ref="AZ3:AZ66" si="13">MAX(AP3:AR3)</f>
        <v>0.32626512072586872</v>
      </c>
      <c r="BA3">
        <f t="shared" ref="BA3:BA66" si="14">MAX(AS3:AU3)</f>
        <v>0.25958344339234829</v>
      </c>
      <c r="BB3">
        <f t="shared" ref="BB3:BB66" si="15">MAX(AV3:AX3)</f>
        <v>0.24195388290352457</v>
      </c>
      <c r="BC3">
        <f t="shared" ref="BC3:BC66" si="16">SUM(AY3:BB3)/4</f>
        <v>0.28620509562352214</v>
      </c>
      <c r="BD3" s="18">
        <f t="shared" ref="BD3:BD66" si="17">$I3*$AF3*AY3*8760/1000</f>
        <v>2999.2432839167814</v>
      </c>
      <c r="BE3" s="18">
        <f t="shared" ref="BE3:BE66" si="18">$I3*$AF3*AZ3*8760/1000</f>
        <v>3086.7290541632988</v>
      </c>
      <c r="BF3" s="18">
        <f t="shared" ref="BF3:BF66" si="19">$I3*$AF3*BA3*8760/1000</f>
        <v>2455.8670412463284</v>
      </c>
      <c r="BG3" s="18">
        <f t="shared" ref="BG3:BG66" si="20">$I3*$AF3*BB3*8760/1000</f>
        <v>2289.077295373665</v>
      </c>
      <c r="BH3">
        <f>IF(A3="coal", Factors!$B$8, IF(OR($N3="D",$N3="HFO",$N3="FO",$N3="D/HFO",$N3="D/NG",$N3="HFO/D",$N3="HFO/NG",$N3="FO/NG"), Factors!$B$9, IF(OR($N3="NG",$N3="NG/B",$N3="NG/C",$N3="NG/D",$N3="NG/OG",$N3="NG/FO",$N3="NG/LFO",$N3="NG/BFG",$N3="NG/HFO",$N3="NG/FO/D",$N3="NG/LNG",$N3="NG/N",$N3="NG/N/D",$N3="NG/D/HFO",$N3="NG/HFO/OG",$N3="NG/S",$N3="LNG/NG/FO",$N3="LNG/D",$N3="LNG/LPG",$N3="WSTH-NG",$N3="WSTH-NG/BU"), Factors!$B$10, 0)))</f>
        <v>10689</v>
      </c>
      <c r="BI3">
        <f>IF($A3&lt;&gt;"coal",0,IF($N3="bituminous",Factors!$B$30,IF($N3="lignite",Factors!$B$34,IF($N3="subbituminous",Factors!$B$41,(Factors!$B$30+Factors!$B$34)/2))))</f>
        <v>93.24</v>
      </c>
      <c r="BJ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(Factors!$B$36+Factors!$B$38)/2,0)</f>
        <v>0</v>
      </c>
      <c r="BK3">
        <f>IF(OR($N3="D",$N3="HFO",$N3="FO",$N3="D/HFO",$N3="D/NG",$N3="HFO/D",$N3="HFO/NG",$N3="FO/NG"),Factors!$B$31,0)</f>
        <v>0</v>
      </c>
      <c r="BL3">
        <f t="shared" ref="BL3:BL66" si="21">MAX(BI3:BK3)</f>
        <v>93.24</v>
      </c>
      <c r="BM3">
        <f>IF($A3&lt;&gt;"coal",0,IF($N3="bituminous",Factors!$E$33,IF($N3="lignite",Factors!$E$35,IF($N3="subbituminous",Factors!$E$34,(Factors!$E$33+Factors!$E$35)/2))))</f>
        <v>99.807980418222868</v>
      </c>
      <c r="BN3">
        <f>IF(OR($N3="NG",$N3="NG/B",$N3="NG/C",$N3="NG/D",$N3="NG/OG",$N3="NG/FO",$N3="NG/LFO",$N3="NG/BFG",$N3="NG/HFO",$N3="NG/FO/D",$N3="NG/LNG",$N3="NG/N",$N3="NG/N/D",$N3="NG/D/HFO",$N3="NG/HFO/OG",$N3="NG/S",$N3="LNG/NG/FO",$N3="LNG/D",$N3="LNG/LPG",$N3="WSTH-NG",$N3="WSTH-NG/BU"),(Factors!$E$39+Factors!$E$40)/2,0)</f>
        <v>0</v>
      </c>
      <c r="BO3">
        <f>IF(OR($N3="D",$N3="HFO",$N3="FO",$N3="D/HFO",$N3="D/NG",$N3="HFO/D",$N3="HFO/NG",$N3="FO/NG"),Factors!$E$37,0)</f>
        <v>0</v>
      </c>
      <c r="BP3">
        <f t="shared" ref="BP3:BP66" si="22">MAX(BM3:BO3)</f>
        <v>99.807980418222868</v>
      </c>
      <c r="BQ3" s="17">
        <f t="shared" ref="BQ3:BQ66" si="23">$I3*$BC3*8760*$BH3*$BL3*10^3/10^6/10^3*$AF3</f>
        <v>2698637.5889091087</v>
      </c>
      <c r="BR3" s="17">
        <f t="shared" si="4"/>
        <v>2888734.1015628539</v>
      </c>
      <c r="BT3" s="17">
        <f t="shared" si="5"/>
        <v>3199735.2074075253</v>
      </c>
      <c r="BU3" s="17">
        <f t="shared" si="6"/>
        <v>3293069.182915967</v>
      </c>
      <c r="BV3" s="17">
        <f t="shared" si="7"/>
        <v>2620035.6198932682</v>
      </c>
      <c r="BW3" s="17">
        <f t="shared" si="8"/>
        <v>2442096.3960346542</v>
      </c>
      <c r="BX3">
        <f>IF($A3="coal",Factors!D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D$5,IF(OR($N3="D",$N3="HFO",$N3="FO",$N3="D/HFO",$N3="D/NG",$N3="HFO/D",$N3="HFO/NG",$N3="FO/NG",$N3="HFO/LFO"),Factors!D$4,0)))</f>
        <v>0.31701793547234708</v>
      </c>
      <c r="BY3">
        <f>IF($A3="coal",Factors!E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E$5,IF(OR($N3="D",$N3="HFO",$N3="FO",$N3="D/HFO",$N3="D/NG",$N3="HFO/D",$N3="HFO/NG",$N3="FO/NG",$N3="HFO/LFO"),Factors!E$4,0)))</f>
        <v>0.32626512072586872</v>
      </c>
      <c r="BZ3">
        <f>IF($A3="coal",Factors!F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F$5,IF(OR($N3="D",$N3="HFO",$N3="FO",$N3="D/HFO",$N3="D/NG",$N3="HFO/D",$N3="HFO/NG",$N3="FO/NG",$N3="HFO/LFO"),Factors!F$4,0)))</f>
        <v>0.25958344339234829</v>
      </c>
      <c r="CA3">
        <f>IF($A3="coal",Factors!G$2,IF(OR($N3="NG",$N3="NG/B",$N3="NG/C",$N3="NG/D",$N3="NG/OG",$N3="NG/FO",$N3="NG/LFO",$N3="NG/BFG",$N3="NG/HFO",$N3="NG/FO/D",$N3="NG/LNG",$N3="NG/N",$N3="NG/N/D",$N3="NG/D/HFO",$N3="NG/HFO/OG",$N3="NG/S",$N3="LNG/NG/FO",$N3="LNG/D",$N3="LNG/LPG",$N3="WSTH-NG",$N3="WSTH-NG/BU",$N3="LNG"),Factors!G$5,IF(OR($N3="D",$N3="HFO",$N3="FO",$N3="D/HFO",$N3="D/NG",$N3="HFO/D",$N3="HFO/NG",$N3="FO/NG",$N3="HFO/LFO"),Factors!G$4,0)))</f>
        <v>0.24195388290352457</v>
      </c>
    </row>
    <row r="4" spans="1:79">
      <c r="A4" t="s">
        <v>31</v>
      </c>
      <c r="B4" t="s">
        <v>32</v>
      </c>
      <c r="C4" t="s">
        <v>33</v>
      </c>
      <c r="D4" t="s">
        <v>34</v>
      </c>
      <c r="E4" t="s">
        <v>97</v>
      </c>
      <c r="F4" t="s">
        <v>36</v>
      </c>
      <c r="I4">
        <v>531</v>
      </c>
      <c r="J4" t="s">
        <v>72</v>
      </c>
      <c r="K4">
        <v>1970</v>
      </c>
      <c r="L4">
        <v>2027</v>
      </c>
      <c r="M4" t="s">
        <v>38</v>
      </c>
      <c r="N4" t="s">
        <v>39</v>
      </c>
      <c r="S4" t="s">
        <v>98</v>
      </c>
      <c r="T4" t="s">
        <v>41</v>
      </c>
      <c r="U4">
        <v>39.923307999999999</v>
      </c>
      <c r="V4">
        <v>-87.427380999999997</v>
      </c>
      <c r="W4" t="s">
        <v>42</v>
      </c>
      <c r="X4" t="s">
        <v>99</v>
      </c>
      <c r="Y4" t="s">
        <v>100</v>
      </c>
      <c r="AA4" t="s">
        <v>101</v>
      </c>
      <c r="AB4" t="s">
        <v>102</v>
      </c>
      <c r="AC4" t="s">
        <v>103</v>
      </c>
      <c r="AD4" t="s">
        <v>104</v>
      </c>
      <c r="AE4" t="s">
        <v>49</v>
      </c>
      <c r="AF4" s="1">
        <v>1</v>
      </c>
      <c r="AG4">
        <f t="shared" si="0"/>
        <v>3525</v>
      </c>
      <c r="AH4" t="str">
        <f t="shared" si="1"/>
        <v/>
      </c>
      <c r="AI4">
        <f t="shared" si="9"/>
        <v>54</v>
      </c>
      <c r="AJ4">
        <f t="shared" si="10"/>
        <v>2010</v>
      </c>
      <c r="AK4">
        <f t="shared" ref="AK4:AL4" si="24">AJ4+40</f>
        <v>2050</v>
      </c>
      <c r="AL4">
        <f t="shared" si="24"/>
        <v>2090</v>
      </c>
      <c r="AM4">
        <f>IF($A4="coal",Factors!$D$2,0)</f>
        <v>0.31701793547234708</v>
      </c>
      <c r="AN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Factors!$D$5,0)</f>
        <v>0</v>
      </c>
      <c r="AO4">
        <f>IF(OR($N4="D",$N4="HFO",$N4="FO",$N4="D/HFO",$N4="D/NG",$N4="HFO/D",$N4="HFO/NG",$N4="FO/NG"),Factors!$D$4,0)</f>
        <v>0</v>
      </c>
      <c r="AP4">
        <f>IF($A4="coal",Factors!$E$2,0)</f>
        <v>0.32626512072586872</v>
      </c>
      <c r="AQ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Factors!$E$5,0)</f>
        <v>0</v>
      </c>
      <c r="AR4">
        <f>IF(OR($N4="D",$N4="HFO",$N4="FO",$N4="D/HFO",$N4="D/NG",$N4="HFO/D",$N4="HFO/NG",$N4="FO/NG"),Factors!$E$4,0)</f>
        <v>0</v>
      </c>
      <c r="AS4">
        <f>IF($A4="coal",Factors!$F$2,0)</f>
        <v>0.25958344339234829</v>
      </c>
      <c r="AT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Factors!$F$5,0)</f>
        <v>0</v>
      </c>
      <c r="AU4">
        <f>IF(OR($N4="D",$N4="HFO",$N4="FO",$N4="D/HFO",$N4="D/NG",$N4="HFO/D",$N4="HFO/NG",$N4="FO/NG"),Factors!$F$4,0)</f>
        <v>0</v>
      </c>
      <c r="AV4">
        <f>IF($A4="coal",Factors!$G$2,0)</f>
        <v>0.24195388290352457</v>
      </c>
      <c r="AW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Factors!$G$5,0)</f>
        <v>0</v>
      </c>
      <c r="AX4">
        <f>IF(OR($N4="D",$N4="HFO",$N4="FO",$N4="D/HFO",$N4="D/NG",$N4="HFO/D",$N4="HFO/NG",$N4="FO/NG"),Factors!$G$4,0)</f>
        <v>0</v>
      </c>
      <c r="AY4">
        <f t="shared" si="12"/>
        <v>0.31701793547234708</v>
      </c>
      <c r="AZ4">
        <f t="shared" si="13"/>
        <v>0.32626512072586872</v>
      </c>
      <c r="BA4">
        <f t="shared" si="14"/>
        <v>0.25958344339234829</v>
      </c>
      <c r="BB4">
        <f t="shared" si="15"/>
        <v>0.24195388290352457</v>
      </c>
      <c r="BC4">
        <f t="shared" si="16"/>
        <v>0.28620509562352214</v>
      </c>
      <c r="BD4" s="18">
        <f t="shared" si="17"/>
        <v>1474.6279479257507</v>
      </c>
      <c r="BE4" s="18">
        <f t="shared" si="18"/>
        <v>1517.6417849636221</v>
      </c>
      <c r="BF4" s="18">
        <f t="shared" si="19"/>
        <v>1207.4679619461117</v>
      </c>
      <c r="BG4" s="18">
        <f t="shared" si="20"/>
        <v>1125.4630035587188</v>
      </c>
      <c r="BH4">
        <f>IF(A4="coal", Factors!$B$8, IF(OR($N4="D",$N4="HFO",$N4="FO",$N4="D/HFO",$N4="D/NG",$N4="HFO/D",$N4="HFO/NG",$N4="FO/NG"), Factors!$B$9, IF(OR($N4="NG",$N4="NG/B",$N4="NG/C",$N4="NG/D",$N4="NG/OG",$N4="NG/FO",$N4="NG/LFO",$N4="NG/BFG",$N4="NG/HFO",$N4="NG/FO/D",$N4="NG/LNG",$N4="NG/N",$N4="NG/N/D",$N4="NG/D/HFO",$N4="NG/HFO/OG",$N4="NG/S",$N4="LNG/NG/FO",$N4="LNG/D",$N4="LNG/LPG",$N4="WSTH-NG",$N4="WSTH-NG/BU"), Factors!$B$10, 0)))</f>
        <v>10689</v>
      </c>
      <c r="BI4">
        <f>IF($A4&lt;&gt;"coal",0,IF($N4="bituminous",Factors!$B$30,IF($N4="lignite",Factors!$B$34,IF($N4="subbituminous",Factors!$B$41,(Factors!$B$30+Factors!$B$34)/2))))</f>
        <v>93.24</v>
      </c>
      <c r="BJ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(Factors!$B$36+Factors!$B$38)/2,0)</f>
        <v>0</v>
      </c>
      <c r="BK4">
        <f>IF(OR($N4="D",$N4="HFO",$N4="FO",$N4="D/HFO",$N4="D/NG",$N4="HFO/D",$N4="HFO/NG",$N4="FO/NG"),Factors!$B$31,0)</f>
        <v>0</v>
      </c>
      <c r="BL4">
        <f t="shared" si="21"/>
        <v>93.24</v>
      </c>
      <c r="BM4">
        <f>IF($A4&lt;&gt;"coal",0,IF($N4="bituminous",Factors!$E$33,IF($N4="lignite",Factors!$E$35,IF($N4="subbituminous",Factors!$E$34,(Factors!$E$33+Factors!$E$35)/2))))</f>
        <v>99.807980418222868</v>
      </c>
      <c r="BN4">
        <f>IF(OR($N4="NG",$N4="NG/B",$N4="NG/C",$N4="NG/D",$N4="NG/OG",$N4="NG/FO",$N4="NG/LFO",$N4="NG/BFG",$N4="NG/HFO",$N4="NG/FO/D",$N4="NG/LNG",$N4="NG/N",$N4="NG/N/D",$N4="NG/D/HFO",$N4="NG/HFO/OG",$N4="NG/S",$N4="LNG/NG/FO",$N4="LNG/D",$N4="LNG/LPG",$N4="WSTH-NG",$N4="WSTH-NG/BU"),(Factors!$E$39+Factors!$E$40)/2,0)</f>
        <v>0</v>
      </c>
      <c r="BO4">
        <f>IF(OR($N4="D",$N4="HFO",$N4="FO",$N4="D/HFO",$N4="D/NG",$N4="HFO/D",$N4="HFO/NG",$N4="FO/NG"),Factors!$E$37,0)</f>
        <v>0</v>
      </c>
      <c r="BP4">
        <f t="shared" si="22"/>
        <v>99.807980418222868</v>
      </c>
      <c r="BQ4" s="17">
        <f t="shared" si="23"/>
        <v>1326830.1478803116</v>
      </c>
      <c r="BR4" s="17">
        <f t="shared" si="4"/>
        <v>1420294.2666017362</v>
      </c>
      <c r="BT4" s="17">
        <f t="shared" si="5"/>
        <v>1573203.1436420335</v>
      </c>
      <c r="BU4" s="17">
        <f t="shared" si="6"/>
        <v>1619092.3482670174</v>
      </c>
      <c r="BV4" s="17">
        <f t="shared" si="7"/>
        <v>1288184.1797808574</v>
      </c>
      <c r="BW4" s="17">
        <f t="shared" si="8"/>
        <v>1200697.3947170381</v>
      </c>
      <c r="BX4">
        <f>IF($A4="coal",Factors!D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D$5,IF(OR($N4="D",$N4="HFO",$N4="FO",$N4="D/HFO",$N4="D/NG",$N4="HFO/D",$N4="HFO/NG",$N4="FO/NG",$N4="HFO/LFO"),Factors!D$4,0)))</f>
        <v>0.31701793547234708</v>
      </c>
      <c r="BY4">
        <f>IF($A4="coal",Factors!E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E$5,IF(OR($N4="D",$N4="HFO",$N4="FO",$N4="D/HFO",$N4="D/NG",$N4="HFO/D",$N4="HFO/NG",$N4="FO/NG",$N4="HFO/LFO"),Factors!E$4,0)))</f>
        <v>0.32626512072586872</v>
      </c>
      <c r="BZ4">
        <f>IF($A4="coal",Factors!F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F$5,IF(OR($N4="D",$N4="HFO",$N4="FO",$N4="D/HFO",$N4="D/NG",$N4="HFO/D",$N4="HFO/NG",$N4="FO/NG",$N4="HFO/LFO"),Factors!F$4,0)))</f>
        <v>0.25958344339234829</v>
      </c>
      <c r="CA4">
        <f>IF($A4="coal",Factors!G$2,IF(OR($N4="NG",$N4="NG/B",$N4="NG/C",$N4="NG/D",$N4="NG/OG",$N4="NG/FO",$N4="NG/LFO",$N4="NG/BFG",$N4="NG/HFO",$N4="NG/FO/D",$N4="NG/LNG",$N4="NG/N",$N4="NG/N/D",$N4="NG/D/HFO",$N4="NG/HFO/OG",$N4="NG/S",$N4="LNG/NG/FO",$N4="LNG/D",$N4="LNG/LPG",$N4="WSTH-NG",$N4="WSTH-NG/BU",$N4="LNG"),Factors!G$5,IF(OR($N4="D",$N4="HFO",$N4="FO",$N4="D/HFO",$N4="D/NG",$N4="HFO/D",$N4="HFO/NG",$N4="FO/NG",$N4="HFO/LFO"),Factors!G$4,0)))</f>
        <v>0.24195388290352457</v>
      </c>
    </row>
    <row r="5" spans="1:79">
      <c r="A5" t="s">
        <v>31</v>
      </c>
      <c r="B5" t="s">
        <v>32</v>
      </c>
      <c r="C5" t="s">
        <v>33</v>
      </c>
      <c r="D5" t="s">
        <v>34</v>
      </c>
      <c r="E5" t="s">
        <v>97</v>
      </c>
      <c r="F5" t="s">
        <v>50</v>
      </c>
      <c r="I5">
        <v>531</v>
      </c>
      <c r="J5" t="s">
        <v>72</v>
      </c>
      <c r="K5">
        <v>1972</v>
      </c>
      <c r="L5">
        <v>2027</v>
      </c>
      <c r="M5" t="s">
        <v>38</v>
      </c>
      <c r="N5" t="s">
        <v>39</v>
      </c>
      <c r="S5" t="s">
        <v>98</v>
      </c>
      <c r="T5" t="s">
        <v>41</v>
      </c>
      <c r="U5">
        <v>39.923307999999999</v>
      </c>
      <c r="V5">
        <v>-87.427380999999997</v>
      </c>
      <c r="W5" t="s">
        <v>42</v>
      </c>
      <c r="X5" t="s">
        <v>99</v>
      </c>
      <c r="Y5" t="s">
        <v>100</v>
      </c>
      <c r="AA5" t="s">
        <v>101</v>
      </c>
      <c r="AB5" t="s">
        <v>102</v>
      </c>
      <c r="AC5" t="s">
        <v>103</v>
      </c>
      <c r="AD5" t="s">
        <v>105</v>
      </c>
      <c r="AE5" t="s">
        <v>49</v>
      </c>
      <c r="AF5" s="1">
        <v>1</v>
      </c>
      <c r="AG5">
        <f t="shared" si="0"/>
        <v>3525</v>
      </c>
      <c r="AH5">
        <f t="shared" si="1"/>
        <v>3525</v>
      </c>
      <c r="AI5">
        <f t="shared" si="9"/>
        <v>52</v>
      </c>
      <c r="AJ5">
        <f t="shared" si="10"/>
        <v>2012</v>
      </c>
      <c r="AK5">
        <f t="shared" ref="AK5:AL5" si="25">AJ5+40</f>
        <v>2052</v>
      </c>
      <c r="AL5">
        <f t="shared" si="25"/>
        <v>2092</v>
      </c>
      <c r="AM5">
        <f>IF($A5="coal",Factors!$D$2,0)</f>
        <v>0.31701793547234708</v>
      </c>
      <c r="AN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Factors!$D$5,0)</f>
        <v>0</v>
      </c>
      <c r="AO5">
        <f>IF(OR($N5="D",$N5="HFO",$N5="FO",$N5="D/HFO",$N5="D/NG",$N5="HFO/D",$N5="HFO/NG",$N5="FO/NG"),Factors!$D$4,0)</f>
        <v>0</v>
      </c>
      <c r="AP5">
        <f>IF($A5="coal",Factors!$E$2,0)</f>
        <v>0.32626512072586872</v>
      </c>
      <c r="AQ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Factors!$E$5,0)</f>
        <v>0</v>
      </c>
      <c r="AR5">
        <f>IF(OR($N5="D",$N5="HFO",$N5="FO",$N5="D/HFO",$N5="D/NG",$N5="HFO/D",$N5="HFO/NG",$N5="FO/NG"),Factors!$E$4,0)</f>
        <v>0</v>
      </c>
      <c r="AS5">
        <f>IF($A5="coal",Factors!$F$2,0)</f>
        <v>0.25958344339234829</v>
      </c>
      <c r="AT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Factors!$F$5,0)</f>
        <v>0</v>
      </c>
      <c r="AU5">
        <f>IF(OR($N5="D",$N5="HFO",$N5="FO",$N5="D/HFO",$N5="D/NG",$N5="HFO/D",$N5="HFO/NG",$N5="FO/NG"),Factors!$F$4,0)</f>
        <v>0</v>
      </c>
      <c r="AV5">
        <f>IF($A5="coal",Factors!$G$2,0)</f>
        <v>0.24195388290352457</v>
      </c>
      <c r="AW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Factors!$G$5,0)</f>
        <v>0</v>
      </c>
      <c r="AX5">
        <f>IF(OR($N5="D",$N5="HFO",$N5="FO",$N5="D/HFO",$N5="D/NG",$N5="HFO/D",$N5="HFO/NG",$N5="FO/NG"),Factors!$G$4,0)</f>
        <v>0</v>
      </c>
      <c r="AY5">
        <f t="shared" si="12"/>
        <v>0.31701793547234708</v>
      </c>
      <c r="AZ5">
        <f t="shared" si="13"/>
        <v>0.32626512072586872</v>
      </c>
      <c r="BA5">
        <f t="shared" si="14"/>
        <v>0.25958344339234829</v>
      </c>
      <c r="BB5">
        <f t="shared" si="15"/>
        <v>0.24195388290352457</v>
      </c>
      <c r="BC5">
        <f t="shared" si="16"/>
        <v>0.28620509562352214</v>
      </c>
      <c r="BD5" s="18">
        <f t="shared" si="17"/>
        <v>1474.6279479257507</v>
      </c>
      <c r="BE5" s="18">
        <f t="shared" si="18"/>
        <v>1517.6417849636221</v>
      </c>
      <c r="BF5" s="18">
        <f t="shared" si="19"/>
        <v>1207.4679619461117</v>
      </c>
      <c r="BG5" s="18">
        <f t="shared" si="20"/>
        <v>1125.4630035587188</v>
      </c>
      <c r="BH5">
        <f>IF(A5="coal", Factors!$B$8, IF(OR($N5="D",$N5="HFO",$N5="FO",$N5="D/HFO",$N5="D/NG",$N5="HFO/D",$N5="HFO/NG",$N5="FO/NG"), Factors!$B$9, IF(OR($N5="NG",$N5="NG/B",$N5="NG/C",$N5="NG/D",$N5="NG/OG",$N5="NG/FO",$N5="NG/LFO",$N5="NG/BFG",$N5="NG/HFO",$N5="NG/FO/D",$N5="NG/LNG",$N5="NG/N",$N5="NG/N/D",$N5="NG/D/HFO",$N5="NG/HFO/OG",$N5="NG/S",$N5="LNG/NG/FO",$N5="LNG/D",$N5="LNG/LPG",$N5="WSTH-NG",$N5="WSTH-NG/BU"), Factors!$B$10, 0)))</f>
        <v>10689</v>
      </c>
      <c r="BI5">
        <f>IF($A5&lt;&gt;"coal",0,IF($N5="bituminous",Factors!$B$30,IF($N5="lignite",Factors!$B$34,IF($N5="subbituminous",Factors!$B$41,(Factors!$B$30+Factors!$B$34)/2))))</f>
        <v>93.24</v>
      </c>
      <c r="BJ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(Factors!$B$36+Factors!$B$38)/2,0)</f>
        <v>0</v>
      </c>
      <c r="BK5">
        <f>IF(OR($N5="D",$N5="HFO",$N5="FO",$N5="D/HFO",$N5="D/NG",$N5="HFO/D",$N5="HFO/NG",$N5="FO/NG"),Factors!$B$31,0)</f>
        <v>0</v>
      </c>
      <c r="BL5">
        <f t="shared" si="21"/>
        <v>93.24</v>
      </c>
      <c r="BM5">
        <f>IF($A5&lt;&gt;"coal",0,IF($N5="bituminous",Factors!$E$33,IF($N5="lignite",Factors!$E$35,IF($N5="subbituminous",Factors!$E$34,(Factors!$E$33+Factors!$E$35)/2))))</f>
        <v>99.807980418222868</v>
      </c>
      <c r="BN5">
        <f>IF(OR($N5="NG",$N5="NG/B",$N5="NG/C",$N5="NG/D",$N5="NG/OG",$N5="NG/FO",$N5="NG/LFO",$N5="NG/BFG",$N5="NG/HFO",$N5="NG/FO/D",$N5="NG/LNG",$N5="NG/N",$N5="NG/N/D",$N5="NG/D/HFO",$N5="NG/HFO/OG",$N5="NG/S",$N5="LNG/NG/FO",$N5="LNG/D",$N5="LNG/LPG",$N5="WSTH-NG",$N5="WSTH-NG/BU"),(Factors!$E$39+Factors!$E$40)/2,0)</f>
        <v>0</v>
      </c>
      <c r="BO5">
        <f>IF(OR($N5="D",$N5="HFO",$N5="FO",$N5="D/HFO",$N5="D/NG",$N5="HFO/D",$N5="HFO/NG",$N5="FO/NG"),Factors!$E$37,0)</f>
        <v>0</v>
      </c>
      <c r="BP5">
        <f t="shared" si="22"/>
        <v>99.807980418222868</v>
      </c>
      <c r="BQ5" s="17">
        <f t="shared" si="23"/>
        <v>1326830.1478803116</v>
      </c>
      <c r="BR5" s="17">
        <f t="shared" si="4"/>
        <v>1420294.2666017362</v>
      </c>
      <c r="BT5" s="17">
        <f t="shared" si="5"/>
        <v>1573203.1436420335</v>
      </c>
      <c r="BU5" s="17">
        <f t="shared" si="6"/>
        <v>1619092.3482670174</v>
      </c>
      <c r="BV5" s="17">
        <f t="shared" si="7"/>
        <v>1288184.1797808574</v>
      </c>
      <c r="BW5" s="17">
        <f t="shared" si="8"/>
        <v>1200697.3947170381</v>
      </c>
      <c r="BX5">
        <f>IF($A5="coal",Factors!D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D$5,IF(OR($N5="D",$N5="HFO",$N5="FO",$N5="D/HFO",$N5="D/NG",$N5="HFO/D",$N5="HFO/NG",$N5="FO/NG",$N5="HFO/LFO"),Factors!D$4,0)))</f>
        <v>0.31701793547234708</v>
      </c>
      <c r="BY5">
        <f>IF($A5="coal",Factors!E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E$5,IF(OR($N5="D",$N5="HFO",$N5="FO",$N5="D/HFO",$N5="D/NG",$N5="HFO/D",$N5="HFO/NG",$N5="FO/NG",$N5="HFO/LFO"),Factors!E$4,0)))</f>
        <v>0.32626512072586872</v>
      </c>
      <c r="BZ5">
        <f>IF($A5="coal",Factors!F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F$5,IF(OR($N5="D",$N5="HFO",$N5="FO",$N5="D/HFO",$N5="D/NG",$N5="HFO/D",$N5="HFO/NG",$N5="FO/NG",$N5="HFO/LFO"),Factors!F$4,0)))</f>
        <v>0.25958344339234829</v>
      </c>
      <c r="CA5">
        <f>IF($A5="coal",Factors!G$2,IF(OR($N5="NG",$N5="NG/B",$N5="NG/C",$N5="NG/D",$N5="NG/OG",$N5="NG/FO",$N5="NG/LFO",$N5="NG/BFG",$N5="NG/HFO",$N5="NG/FO/D",$N5="NG/LNG",$N5="NG/N",$N5="NG/N/D",$N5="NG/D/HFO",$N5="NG/HFO/OG",$N5="NG/S",$N5="LNG/NG/FO",$N5="LNG/D",$N5="LNG/LPG",$N5="WSTH-NG",$N5="WSTH-NG/BU",$N5="LNG"),Factors!G$5,IF(OR($N5="D",$N5="HFO",$N5="FO",$N5="D/HFO",$N5="D/NG",$N5="HFO/D",$N5="HFO/NG",$N5="FO/NG",$N5="HFO/LFO"),Factors!G$4,0)))</f>
        <v>0.24195388290352457</v>
      </c>
    </row>
    <row r="6" spans="1:79">
      <c r="A6" t="s">
        <v>31</v>
      </c>
      <c r="B6" t="s">
        <v>32</v>
      </c>
      <c r="C6" t="s">
        <v>33</v>
      </c>
      <c r="D6" t="s">
        <v>34</v>
      </c>
      <c r="E6" t="s">
        <v>106</v>
      </c>
      <c r="F6" t="s">
        <v>64</v>
      </c>
      <c r="I6">
        <v>739.2</v>
      </c>
      <c r="J6" t="s">
        <v>72</v>
      </c>
      <c r="K6">
        <v>1982</v>
      </c>
      <c r="M6" t="s">
        <v>38</v>
      </c>
      <c r="N6" t="s">
        <v>39</v>
      </c>
      <c r="S6" t="s">
        <v>107</v>
      </c>
      <c r="T6" t="s">
        <v>41</v>
      </c>
      <c r="U6">
        <v>28.957031000000001</v>
      </c>
      <c r="V6">
        <v>-82.700582999999995</v>
      </c>
      <c r="W6" t="s">
        <v>42</v>
      </c>
      <c r="X6" t="s">
        <v>108</v>
      </c>
      <c r="Y6" t="s">
        <v>109</v>
      </c>
      <c r="AA6" t="s">
        <v>110</v>
      </c>
      <c r="AB6" t="s">
        <v>111</v>
      </c>
      <c r="AC6" t="s">
        <v>112</v>
      </c>
      <c r="AD6" t="s">
        <v>115</v>
      </c>
      <c r="AE6" t="s">
        <v>49</v>
      </c>
      <c r="AF6" s="1">
        <v>1</v>
      </c>
      <c r="AG6">
        <f t="shared" si="0"/>
        <v>10345.200000000001</v>
      </c>
      <c r="AH6" t="str">
        <f t="shared" si="1"/>
        <v/>
      </c>
      <c r="AI6">
        <f t="shared" si="9"/>
        <v>42</v>
      </c>
      <c r="AJ6">
        <f t="shared" si="10"/>
        <v>2022</v>
      </c>
      <c r="AK6">
        <f t="shared" ref="AK6:AL6" si="26">AJ6+40</f>
        <v>2062</v>
      </c>
      <c r="AL6">
        <f t="shared" si="26"/>
        <v>2102</v>
      </c>
      <c r="AM6">
        <f>IF($A6="coal",Factors!$D$2,0)</f>
        <v>0.31701793547234708</v>
      </c>
      <c r="AN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Factors!$D$5,0)</f>
        <v>0</v>
      </c>
      <c r="AO6">
        <f>IF(OR($N6="D",$N6="HFO",$N6="FO",$N6="D/HFO",$N6="D/NG",$N6="HFO/D",$N6="HFO/NG",$N6="FO/NG"),Factors!$D$4,0)</f>
        <v>0</v>
      </c>
      <c r="AP6">
        <f>IF($A6="coal",Factors!$E$2,0)</f>
        <v>0.32626512072586872</v>
      </c>
      <c r="AQ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Factors!$E$5,0)</f>
        <v>0</v>
      </c>
      <c r="AR6">
        <f>IF(OR($N6="D",$N6="HFO",$N6="FO",$N6="D/HFO",$N6="D/NG",$N6="HFO/D",$N6="HFO/NG",$N6="FO/NG"),Factors!$E$4,0)</f>
        <v>0</v>
      </c>
      <c r="AS6">
        <f>IF($A6="coal",Factors!$F$2,0)</f>
        <v>0.25958344339234829</v>
      </c>
      <c r="AT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Factors!$F$5,0)</f>
        <v>0</v>
      </c>
      <c r="AU6">
        <f>IF(OR($N6="D",$N6="HFO",$N6="FO",$N6="D/HFO",$N6="D/NG",$N6="HFO/D",$N6="HFO/NG",$N6="FO/NG"),Factors!$F$4,0)</f>
        <v>0</v>
      </c>
      <c r="AV6">
        <f>IF($A6="coal",Factors!$G$2,0)</f>
        <v>0.24195388290352457</v>
      </c>
      <c r="AW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Factors!$G$5,0)</f>
        <v>0</v>
      </c>
      <c r="AX6">
        <f>IF(OR($N6="D",$N6="HFO",$N6="FO",$N6="D/HFO",$N6="D/NG",$N6="HFO/D",$N6="HFO/NG",$N6="FO/NG"),Factors!$G$4,0)</f>
        <v>0</v>
      </c>
      <c r="AY6">
        <f t="shared" si="12"/>
        <v>0.31701793547234708</v>
      </c>
      <c r="AZ6">
        <f t="shared" si="13"/>
        <v>0.32626512072586872</v>
      </c>
      <c r="BA6">
        <f t="shared" si="14"/>
        <v>0.25958344339234829</v>
      </c>
      <c r="BB6">
        <f t="shared" si="15"/>
        <v>0.24195388290352457</v>
      </c>
      <c r="BC6">
        <f t="shared" si="16"/>
        <v>0.28620509562352214</v>
      </c>
      <c r="BD6" s="18">
        <f t="shared" si="17"/>
        <v>2052.8154032141529</v>
      </c>
      <c r="BE6" s="18">
        <f t="shared" si="18"/>
        <v>2112.6945526273248</v>
      </c>
      <c r="BF6" s="18">
        <f t="shared" si="19"/>
        <v>1680.9045526752652</v>
      </c>
      <c r="BG6" s="18">
        <f t="shared" si="20"/>
        <v>1566.7462377224199</v>
      </c>
      <c r="BH6">
        <f>IF(A6="coal", Factors!$B$8, IF(OR($N6="D",$N6="HFO",$N6="FO",$N6="D/HFO",$N6="D/NG",$N6="HFO/D",$N6="HFO/NG",$N6="FO/NG"), Factors!$B$9, IF(OR($N6="NG",$N6="NG/B",$N6="NG/C",$N6="NG/D",$N6="NG/OG",$N6="NG/FO",$N6="NG/LFO",$N6="NG/BFG",$N6="NG/HFO",$N6="NG/FO/D",$N6="NG/LNG",$N6="NG/N",$N6="NG/N/D",$N6="NG/D/HFO",$N6="NG/HFO/OG",$N6="NG/S",$N6="LNG/NG/FO",$N6="LNG/D",$N6="LNG/LPG",$N6="WSTH-NG",$N6="WSTH-NG/BU"), Factors!$B$10, 0)))</f>
        <v>10689</v>
      </c>
      <c r="BI6">
        <f>IF($A6&lt;&gt;"coal",0,IF($N6="bituminous",Factors!$B$30,IF($N6="lignite",Factors!$B$34,IF($N6="subbituminous",Factors!$B$41,(Factors!$B$30+Factors!$B$34)/2))))</f>
        <v>93.24</v>
      </c>
      <c r="BJ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(Factors!$B$36+Factors!$B$38)/2,0)</f>
        <v>0</v>
      </c>
      <c r="BK6">
        <f>IF(OR($N6="D",$N6="HFO",$N6="FO",$N6="D/HFO",$N6="D/NG",$N6="HFO/D",$N6="HFO/NG",$N6="FO/NG"),Factors!$B$31,0)</f>
        <v>0</v>
      </c>
      <c r="BL6">
        <f t="shared" si="21"/>
        <v>93.24</v>
      </c>
      <c r="BM6">
        <f>IF($A6&lt;&gt;"coal",0,IF($N6="bituminous",Factors!$E$33,IF($N6="lignite",Factors!$E$35,IF($N6="subbituminous",Factors!$E$34,(Factors!$E$33+Factors!$E$35)/2))))</f>
        <v>99.807980418222868</v>
      </c>
      <c r="BN6">
        <f>IF(OR($N6="NG",$N6="NG/B",$N6="NG/C",$N6="NG/D",$N6="NG/OG",$N6="NG/FO",$N6="NG/LFO",$N6="NG/BFG",$N6="NG/HFO",$N6="NG/FO/D",$N6="NG/LNG",$N6="NG/N",$N6="NG/N/D",$N6="NG/D/HFO",$N6="NG/HFO/OG",$N6="NG/S",$N6="LNG/NG/FO",$N6="LNG/D",$N6="LNG/LPG",$N6="WSTH-NG",$N6="WSTH-NG/BU"),(Factors!$E$39+Factors!$E$40)/2,0)</f>
        <v>0</v>
      </c>
      <c r="BO6">
        <f>IF(OR($N6="D",$N6="HFO",$N6="FO",$N6="D/HFO",$N6="D/NG",$N6="HFO/D",$N6="HFO/NG",$N6="FO/NG"),Factors!$E$37,0)</f>
        <v>0</v>
      </c>
      <c r="BP6">
        <f t="shared" si="22"/>
        <v>99.807980418222868</v>
      </c>
      <c r="BQ6" s="17">
        <f t="shared" si="23"/>
        <v>1847067.5052977898</v>
      </c>
      <c r="BR6" s="17">
        <f t="shared" si="4"/>
        <v>1977178.0072919088</v>
      </c>
      <c r="BT6" s="17">
        <f t="shared" si="5"/>
        <v>2190040.9864033726</v>
      </c>
      <c r="BU6" s="17">
        <f t="shared" si="6"/>
        <v>2253922.9074180396</v>
      </c>
      <c r="BV6" s="17">
        <f t="shared" si="7"/>
        <v>1793268.8242825044</v>
      </c>
      <c r="BW6" s="17">
        <f t="shared" si="8"/>
        <v>1671479.3110637187</v>
      </c>
      <c r="BX6">
        <f>IF($A6="coal",Factors!D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D$5,IF(OR($N6="D",$N6="HFO",$N6="FO",$N6="D/HFO",$N6="D/NG",$N6="HFO/D",$N6="HFO/NG",$N6="FO/NG",$N6="HFO/LFO"),Factors!D$4,0)))</f>
        <v>0.31701793547234708</v>
      </c>
      <c r="BY6">
        <f>IF($A6="coal",Factors!E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E$5,IF(OR($N6="D",$N6="HFO",$N6="FO",$N6="D/HFO",$N6="D/NG",$N6="HFO/D",$N6="HFO/NG",$N6="FO/NG",$N6="HFO/LFO"),Factors!E$4,0)))</f>
        <v>0.32626512072586872</v>
      </c>
      <c r="BZ6">
        <f>IF($A6="coal",Factors!F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F$5,IF(OR($N6="D",$N6="HFO",$N6="FO",$N6="D/HFO",$N6="D/NG",$N6="HFO/D",$N6="HFO/NG",$N6="FO/NG",$N6="HFO/LFO"),Factors!F$4,0)))</f>
        <v>0.25958344339234829</v>
      </c>
      <c r="CA6">
        <f>IF($A6="coal",Factors!G$2,IF(OR($N6="NG",$N6="NG/B",$N6="NG/C",$N6="NG/D",$N6="NG/OG",$N6="NG/FO",$N6="NG/LFO",$N6="NG/BFG",$N6="NG/HFO",$N6="NG/FO/D",$N6="NG/LNG",$N6="NG/N",$N6="NG/N/D",$N6="NG/D/HFO",$N6="NG/HFO/OG",$N6="NG/S",$N6="LNG/NG/FO",$N6="LNG/D",$N6="LNG/LPG",$N6="WSTH-NG",$N6="WSTH-NG/BU",$N6="LNG"),Factors!G$5,IF(OR($N6="D",$N6="HFO",$N6="FO",$N6="D/HFO",$N6="D/NG",$N6="HFO/D",$N6="HFO/NG",$N6="FO/NG",$N6="HFO/LFO"),Factors!G$4,0)))</f>
        <v>0.24195388290352457</v>
      </c>
    </row>
    <row r="7" spans="1:79">
      <c r="A7" t="s">
        <v>31</v>
      </c>
      <c r="B7" t="s">
        <v>32</v>
      </c>
      <c r="C7" t="s">
        <v>33</v>
      </c>
      <c r="D7" t="s">
        <v>34</v>
      </c>
      <c r="E7" t="s">
        <v>106</v>
      </c>
      <c r="F7" t="s">
        <v>66</v>
      </c>
      <c r="I7">
        <v>739.2</v>
      </c>
      <c r="J7" t="s">
        <v>72</v>
      </c>
      <c r="K7">
        <v>1984</v>
      </c>
      <c r="M7" t="s">
        <v>38</v>
      </c>
      <c r="N7" t="s">
        <v>39</v>
      </c>
      <c r="S7" t="s">
        <v>107</v>
      </c>
      <c r="T7" t="s">
        <v>41</v>
      </c>
      <c r="U7">
        <v>28.957031000000001</v>
      </c>
      <c r="V7">
        <v>-82.700582999999995</v>
      </c>
      <c r="W7" t="s">
        <v>42</v>
      </c>
      <c r="X7" t="s">
        <v>108</v>
      </c>
      <c r="Y7" t="s">
        <v>109</v>
      </c>
      <c r="AA7" t="s">
        <v>110</v>
      </c>
      <c r="AB7" t="s">
        <v>111</v>
      </c>
      <c r="AC7" t="s">
        <v>112</v>
      </c>
      <c r="AD7" t="s">
        <v>116</v>
      </c>
      <c r="AE7" t="s">
        <v>49</v>
      </c>
      <c r="AF7" s="1">
        <v>1</v>
      </c>
      <c r="AG7">
        <f t="shared" si="0"/>
        <v>10345.200000000001</v>
      </c>
      <c r="AH7">
        <f t="shared" si="1"/>
        <v>10345.200000000001</v>
      </c>
      <c r="AI7">
        <f t="shared" si="9"/>
        <v>40</v>
      </c>
      <c r="AJ7">
        <f t="shared" si="10"/>
        <v>2024</v>
      </c>
      <c r="AK7">
        <f t="shared" ref="AK7:AL7" si="27">AJ7+40</f>
        <v>2064</v>
      </c>
      <c r="AL7">
        <f t="shared" si="27"/>
        <v>2104</v>
      </c>
      <c r="AM7">
        <f>IF($A7="coal",Factors!$D$2,0)</f>
        <v>0.31701793547234708</v>
      </c>
      <c r="AN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Factors!$D$5,0)</f>
        <v>0</v>
      </c>
      <c r="AO7">
        <f>IF(OR($N7="D",$N7="HFO",$N7="FO",$N7="D/HFO",$N7="D/NG",$N7="HFO/D",$N7="HFO/NG",$N7="FO/NG"),Factors!$D$4,0)</f>
        <v>0</v>
      </c>
      <c r="AP7">
        <f>IF($A7="coal",Factors!$E$2,0)</f>
        <v>0.32626512072586872</v>
      </c>
      <c r="AQ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Factors!$E$5,0)</f>
        <v>0</v>
      </c>
      <c r="AR7">
        <f>IF(OR($N7="D",$N7="HFO",$N7="FO",$N7="D/HFO",$N7="D/NG",$N7="HFO/D",$N7="HFO/NG",$N7="FO/NG"),Factors!$E$4,0)</f>
        <v>0</v>
      </c>
      <c r="AS7">
        <f>IF($A7="coal",Factors!$F$2,0)</f>
        <v>0.25958344339234829</v>
      </c>
      <c r="AT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Factors!$F$5,0)</f>
        <v>0</v>
      </c>
      <c r="AU7">
        <f>IF(OR($N7="D",$N7="HFO",$N7="FO",$N7="D/HFO",$N7="D/NG",$N7="HFO/D",$N7="HFO/NG",$N7="FO/NG"),Factors!$F$4,0)</f>
        <v>0</v>
      </c>
      <c r="AV7">
        <f>IF($A7="coal",Factors!$G$2,0)</f>
        <v>0.24195388290352457</v>
      </c>
      <c r="AW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Factors!$G$5,0)</f>
        <v>0</v>
      </c>
      <c r="AX7">
        <f>IF(OR($N7="D",$N7="HFO",$N7="FO",$N7="D/HFO",$N7="D/NG",$N7="HFO/D",$N7="HFO/NG",$N7="FO/NG"),Factors!$G$4,0)</f>
        <v>0</v>
      </c>
      <c r="AY7">
        <f t="shared" si="12"/>
        <v>0.31701793547234708</v>
      </c>
      <c r="AZ7">
        <f t="shared" si="13"/>
        <v>0.32626512072586872</v>
      </c>
      <c r="BA7">
        <f t="shared" si="14"/>
        <v>0.25958344339234829</v>
      </c>
      <c r="BB7">
        <f t="shared" si="15"/>
        <v>0.24195388290352457</v>
      </c>
      <c r="BC7">
        <f t="shared" si="16"/>
        <v>0.28620509562352214</v>
      </c>
      <c r="BD7" s="18">
        <f t="shared" si="17"/>
        <v>2052.8154032141529</v>
      </c>
      <c r="BE7" s="18">
        <f t="shared" si="18"/>
        <v>2112.6945526273248</v>
      </c>
      <c r="BF7" s="18">
        <f t="shared" si="19"/>
        <v>1680.9045526752652</v>
      </c>
      <c r="BG7" s="18">
        <f t="shared" si="20"/>
        <v>1566.7462377224199</v>
      </c>
      <c r="BH7">
        <f>IF(A7="coal", Factors!$B$8, IF(OR($N7="D",$N7="HFO",$N7="FO",$N7="D/HFO",$N7="D/NG",$N7="HFO/D",$N7="HFO/NG",$N7="FO/NG"), Factors!$B$9, IF(OR($N7="NG",$N7="NG/B",$N7="NG/C",$N7="NG/D",$N7="NG/OG",$N7="NG/FO",$N7="NG/LFO",$N7="NG/BFG",$N7="NG/HFO",$N7="NG/FO/D",$N7="NG/LNG",$N7="NG/N",$N7="NG/N/D",$N7="NG/D/HFO",$N7="NG/HFO/OG",$N7="NG/S",$N7="LNG/NG/FO",$N7="LNG/D",$N7="LNG/LPG",$N7="WSTH-NG",$N7="WSTH-NG/BU"), Factors!$B$10, 0)))</f>
        <v>10689</v>
      </c>
      <c r="BI7">
        <f>IF($A7&lt;&gt;"coal",0,IF($N7="bituminous",Factors!$B$30,IF($N7="lignite",Factors!$B$34,IF($N7="subbituminous",Factors!$B$41,(Factors!$B$30+Factors!$B$34)/2))))</f>
        <v>93.24</v>
      </c>
      <c r="BJ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(Factors!$B$36+Factors!$B$38)/2,0)</f>
        <v>0</v>
      </c>
      <c r="BK7">
        <f>IF(OR($N7="D",$N7="HFO",$N7="FO",$N7="D/HFO",$N7="D/NG",$N7="HFO/D",$N7="HFO/NG",$N7="FO/NG"),Factors!$B$31,0)</f>
        <v>0</v>
      </c>
      <c r="BL7">
        <f t="shared" si="21"/>
        <v>93.24</v>
      </c>
      <c r="BM7">
        <f>IF($A7&lt;&gt;"coal",0,IF($N7="bituminous",Factors!$E$33,IF($N7="lignite",Factors!$E$35,IF($N7="subbituminous",Factors!$E$34,(Factors!$E$33+Factors!$E$35)/2))))</f>
        <v>99.807980418222868</v>
      </c>
      <c r="BN7">
        <f>IF(OR($N7="NG",$N7="NG/B",$N7="NG/C",$N7="NG/D",$N7="NG/OG",$N7="NG/FO",$N7="NG/LFO",$N7="NG/BFG",$N7="NG/HFO",$N7="NG/FO/D",$N7="NG/LNG",$N7="NG/N",$N7="NG/N/D",$N7="NG/D/HFO",$N7="NG/HFO/OG",$N7="NG/S",$N7="LNG/NG/FO",$N7="LNG/D",$N7="LNG/LPG",$N7="WSTH-NG",$N7="WSTH-NG/BU"),(Factors!$E$39+Factors!$E$40)/2,0)</f>
        <v>0</v>
      </c>
      <c r="BO7">
        <f>IF(OR($N7="D",$N7="HFO",$N7="FO",$N7="D/HFO",$N7="D/NG",$N7="HFO/D",$N7="HFO/NG",$N7="FO/NG"),Factors!$E$37,0)</f>
        <v>0</v>
      </c>
      <c r="BP7">
        <f t="shared" si="22"/>
        <v>99.807980418222868</v>
      </c>
      <c r="BQ7" s="17">
        <f t="shared" si="23"/>
        <v>1847067.5052977898</v>
      </c>
      <c r="BR7" s="17">
        <f t="shared" si="4"/>
        <v>1977178.0072919088</v>
      </c>
      <c r="BT7" s="17">
        <f t="shared" si="5"/>
        <v>2190040.9864033726</v>
      </c>
      <c r="BU7" s="17">
        <f t="shared" si="6"/>
        <v>2253922.9074180396</v>
      </c>
      <c r="BV7" s="17">
        <f t="shared" si="7"/>
        <v>1793268.8242825044</v>
      </c>
      <c r="BW7" s="17">
        <f t="shared" si="8"/>
        <v>1671479.3110637187</v>
      </c>
      <c r="BX7">
        <f>IF($A7="coal",Factors!D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D$5,IF(OR($N7="D",$N7="HFO",$N7="FO",$N7="D/HFO",$N7="D/NG",$N7="HFO/D",$N7="HFO/NG",$N7="FO/NG",$N7="HFO/LFO"),Factors!D$4,0)))</f>
        <v>0.31701793547234708</v>
      </c>
      <c r="BY7">
        <f>IF($A7="coal",Factors!E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E$5,IF(OR($N7="D",$N7="HFO",$N7="FO",$N7="D/HFO",$N7="D/NG",$N7="HFO/D",$N7="HFO/NG",$N7="FO/NG",$N7="HFO/LFO"),Factors!E$4,0)))</f>
        <v>0.32626512072586872</v>
      </c>
      <c r="BZ7">
        <f>IF($A7="coal",Factors!F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F$5,IF(OR($N7="D",$N7="HFO",$N7="FO",$N7="D/HFO",$N7="D/NG",$N7="HFO/D",$N7="HFO/NG",$N7="FO/NG",$N7="HFO/LFO"),Factors!F$4,0)))</f>
        <v>0.25958344339234829</v>
      </c>
      <c r="CA7">
        <f>IF($A7="coal",Factors!G$2,IF(OR($N7="NG",$N7="NG/B",$N7="NG/C",$N7="NG/D",$N7="NG/OG",$N7="NG/FO",$N7="NG/LFO",$N7="NG/BFG",$N7="NG/HFO",$N7="NG/FO/D",$N7="NG/LNG",$N7="NG/N",$N7="NG/N/D",$N7="NG/D/HFO",$N7="NG/HFO/OG",$N7="NG/S",$N7="LNG/NG/FO",$N7="LNG/D",$N7="LNG/LPG",$N7="WSTH-NG",$N7="WSTH-NG/BU",$N7="LNG"),Factors!G$5,IF(OR($N7="D",$N7="HFO",$N7="FO",$N7="D/HFO",$N7="D/NG",$N7="HFO/D",$N7="HFO/NG",$N7="FO/NG",$N7="HFO/LFO"),Factors!G$4,0)))</f>
        <v>0.24195388290352457</v>
      </c>
    </row>
    <row r="8" spans="1:79">
      <c r="A8" t="s">
        <v>31</v>
      </c>
      <c r="B8" t="s">
        <v>32</v>
      </c>
      <c r="C8" t="s">
        <v>33</v>
      </c>
      <c r="D8" t="s">
        <v>34</v>
      </c>
      <c r="E8" t="s">
        <v>125</v>
      </c>
      <c r="F8" t="s">
        <v>50</v>
      </c>
      <c r="I8">
        <v>669.3</v>
      </c>
      <c r="J8" t="s">
        <v>72</v>
      </c>
      <c r="K8">
        <v>1981</v>
      </c>
      <c r="M8" t="s">
        <v>38</v>
      </c>
      <c r="N8" t="s">
        <v>39</v>
      </c>
      <c r="S8" t="s">
        <v>126</v>
      </c>
      <c r="T8" t="s">
        <v>41</v>
      </c>
      <c r="U8">
        <v>38.904169000000003</v>
      </c>
      <c r="V8">
        <v>-84.851336000000003</v>
      </c>
      <c r="W8" t="s">
        <v>42</v>
      </c>
      <c r="X8" t="s">
        <v>127</v>
      </c>
      <c r="Y8" t="s">
        <v>128</v>
      </c>
      <c r="AA8" t="s">
        <v>129</v>
      </c>
      <c r="AB8" t="s">
        <v>130</v>
      </c>
      <c r="AC8" t="s">
        <v>131</v>
      </c>
      <c r="AD8" t="s">
        <v>132</v>
      </c>
      <c r="AE8" t="s">
        <v>49</v>
      </c>
      <c r="AF8" s="1">
        <v>1</v>
      </c>
      <c r="AG8">
        <f t="shared" si="0"/>
        <v>2007.8999999999999</v>
      </c>
      <c r="AH8">
        <f t="shared" si="1"/>
        <v>2007.8999999999999</v>
      </c>
      <c r="AI8">
        <f t="shared" si="9"/>
        <v>43</v>
      </c>
      <c r="AJ8">
        <f t="shared" si="10"/>
        <v>2021</v>
      </c>
      <c r="AK8">
        <f t="shared" ref="AK8:AL8" si="28">AJ8+40</f>
        <v>2061</v>
      </c>
      <c r="AL8">
        <f t="shared" si="28"/>
        <v>2101</v>
      </c>
      <c r="AM8">
        <f>IF($A8="coal",Factors!$D$2,0)</f>
        <v>0.31701793547234708</v>
      </c>
      <c r="AN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Factors!$D$5,0)</f>
        <v>0</v>
      </c>
      <c r="AO8">
        <f>IF(OR($N8="D",$N8="HFO",$N8="FO",$N8="D/HFO",$N8="D/NG",$N8="HFO/D",$N8="HFO/NG",$N8="FO/NG"),Factors!$D$4,0)</f>
        <v>0</v>
      </c>
      <c r="AP8">
        <f>IF($A8="coal",Factors!$E$2,0)</f>
        <v>0.32626512072586872</v>
      </c>
      <c r="AQ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Factors!$E$5,0)</f>
        <v>0</v>
      </c>
      <c r="AR8">
        <f>IF(OR($N8="D",$N8="HFO",$N8="FO",$N8="D/HFO",$N8="D/NG",$N8="HFO/D",$N8="HFO/NG",$N8="FO/NG"),Factors!$E$4,0)</f>
        <v>0</v>
      </c>
      <c r="AS8">
        <f>IF($A8="coal",Factors!$F$2,0)</f>
        <v>0.25958344339234829</v>
      </c>
      <c r="AT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Factors!$F$5,0)</f>
        <v>0</v>
      </c>
      <c r="AU8">
        <f>IF(OR($N8="D",$N8="HFO",$N8="FO",$N8="D/HFO",$N8="D/NG",$N8="HFO/D",$N8="HFO/NG",$N8="FO/NG"),Factors!$F$4,0)</f>
        <v>0</v>
      </c>
      <c r="AV8">
        <f>IF($A8="coal",Factors!$G$2,0)</f>
        <v>0.24195388290352457</v>
      </c>
      <c r="AW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Factors!$G$5,0)</f>
        <v>0</v>
      </c>
      <c r="AX8">
        <f>IF(OR($N8="D",$N8="HFO",$N8="FO",$N8="D/HFO",$N8="D/NG",$N8="HFO/D",$N8="HFO/NG",$N8="FO/NG"),Factors!$G$4,0)</f>
        <v>0</v>
      </c>
      <c r="AY8">
        <f t="shared" si="12"/>
        <v>0.31701793547234708</v>
      </c>
      <c r="AZ8">
        <f t="shared" si="13"/>
        <v>0.32626512072586872</v>
      </c>
      <c r="BA8">
        <f t="shared" si="14"/>
        <v>0.25958344339234829</v>
      </c>
      <c r="BB8">
        <f t="shared" si="15"/>
        <v>0.24195388290352457</v>
      </c>
      <c r="BC8">
        <f t="shared" si="16"/>
        <v>0.28620509562352214</v>
      </c>
      <c r="BD8" s="18">
        <f t="shared" si="17"/>
        <v>1858.697712893983</v>
      </c>
      <c r="BE8" s="18">
        <f t="shared" si="18"/>
        <v>1912.9145888439775</v>
      </c>
      <c r="BF8" s="18">
        <f t="shared" si="19"/>
        <v>1521.9553802834887</v>
      </c>
      <c r="BG8" s="18">
        <f t="shared" si="20"/>
        <v>1418.5920683274019</v>
      </c>
      <c r="BH8">
        <f>IF(A8="coal", Factors!$B$8, IF(OR($N8="D",$N8="HFO",$N8="FO",$N8="D/HFO",$N8="D/NG",$N8="HFO/D",$N8="HFO/NG",$N8="FO/NG"), Factors!$B$9, IF(OR($N8="NG",$N8="NG/B",$N8="NG/C",$N8="NG/D",$N8="NG/OG",$N8="NG/FO",$N8="NG/LFO",$N8="NG/BFG",$N8="NG/HFO",$N8="NG/FO/D",$N8="NG/LNG",$N8="NG/N",$N8="NG/N/D",$N8="NG/D/HFO",$N8="NG/HFO/OG",$N8="NG/S",$N8="LNG/NG/FO",$N8="LNG/D",$N8="LNG/LPG",$N8="WSTH-NG",$N8="WSTH-NG/BU"), Factors!$B$10, 0)))</f>
        <v>10689</v>
      </c>
      <c r="BI8">
        <f>IF($A8&lt;&gt;"coal",0,IF($N8="bituminous",Factors!$B$30,IF($N8="lignite",Factors!$B$34,IF($N8="subbituminous",Factors!$B$41,(Factors!$B$30+Factors!$B$34)/2))))</f>
        <v>93.24</v>
      </c>
      <c r="BJ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(Factors!$B$36+Factors!$B$38)/2,0)</f>
        <v>0</v>
      </c>
      <c r="BK8">
        <f>IF(OR($N8="D",$N8="HFO",$N8="FO",$N8="D/HFO",$N8="D/NG",$N8="HFO/D",$N8="HFO/NG",$N8="FO/NG"),Factors!$B$31,0)</f>
        <v>0</v>
      </c>
      <c r="BL8">
        <f t="shared" si="21"/>
        <v>93.24</v>
      </c>
      <c r="BM8">
        <f>IF($A8&lt;&gt;"coal",0,IF($N8="bituminous",Factors!$E$33,IF($N8="lignite",Factors!$E$35,IF($N8="subbituminous",Factors!$E$34,(Factors!$E$33+Factors!$E$35)/2))))</f>
        <v>99.807980418222868</v>
      </c>
      <c r="BN8">
        <f>IF(OR($N8="NG",$N8="NG/B",$N8="NG/C",$N8="NG/D",$N8="NG/OG",$N8="NG/FO",$N8="NG/LFO",$N8="NG/BFG",$N8="NG/HFO",$N8="NG/FO/D",$N8="NG/LNG",$N8="NG/N",$N8="NG/N/D",$N8="NG/D/HFO",$N8="NG/HFO/OG",$N8="NG/S",$N8="LNG/NG/FO",$N8="LNG/D",$N8="LNG/LPG",$N8="WSTH-NG",$N8="WSTH-NG/BU"),(Factors!$E$39+Factors!$E$40)/2,0)</f>
        <v>0</v>
      </c>
      <c r="BO8">
        <f>IF(OR($N8="D",$N8="HFO",$N8="FO",$N8="D/HFO",$N8="D/NG",$N8="HFO/D",$N8="HFO/NG",$N8="FO/NG"),Factors!$E$37,0)</f>
        <v>0</v>
      </c>
      <c r="BP8">
        <f t="shared" si="22"/>
        <v>99.807980418222868</v>
      </c>
      <c r="BQ8" s="17">
        <f t="shared" si="23"/>
        <v>1672405.6835711722</v>
      </c>
      <c r="BR8" s="17">
        <f t="shared" si="4"/>
        <v>1790212.7168296461</v>
      </c>
      <c r="BT8" s="17">
        <f t="shared" si="5"/>
        <v>1982947.0132572744</v>
      </c>
      <c r="BU8" s="17">
        <f t="shared" si="6"/>
        <v>2040788.1519682005</v>
      </c>
      <c r="BV8" s="17">
        <f t="shared" si="7"/>
        <v>1623694.296661634</v>
      </c>
      <c r="BW8" s="17">
        <f t="shared" si="8"/>
        <v>1513421.4054314753</v>
      </c>
      <c r="BX8">
        <f>IF($A8="coal",Factors!D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D$5,IF(OR($N8="D",$N8="HFO",$N8="FO",$N8="D/HFO",$N8="D/NG",$N8="HFO/D",$N8="HFO/NG",$N8="FO/NG",$N8="HFO/LFO"),Factors!D$4,0)))</f>
        <v>0.31701793547234708</v>
      </c>
      <c r="BY8">
        <f>IF($A8="coal",Factors!E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E$5,IF(OR($N8="D",$N8="HFO",$N8="FO",$N8="D/HFO",$N8="D/NG",$N8="HFO/D",$N8="HFO/NG",$N8="FO/NG",$N8="HFO/LFO"),Factors!E$4,0)))</f>
        <v>0.32626512072586872</v>
      </c>
      <c r="BZ8">
        <f>IF($A8="coal",Factors!F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F$5,IF(OR($N8="D",$N8="HFO",$N8="FO",$N8="D/HFO",$N8="D/NG",$N8="HFO/D",$N8="HFO/NG",$N8="FO/NG",$N8="HFO/LFO"),Factors!F$4,0)))</f>
        <v>0.25958344339234829</v>
      </c>
      <c r="CA8">
        <f>IF($A8="coal",Factors!G$2,IF(OR($N8="NG",$N8="NG/B",$N8="NG/C",$N8="NG/D",$N8="NG/OG",$N8="NG/FO",$N8="NG/LFO",$N8="NG/BFG",$N8="NG/HFO",$N8="NG/FO/D",$N8="NG/LNG",$N8="NG/N",$N8="NG/N/D",$N8="NG/D/HFO",$N8="NG/HFO/OG",$N8="NG/S",$N8="LNG/NG/FO",$N8="LNG/D",$N8="LNG/LPG",$N8="WSTH-NG",$N8="WSTH-NG/BU",$N8="LNG"),Factors!G$5,IF(OR($N8="D",$N8="HFO",$N8="FO",$N8="D/HFO",$N8="D/NG",$N8="HFO/D",$N8="HFO/NG",$N8="FO/NG",$N8="HFO/LFO"),Factors!G$4,0)))</f>
        <v>0.24195388290352457</v>
      </c>
    </row>
    <row r="9" spans="1:79">
      <c r="A9" t="s">
        <v>31</v>
      </c>
      <c r="B9" t="s">
        <v>32</v>
      </c>
      <c r="C9" t="s">
        <v>33</v>
      </c>
      <c r="D9" t="s">
        <v>34</v>
      </c>
      <c r="E9" t="s">
        <v>142</v>
      </c>
      <c r="F9" t="s">
        <v>36</v>
      </c>
      <c r="I9">
        <v>236.5</v>
      </c>
      <c r="J9" t="s">
        <v>72</v>
      </c>
      <c r="K9">
        <v>2013</v>
      </c>
      <c r="M9" t="s">
        <v>143</v>
      </c>
      <c r="N9" t="s">
        <v>144</v>
      </c>
      <c r="S9" t="s">
        <v>98</v>
      </c>
      <c r="T9" t="s">
        <v>41</v>
      </c>
      <c r="U9">
        <v>38.797505999999998</v>
      </c>
      <c r="V9">
        <v>-87.250488000000004</v>
      </c>
      <c r="W9" t="s">
        <v>42</v>
      </c>
      <c r="X9" t="s">
        <v>135</v>
      </c>
      <c r="AA9" t="s">
        <v>101</v>
      </c>
      <c r="AB9" t="s">
        <v>145</v>
      </c>
      <c r="AC9" t="s">
        <v>146</v>
      </c>
      <c r="AD9" t="s">
        <v>147</v>
      </c>
      <c r="AE9" t="s">
        <v>49</v>
      </c>
      <c r="AF9" s="1">
        <v>1</v>
      </c>
      <c r="AG9">
        <f t="shared" si="0"/>
        <v>2413.5</v>
      </c>
      <c r="AH9" t="str">
        <f t="shared" si="1"/>
        <v/>
      </c>
      <c r="AI9">
        <f t="shared" si="9"/>
        <v>11</v>
      </c>
      <c r="AJ9">
        <f t="shared" si="10"/>
        <v>2053</v>
      </c>
      <c r="AK9">
        <f t="shared" ref="AK9:AL9" si="29">AJ9+40</f>
        <v>2093</v>
      </c>
      <c r="AL9">
        <f t="shared" si="29"/>
        <v>2133</v>
      </c>
      <c r="AM9">
        <f>IF($A9="coal",Factors!$D$2,0)</f>
        <v>0.31701793547234708</v>
      </c>
      <c r="AN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Factors!$D$5,0)</f>
        <v>0</v>
      </c>
      <c r="AO9">
        <f>IF(OR($N9="D",$N9="HFO",$N9="FO",$N9="D/HFO",$N9="D/NG",$N9="HFO/D",$N9="HFO/NG",$N9="FO/NG"),Factors!$D$4,0)</f>
        <v>0</v>
      </c>
      <c r="AP9">
        <f>IF($A9="coal",Factors!$E$2,0)</f>
        <v>0.32626512072586872</v>
      </c>
      <c r="AQ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Factors!$E$5,0)</f>
        <v>0</v>
      </c>
      <c r="AR9">
        <f>IF(OR($N9="D",$N9="HFO",$N9="FO",$N9="D/HFO",$N9="D/NG",$N9="HFO/D",$N9="HFO/NG",$N9="FO/NG"),Factors!$E$4,0)</f>
        <v>0</v>
      </c>
      <c r="AS9">
        <f>IF($A9="coal",Factors!$F$2,0)</f>
        <v>0.25958344339234829</v>
      </c>
      <c r="AT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Factors!$F$5,0)</f>
        <v>0</v>
      </c>
      <c r="AU9">
        <f>IF(OR($N9="D",$N9="HFO",$N9="FO",$N9="D/HFO",$N9="D/NG",$N9="HFO/D",$N9="HFO/NG",$N9="FO/NG"),Factors!$F$4,0)</f>
        <v>0</v>
      </c>
      <c r="AV9">
        <f>IF($A9="coal",Factors!$G$2,0)</f>
        <v>0.24195388290352457</v>
      </c>
      <c r="AW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Factors!$G$5,0)</f>
        <v>0</v>
      </c>
      <c r="AX9">
        <f>IF(OR($N9="D",$N9="HFO",$N9="FO",$N9="D/HFO",$N9="D/NG",$N9="HFO/D",$N9="HFO/NG",$N9="FO/NG"),Factors!$G$4,0)</f>
        <v>0</v>
      </c>
      <c r="AY9">
        <f t="shared" si="12"/>
        <v>0.31701793547234708</v>
      </c>
      <c r="AZ9">
        <f t="shared" si="13"/>
        <v>0.32626512072586872</v>
      </c>
      <c r="BA9">
        <f t="shared" si="14"/>
        <v>0.25958344339234829</v>
      </c>
      <c r="BB9">
        <f t="shared" si="15"/>
        <v>0.24195388290352457</v>
      </c>
      <c r="BC9">
        <f t="shared" si="16"/>
        <v>0.28620509562352214</v>
      </c>
      <c r="BD9" s="18">
        <f t="shared" si="17"/>
        <v>656.77873763548041</v>
      </c>
      <c r="BE9" s="18">
        <f t="shared" si="18"/>
        <v>675.93650121261123</v>
      </c>
      <c r="BF9" s="18">
        <f t="shared" si="19"/>
        <v>537.78940301366356</v>
      </c>
      <c r="BG9" s="18">
        <f t="shared" si="20"/>
        <v>501.26553736654796</v>
      </c>
      <c r="BH9">
        <f>IF(A9="coal", Factors!$B$8, IF(OR($N9="D",$N9="HFO",$N9="FO",$N9="D/HFO",$N9="D/NG",$N9="HFO/D",$N9="HFO/NG",$N9="FO/NG"), Factors!$B$9, IF(OR($N9="NG",$N9="NG/B",$N9="NG/C",$N9="NG/D",$N9="NG/OG",$N9="NG/FO",$N9="NG/LFO",$N9="NG/BFG",$N9="NG/HFO",$N9="NG/FO/D",$N9="NG/LNG",$N9="NG/N",$N9="NG/N/D",$N9="NG/D/HFO",$N9="NG/HFO/OG",$N9="NG/S",$N9="LNG/NG/FO",$N9="LNG/D",$N9="LNG/LPG",$N9="WSTH-NG",$N9="WSTH-NG/BU"), Factors!$B$10, 0)))</f>
        <v>10689</v>
      </c>
      <c r="BI9">
        <f>IF($A9&lt;&gt;"coal",0,IF($N9="bituminous",Factors!$B$30,IF($N9="lignite",Factors!$B$34,IF($N9="subbituminous",Factors!$B$41,(Factors!$B$30+Factors!$B$34)/2))))</f>
        <v>95.754999999999995</v>
      </c>
      <c r="BJ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(Factors!$B$36+Factors!$B$38)/2,0)</f>
        <v>0</v>
      </c>
      <c r="BK9">
        <f>IF(OR($N9="D",$N9="HFO",$N9="FO",$N9="D/HFO",$N9="D/NG",$N9="HFO/D",$N9="HFO/NG",$N9="FO/NG"),Factors!$B$31,0)</f>
        <v>0</v>
      </c>
      <c r="BL9">
        <f t="shared" si="21"/>
        <v>95.754999999999995</v>
      </c>
      <c r="BM9">
        <f>IF($A9&lt;&gt;"coal",0,IF($N9="bituminous",Factors!$E$33,IF($N9="lignite",Factors!$E$35,IF($N9="subbituminous",Factors!$E$34,(Factors!$E$33+Factors!$E$35)/2))))</f>
        <v>103.18414888902956</v>
      </c>
      <c r="BN9">
        <f>IF(OR($N9="NG",$N9="NG/B",$N9="NG/C",$N9="NG/D",$N9="NG/OG",$N9="NG/FO",$N9="NG/LFO",$N9="NG/BFG",$N9="NG/HFO",$N9="NG/FO/D",$N9="NG/LNG",$N9="NG/N",$N9="NG/N/D",$N9="NG/D/HFO",$N9="NG/HFO/OG",$N9="NG/S",$N9="LNG/NG/FO",$N9="LNG/D",$N9="LNG/LPG",$N9="WSTH-NG",$N9="WSTH-NG/BU"),(Factors!$E$39+Factors!$E$40)/2,0)</f>
        <v>0</v>
      </c>
      <c r="BO9">
        <f>IF(OR($N9="D",$N9="HFO",$N9="FO",$N9="D/HFO",$N9="D/NG",$N9="HFO/D",$N9="HFO/NG",$N9="FO/NG"),Factors!$E$37,0)</f>
        <v>0</v>
      </c>
      <c r="BP9">
        <f t="shared" si="22"/>
        <v>103.18414888902956</v>
      </c>
      <c r="BQ9" s="17">
        <f t="shared" si="23"/>
        <v>606891.63379745849</v>
      </c>
      <c r="BR9" s="17">
        <f t="shared" si="4"/>
        <v>653977.3035482571</v>
      </c>
      <c r="BT9" s="17">
        <f t="shared" si="5"/>
        <v>724384.49834364804</v>
      </c>
      <c r="BU9" s="17">
        <f t="shared" si="6"/>
        <v>745514.2733545868</v>
      </c>
      <c r="BV9" s="17">
        <f t="shared" si="7"/>
        <v>593146.95283694833</v>
      </c>
      <c r="BW9" s="17">
        <f t="shared" si="8"/>
        <v>552863.48965784512</v>
      </c>
      <c r="BX9">
        <f>IF($A9="coal",Factors!D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D$5,IF(OR($N9="D",$N9="HFO",$N9="FO",$N9="D/HFO",$N9="D/NG",$N9="HFO/D",$N9="HFO/NG",$N9="FO/NG",$N9="HFO/LFO"),Factors!D$4,0)))</f>
        <v>0.31701793547234708</v>
      </c>
      <c r="BY9">
        <f>IF($A9="coal",Factors!E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E$5,IF(OR($N9="D",$N9="HFO",$N9="FO",$N9="D/HFO",$N9="D/NG",$N9="HFO/D",$N9="HFO/NG",$N9="FO/NG",$N9="HFO/LFO"),Factors!E$4,0)))</f>
        <v>0.32626512072586872</v>
      </c>
      <c r="BZ9">
        <f>IF($A9="coal",Factors!F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F$5,IF(OR($N9="D",$N9="HFO",$N9="FO",$N9="D/HFO",$N9="D/NG",$N9="HFO/D",$N9="HFO/NG",$N9="FO/NG",$N9="HFO/LFO"),Factors!F$4,0)))</f>
        <v>0.25958344339234829</v>
      </c>
      <c r="CA9">
        <f>IF($A9="coal",Factors!G$2,IF(OR($N9="NG",$N9="NG/B",$N9="NG/C",$N9="NG/D",$N9="NG/OG",$N9="NG/FO",$N9="NG/LFO",$N9="NG/BFG",$N9="NG/HFO",$N9="NG/FO/D",$N9="NG/LNG",$N9="NG/N",$N9="NG/N/D",$N9="NG/D/HFO",$N9="NG/HFO/OG",$N9="NG/S",$N9="LNG/NG/FO",$N9="LNG/D",$N9="LNG/LPG",$N9="WSTH-NG",$N9="WSTH-NG/BU",$N9="LNG"),Factors!G$5,IF(OR($N9="D",$N9="HFO",$N9="FO",$N9="D/HFO",$N9="D/NG",$N9="HFO/D",$N9="HFO/NG",$N9="FO/NG",$N9="HFO/LFO"),Factors!G$4,0)))</f>
        <v>0.24195388290352457</v>
      </c>
    </row>
    <row r="10" spans="1:79">
      <c r="A10" t="s">
        <v>31</v>
      </c>
      <c r="B10" t="s">
        <v>32</v>
      </c>
      <c r="C10" t="s">
        <v>33</v>
      </c>
      <c r="D10" t="s">
        <v>34</v>
      </c>
      <c r="E10" t="s">
        <v>142</v>
      </c>
      <c r="F10" t="s">
        <v>50</v>
      </c>
      <c r="I10">
        <v>236.5</v>
      </c>
      <c r="J10" t="s">
        <v>72</v>
      </c>
      <c r="K10">
        <v>2013</v>
      </c>
      <c r="M10" t="s">
        <v>143</v>
      </c>
      <c r="N10" t="s">
        <v>144</v>
      </c>
      <c r="S10" t="s">
        <v>98</v>
      </c>
      <c r="T10" t="s">
        <v>41</v>
      </c>
      <c r="U10">
        <v>38.797505999999998</v>
      </c>
      <c r="V10">
        <v>-87.250488000000004</v>
      </c>
      <c r="W10" t="s">
        <v>42</v>
      </c>
      <c r="X10" t="s">
        <v>135</v>
      </c>
      <c r="AA10" t="s">
        <v>101</v>
      </c>
      <c r="AB10" t="s">
        <v>145</v>
      </c>
      <c r="AC10" t="s">
        <v>146</v>
      </c>
      <c r="AD10" t="s">
        <v>148</v>
      </c>
      <c r="AE10" t="s">
        <v>49</v>
      </c>
      <c r="AF10" s="1">
        <v>1</v>
      </c>
      <c r="AG10">
        <f t="shared" si="0"/>
        <v>2413.5</v>
      </c>
      <c r="AH10" t="str">
        <f t="shared" si="1"/>
        <v/>
      </c>
      <c r="AI10">
        <f t="shared" si="9"/>
        <v>11</v>
      </c>
      <c r="AJ10">
        <f t="shared" si="10"/>
        <v>2053</v>
      </c>
      <c r="AK10">
        <f t="shared" ref="AK10:AL10" si="30">AJ10+40</f>
        <v>2093</v>
      </c>
      <c r="AL10">
        <f t="shared" si="30"/>
        <v>2133</v>
      </c>
      <c r="AM10">
        <f>IF($A10="coal",Factors!$D$2,0)</f>
        <v>0.31701793547234708</v>
      </c>
      <c r="AN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Factors!$D$5,0)</f>
        <v>0</v>
      </c>
      <c r="AO10">
        <f>IF(OR($N10="D",$N10="HFO",$N10="FO",$N10="D/HFO",$N10="D/NG",$N10="HFO/D",$N10="HFO/NG",$N10="FO/NG"),Factors!$D$4,0)</f>
        <v>0</v>
      </c>
      <c r="AP10">
        <f>IF($A10="coal",Factors!$E$2,0)</f>
        <v>0.32626512072586872</v>
      </c>
      <c r="AQ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Factors!$E$5,0)</f>
        <v>0</v>
      </c>
      <c r="AR10">
        <f>IF(OR($N10="D",$N10="HFO",$N10="FO",$N10="D/HFO",$N10="D/NG",$N10="HFO/D",$N10="HFO/NG",$N10="FO/NG"),Factors!$E$4,0)</f>
        <v>0</v>
      </c>
      <c r="AS10">
        <f>IF($A10="coal",Factors!$F$2,0)</f>
        <v>0.25958344339234829</v>
      </c>
      <c r="AT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Factors!$F$5,0)</f>
        <v>0</v>
      </c>
      <c r="AU10">
        <f>IF(OR($N10="D",$N10="HFO",$N10="FO",$N10="D/HFO",$N10="D/NG",$N10="HFO/D",$N10="HFO/NG",$N10="FO/NG"),Factors!$F$4,0)</f>
        <v>0</v>
      </c>
      <c r="AV10">
        <f>IF($A10="coal",Factors!$G$2,0)</f>
        <v>0.24195388290352457</v>
      </c>
      <c r="AW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Factors!$G$5,0)</f>
        <v>0</v>
      </c>
      <c r="AX10">
        <f>IF(OR($N10="D",$N10="HFO",$N10="FO",$N10="D/HFO",$N10="D/NG",$N10="HFO/D",$N10="HFO/NG",$N10="FO/NG"),Factors!$G$4,0)</f>
        <v>0</v>
      </c>
      <c r="AY10">
        <f t="shared" si="12"/>
        <v>0.31701793547234708</v>
      </c>
      <c r="AZ10">
        <f t="shared" si="13"/>
        <v>0.32626512072586872</v>
      </c>
      <c r="BA10">
        <f t="shared" si="14"/>
        <v>0.25958344339234829</v>
      </c>
      <c r="BB10">
        <f t="shared" si="15"/>
        <v>0.24195388290352457</v>
      </c>
      <c r="BC10">
        <f t="shared" si="16"/>
        <v>0.28620509562352214</v>
      </c>
      <c r="BD10" s="18">
        <f t="shared" si="17"/>
        <v>656.77873763548041</v>
      </c>
      <c r="BE10" s="18">
        <f t="shared" si="18"/>
        <v>675.93650121261123</v>
      </c>
      <c r="BF10" s="18">
        <f t="shared" si="19"/>
        <v>537.78940301366356</v>
      </c>
      <c r="BG10" s="18">
        <f t="shared" si="20"/>
        <v>501.26553736654796</v>
      </c>
      <c r="BH10">
        <f>IF(A10="coal", Factors!$B$8, IF(OR($N10="D",$N10="HFO",$N10="FO",$N10="D/HFO",$N10="D/NG",$N10="HFO/D",$N10="HFO/NG",$N10="FO/NG"), Factors!$B$9, 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 Factors!$B$10, 0)))</f>
        <v>10689</v>
      </c>
      <c r="BI10">
        <f>IF($A10&lt;&gt;"coal",0,IF($N10="bituminous",Factors!$B$30,IF($N10="lignite",Factors!$B$34,IF($N10="subbituminous",Factors!$B$41,(Factors!$B$30+Factors!$B$34)/2))))</f>
        <v>95.754999999999995</v>
      </c>
      <c r="BJ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(Factors!$B$36+Factors!$B$38)/2,0)</f>
        <v>0</v>
      </c>
      <c r="BK10">
        <f>IF(OR($N10="D",$N10="HFO",$N10="FO",$N10="D/HFO",$N10="D/NG",$N10="HFO/D",$N10="HFO/NG",$N10="FO/NG"),Factors!$B$31,0)</f>
        <v>0</v>
      </c>
      <c r="BL10">
        <f t="shared" si="21"/>
        <v>95.754999999999995</v>
      </c>
      <c r="BM10">
        <f>IF($A10&lt;&gt;"coal",0,IF($N10="bituminous",Factors!$E$33,IF($N10="lignite",Factors!$E$35,IF($N10="subbituminous",Factors!$E$34,(Factors!$E$33+Factors!$E$35)/2))))</f>
        <v>103.18414888902956</v>
      </c>
      <c r="BN10">
        <f>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),(Factors!$E$39+Factors!$E$40)/2,0)</f>
        <v>0</v>
      </c>
      <c r="BO10">
        <f>IF(OR($N10="D",$N10="HFO",$N10="FO",$N10="D/HFO",$N10="D/NG",$N10="HFO/D",$N10="HFO/NG",$N10="FO/NG"),Factors!$E$37,0)</f>
        <v>0</v>
      </c>
      <c r="BP10">
        <f t="shared" si="22"/>
        <v>103.18414888902956</v>
      </c>
      <c r="BQ10" s="17">
        <f t="shared" si="23"/>
        <v>606891.63379745849</v>
      </c>
      <c r="BR10" s="17">
        <f t="shared" si="4"/>
        <v>653977.3035482571</v>
      </c>
      <c r="BT10" s="17">
        <f t="shared" si="5"/>
        <v>724384.49834364804</v>
      </c>
      <c r="BU10" s="17">
        <f t="shared" si="6"/>
        <v>745514.2733545868</v>
      </c>
      <c r="BV10" s="17">
        <f t="shared" si="7"/>
        <v>593146.95283694833</v>
      </c>
      <c r="BW10" s="17">
        <f t="shared" si="8"/>
        <v>552863.48965784512</v>
      </c>
      <c r="BX10">
        <f>IF($A10="coal",Factors!D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D$5,IF(OR($N10="D",$N10="HFO",$N10="FO",$N10="D/HFO",$N10="D/NG",$N10="HFO/D",$N10="HFO/NG",$N10="FO/NG",$N10="HFO/LFO"),Factors!D$4,0)))</f>
        <v>0.31701793547234708</v>
      </c>
      <c r="BY10">
        <f>IF($A10="coal",Factors!E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E$5,IF(OR($N10="D",$N10="HFO",$N10="FO",$N10="D/HFO",$N10="D/NG",$N10="HFO/D",$N10="HFO/NG",$N10="FO/NG",$N10="HFO/LFO"),Factors!E$4,0)))</f>
        <v>0.32626512072586872</v>
      </c>
      <c r="BZ10">
        <f>IF($A10="coal",Factors!F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F$5,IF(OR($N10="D",$N10="HFO",$N10="FO",$N10="D/HFO",$N10="D/NG",$N10="HFO/D",$N10="HFO/NG",$N10="FO/NG",$N10="HFO/LFO"),Factors!F$4,0)))</f>
        <v>0.25958344339234829</v>
      </c>
      <c r="CA10">
        <f>IF($A10="coal",Factors!G$2,IF(OR($N10="NG",$N10="NG/B",$N10="NG/C",$N10="NG/D",$N10="NG/OG",$N10="NG/FO",$N10="NG/LFO",$N10="NG/BFG",$N10="NG/HFO",$N10="NG/FO/D",$N10="NG/LNG",$N10="NG/N",$N10="NG/N/D",$N10="NG/D/HFO",$N10="NG/HFO/OG",$N10="NG/S",$N10="LNG/NG/FO",$N10="LNG/D",$N10="LNG/LPG",$N10="WSTH-NG",$N10="WSTH-NG/BU",$N10="LNG"),Factors!G$5,IF(OR($N10="D",$N10="HFO",$N10="FO",$N10="D/HFO",$N10="D/NG",$N10="HFO/D",$N10="HFO/NG",$N10="FO/NG",$N10="HFO/LFO"),Factors!G$4,0)))</f>
        <v>0.24195388290352457</v>
      </c>
    </row>
    <row r="11" spans="1:79">
      <c r="A11" t="s">
        <v>31</v>
      </c>
      <c r="B11" t="s">
        <v>32</v>
      </c>
      <c r="C11" t="s">
        <v>33</v>
      </c>
      <c r="D11" t="s">
        <v>34</v>
      </c>
      <c r="E11" t="s">
        <v>142</v>
      </c>
      <c r="F11" t="s">
        <v>62</v>
      </c>
      <c r="I11">
        <v>331.5</v>
      </c>
      <c r="J11" t="s">
        <v>72</v>
      </c>
      <c r="K11">
        <v>2013</v>
      </c>
      <c r="M11" t="s">
        <v>143</v>
      </c>
      <c r="N11" t="s">
        <v>144</v>
      </c>
      <c r="S11" t="s">
        <v>98</v>
      </c>
      <c r="T11" t="s">
        <v>41</v>
      </c>
      <c r="U11">
        <v>38.797505999999998</v>
      </c>
      <c r="V11">
        <v>-87.250488000000004</v>
      </c>
      <c r="W11" t="s">
        <v>42</v>
      </c>
      <c r="X11" t="s">
        <v>135</v>
      </c>
      <c r="AA11" t="s">
        <v>101</v>
      </c>
      <c r="AB11" t="s">
        <v>145</v>
      </c>
      <c r="AC11" t="s">
        <v>146</v>
      </c>
      <c r="AD11" t="s">
        <v>149</v>
      </c>
      <c r="AE11" t="s">
        <v>49</v>
      </c>
      <c r="AF11" s="1">
        <v>1</v>
      </c>
      <c r="AG11">
        <f t="shared" si="0"/>
        <v>2413.5</v>
      </c>
      <c r="AH11">
        <f t="shared" si="1"/>
        <v>2413.5</v>
      </c>
      <c r="AI11">
        <f t="shared" si="9"/>
        <v>11</v>
      </c>
      <c r="AJ11">
        <f t="shared" si="10"/>
        <v>2053</v>
      </c>
      <c r="AK11">
        <f t="shared" ref="AK11:AL11" si="31">AJ11+40</f>
        <v>2093</v>
      </c>
      <c r="AL11">
        <f t="shared" si="31"/>
        <v>2133</v>
      </c>
      <c r="AM11">
        <f>IF($A11="coal",Factors!$D$2,0)</f>
        <v>0.31701793547234708</v>
      </c>
      <c r="AN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Factors!$D$5,0)</f>
        <v>0</v>
      </c>
      <c r="AO11">
        <f>IF(OR($N11="D",$N11="HFO",$N11="FO",$N11="D/HFO",$N11="D/NG",$N11="HFO/D",$N11="HFO/NG",$N11="FO/NG"),Factors!$D$4,0)</f>
        <v>0</v>
      </c>
      <c r="AP11">
        <f>IF($A11="coal",Factors!$E$2,0)</f>
        <v>0.32626512072586872</v>
      </c>
      <c r="AQ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Factors!$E$5,0)</f>
        <v>0</v>
      </c>
      <c r="AR11">
        <f>IF(OR($N11="D",$N11="HFO",$N11="FO",$N11="D/HFO",$N11="D/NG",$N11="HFO/D",$N11="HFO/NG",$N11="FO/NG"),Factors!$E$4,0)</f>
        <v>0</v>
      </c>
      <c r="AS11">
        <f>IF($A11="coal",Factors!$F$2,0)</f>
        <v>0.25958344339234829</v>
      </c>
      <c r="AT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Factors!$F$5,0)</f>
        <v>0</v>
      </c>
      <c r="AU11">
        <f>IF(OR($N11="D",$N11="HFO",$N11="FO",$N11="D/HFO",$N11="D/NG",$N11="HFO/D",$N11="HFO/NG",$N11="FO/NG"),Factors!$F$4,0)</f>
        <v>0</v>
      </c>
      <c r="AV11">
        <f>IF($A11="coal",Factors!$G$2,0)</f>
        <v>0.24195388290352457</v>
      </c>
      <c r="AW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Factors!$G$5,0)</f>
        <v>0</v>
      </c>
      <c r="AX11">
        <f>IF(OR($N11="D",$N11="HFO",$N11="FO",$N11="D/HFO",$N11="D/NG",$N11="HFO/D",$N11="HFO/NG",$N11="FO/NG"),Factors!$G$4,0)</f>
        <v>0</v>
      </c>
      <c r="AY11">
        <f t="shared" si="12"/>
        <v>0.31701793547234708</v>
      </c>
      <c r="AZ11">
        <f t="shared" si="13"/>
        <v>0.32626512072586872</v>
      </c>
      <c r="BA11">
        <f t="shared" si="14"/>
        <v>0.25958344339234829</v>
      </c>
      <c r="BB11">
        <f t="shared" si="15"/>
        <v>0.24195388290352457</v>
      </c>
      <c r="BC11">
        <f t="shared" si="16"/>
        <v>0.28620509562352214</v>
      </c>
      <c r="BD11" s="18">
        <f t="shared" si="17"/>
        <v>920.6010635355675</v>
      </c>
      <c r="BE11" s="18">
        <f t="shared" si="18"/>
        <v>947.45433468067915</v>
      </c>
      <c r="BF11" s="18">
        <f t="shared" si="19"/>
        <v>753.81474460477591</v>
      </c>
      <c r="BG11" s="18">
        <f t="shared" si="20"/>
        <v>702.61955871886107</v>
      </c>
      <c r="BH11">
        <f>IF(A11="coal", Factors!$B$8, IF(OR($N11="D",$N11="HFO",$N11="FO",$N11="D/HFO",$N11="D/NG",$N11="HFO/D",$N11="HFO/NG",$N11="FO/NG"), Factors!$B$9, 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 Factors!$B$10, 0)))</f>
        <v>10689</v>
      </c>
      <c r="BI11">
        <f>IF($A11&lt;&gt;"coal",0,IF($N11="bituminous",Factors!$B$30,IF($N11="lignite",Factors!$B$34,IF($N11="subbituminous",Factors!$B$41,(Factors!$B$30+Factors!$B$34)/2))))</f>
        <v>95.754999999999995</v>
      </c>
      <c r="BJ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(Factors!$B$36+Factors!$B$38)/2,0)</f>
        <v>0</v>
      </c>
      <c r="BK11">
        <f>IF(OR($N11="D",$N11="HFO",$N11="FO",$N11="D/HFO",$N11="D/NG",$N11="HFO/D",$N11="HFO/NG",$N11="FO/NG"),Factors!$B$31,0)</f>
        <v>0</v>
      </c>
      <c r="BL11">
        <f t="shared" si="21"/>
        <v>95.754999999999995</v>
      </c>
      <c r="BM11">
        <f>IF($A11&lt;&gt;"coal",0,IF($N11="bituminous",Factors!$E$33,IF($N11="lignite",Factors!$E$35,IF($N11="subbituminous",Factors!$E$34,(Factors!$E$33+Factors!$E$35)/2))))</f>
        <v>103.18414888902956</v>
      </c>
      <c r="BN11">
        <f>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),(Factors!$E$39+Factors!$E$40)/2,0)</f>
        <v>0</v>
      </c>
      <c r="BO11">
        <f>IF(OR($N11="D",$N11="HFO",$N11="FO",$N11="D/HFO",$N11="D/NG",$N11="HFO/D",$N11="HFO/NG",$N11="FO/NG"),Factors!$E$37,0)</f>
        <v>0</v>
      </c>
      <c r="BP11">
        <f t="shared" si="22"/>
        <v>103.18414888902956</v>
      </c>
      <c r="BQ11" s="17">
        <f t="shared" si="23"/>
        <v>850674.74251102528</v>
      </c>
      <c r="BR11" s="17">
        <f t="shared" si="4"/>
        <v>916674.31765855057</v>
      </c>
      <c r="BT11" s="17">
        <f t="shared" si="5"/>
        <v>1015363.4723083269</v>
      </c>
      <c r="BU11" s="17">
        <f t="shared" si="6"/>
        <v>1044980.894786662</v>
      </c>
      <c r="BV11" s="17">
        <f t="shared" si="7"/>
        <v>831408.94234861888</v>
      </c>
      <c r="BW11" s="17">
        <f t="shared" si="8"/>
        <v>774943.96119059494</v>
      </c>
      <c r="BX11">
        <f>IF($A11="coal",Factors!D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D$5,IF(OR($N11="D",$N11="HFO",$N11="FO",$N11="D/HFO",$N11="D/NG",$N11="HFO/D",$N11="HFO/NG",$N11="FO/NG",$N11="HFO/LFO"),Factors!D$4,0)))</f>
        <v>0.31701793547234708</v>
      </c>
      <c r="BY11">
        <f>IF($A11="coal",Factors!E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E$5,IF(OR($N11="D",$N11="HFO",$N11="FO",$N11="D/HFO",$N11="D/NG",$N11="HFO/D",$N11="HFO/NG",$N11="FO/NG",$N11="HFO/LFO"),Factors!E$4,0)))</f>
        <v>0.32626512072586872</v>
      </c>
      <c r="BZ11">
        <f>IF($A11="coal",Factors!F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F$5,IF(OR($N11="D",$N11="HFO",$N11="FO",$N11="D/HFO",$N11="D/NG",$N11="HFO/D",$N11="HFO/NG",$N11="FO/NG",$N11="HFO/LFO"),Factors!F$4,0)))</f>
        <v>0.25958344339234829</v>
      </c>
      <c r="CA11">
        <f>IF($A11="coal",Factors!G$2,IF(OR($N11="NG",$N11="NG/B",$N11="NG/C",$N11="NG/D",$N11="NG/OG",$N11="NG/FO",$N11="NG/LFO",$N11="NG/BFG",$N11="NG/HFO",$N11="NG/FO/D",$N11="NG/LNG",$N11="NG/N",$N11="NG/N/D",$N11="NG/D/HFO",$N11="NG/HFO/OG",$N11="NG/S",$N11="LNG/NG/FO",$N11="LNG/D",$N11="LNG/LPG",$N11="WSTH-NG",$N11="WSTH-NG/BU",$N11="LNG"),Factors!G$5,IF(OR($N11="D",$N11="HFO",$N11="FO",$N11="D/HFO",$N11="D/NG",$N11="HFO/D",$N11="HFO/NG",$N11="FO/NG",$N11="HFO/LFO"),Factors!G$4,0)))</f>
        <v>0.24195388290352457</v>
      </c>
    </row>
    <row r="12" spans="1:79">
      <c r="A12" t="s">
        <v>31</v>
      </c>
      <c r="B12" t="s">
        <v>32</v>
      </c>
      <c r="C12" t="s">
        <v>33</v>
      </c>
      <c r="D12" t="s">
        <v>34</v>
      </c>
      <c r="E12" t="s">
        <v>150</v>
      </c>
      <c r="F12" t="s">
        <v>50</v>
      </c>
      <c r="I12">
        <v>165</v>
      </c>
      <c r="J12" t="s">
        <v>37</v>
      </c>
      <c r="K12">
        <v>1957</v>
      </c>
      <c r="L12">
        <v>2021</v>
      </c>
      <c r="M12" t="s">
        <v>38</v>
      </c>
      <c r="N12" t="s">
        <v>39</v>
      </c>
      <c r="S12" t="s">
        <v>74</v>
      </c>
      <c r="T12" t="s">
        <v>41</v>
      </c>
      <c r="U12">
        <v>35.190277999999999</v>
      </c>
      <c r="V12">
        <v>-81.008332999999993</v>
      </c>
      <c r="W12" t="s">
        <v>42</v>
      </c>
      <c r="X12" t="s">
        <v>151</v>
      </c>
      <c r="Y12" t="s">
        <v>152</v>
      </c>
      <c r="AA12" t="s">
        <v>45</v>
      </c>
      <c r="AB12" t="s">
        <v>153</v>
      </c>
      <c r="AC12" t="s">
        <v>154</v>
      </c>
      <c r="AD12" t="s">
        <v>156</v>
      </c>
      <c r="AE12" t="s">
        <v>49</v>
      </c>
      <c r="AF12" s="1">
        <v>1</v>
      </c>
      <c r="AG12">
        <f t="shared" si="0"/>
        <v>3465</v>
      </c>
      <c r="AH12" t="str">
        <f t="shared" si="1"/>
        <v/>
      </c>
      <c r="AI12">
        <f t="shared" si="9"/>
        <v>67</v>
      </c>
      <c r="AJ12">
        <f t="shared" si="10"/>
        <v>1997</v>
      </c>
      <c r="AK12">
        <f t="shared" ref="AK12:AL12" si="32">AJ12+40</f>
        <v>2037</v>
      </c>
      <c r="AL12">
        <f t="shared" si="32"/>
        <v>2077</v>
      </c>
      <c r="AM12">
        <f>IF($A12="coal",Factors!$D$2,0)</f>
        <v>0.31701793547234708</v>
      </c>
      <c r="AN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Factors!$D$5,0)</f>
        <v>0</v>
      </c>
      <c r="AO12">
        <f>IF(OR($N12="D",$N12="HFO",$N12="FO",$N12="D/HFO",$N12="D/NG",$N12="HFO/D",$N12="HFO/NG",$N12="FO/NG"),Factors!$D$4,0)</f>
        <v>0</v>
      </c>
      <c r="AP12">
        <f>IF($A12="coal",Factors!$E$2,0)</f>
        <v>0.32626512072586872</v>
      </c>
      <c r="AQ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Factors!$E$5,0)</f>
        <v>0</v>
      </c>
      <c r="AR12">
        <f>IF(OR($N12="D",$N12="HFO",$N12="FO",$N12="D/HFO",$N12="D/NG",$N12="HFO/D",$N12="HFO/NG",$N12="FO/NG"),Factors!$E$4,0)</f>
        <v>0</v>
      </c>
      <c r="AS12">
        <f>IF($A12="coal",Factors!$F$2,0)</f>
        <v>0.25958344339234829</v>
      </c>
      <c r="AT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Factors!$F$5,0)</f>
        <v>0</v>
      </c>
      <c r="AU12">
        <f>IF(OR($N12="D",$N12="HFO",$N12="FO",$N12="D/HFO",$N12="D/NG",$N12="HFO/D",$N12="HFO/NG",$N12="FO/NG"),Factors!$F$4,0)</f>
        <v>0</v>
      </c>
      <c r="AV12">
        <f>IF($A12="coal",Factors!$G$2,0)</f>
        <v>0.24195388290352457</v>
      </c>
      <c r="AW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Factors!$G$5,0)</f>
        <v>0</v>
      </c>
      <c r="AX12">
        <f>IF(OR($N12="D",$N12="HFO",$N12="FO",$N12="D/HFO",$N12="D/NG",$N12="HFO/D",$N12="HFO/NG",$N12="FO/NG"),Factors!$G$4,0)</f>
        <v>0</v>
      </c>
      <c r="AY12">
        <f t="shared" si="12"/>
        <v>0.31701793547234708</v>
      </c>
      <c r="AZ12">
        <f t="shared" si="13"/>
        <v>0.32626512072586872</v>
      </c>
      <c r="BA12">
        <f t="shared" si="14"/>
        <v>0.25958344339234829</v>
      </c>
      <c r="BB12">
        <f t="shared" si="15"/>
        <v>0.24195388290352457</v>
      </c>
      <c r="BC12">
        <f t="shared" si="16"/>
        <v>0.28620509562352214</v>
      </c>
      <c r="BD12" s="18">
        <f t="shared" si="17"/>
        <v>458.21772393173046</v>
      </c>
      <c r="BE12" s="18">
        <f t="shared" si="18"/>
        <v>471.58360549717065</v>
      </c>
      <c r="BF12" s="18">
        <f t="shared" si="19"/>
        <v>375.20190907930026</v>
      </c>
      <c r="BG12" s="18">
        <f t="shared" si="20"/>
        <v>349.72014234875439</v>
      </c>
      <c r="BH12">
        <f>IF(A12="coal", Factors!$B$8, IF(OR($N12="D",$N12="HFO",$N12="FO",$N12="D/HFO",$N12="D/NG",$N12="HFO/D",$N12="HFO/NG",$N12="FO/NG"), Factors!$B$9, 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 Factors!$B$10, 0)))</f>
        <v>10689</v>
      </c>
      <c r="BI12">
        <f>IF($A12&lt;&gt;"coal",0,IF($N12="bituminous",Factors!$B$30,IF($N12="lignite",Factors!$B$34,IF($N12="subbituminous",Factors!$B$41,(Factors!$B$30+Factors!$B$34)/2))))</f>
        <v>93.24</v>
      </c>
      <c r="BJ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(Factors!$B$36+Factors!$B$38)/2,0)</f>
        <v>0</v>
      </c>
      <c r="BK12">
        <f>IF(OR($N12="D",$N12="HFO",$N12="FO",$N12="D/HFO",$N12="D/NG",$N12="HFO/D",$N12="HFO/NG",$N12="FO/NG"),Factors!$B$31,0)</f>
        <v>0</v>
      </c>
      <c r="BL12">
        <f t="shared" si="21"/>
        <v>93.24</v>
      </c>
      <c r="BM12">
        <f>IF($A12&lt;&gt;"coal",0,IF($N12="bituminous",Factors!$E$33,IF($N12="lignite",Factors!$E$35,IF($N12="subbituminous",Factors!$E$34,(Factors!$E$33+Factors!$E$35)/2))))</f>
        <v>99.807980418222868</v>
      </c>
      <c r="BN12">
        <f>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),(Factors!$E$39+Factors!$E$40)/2,0)</f>
        <v>0</v>
      </c>
      <c r="BO12">
        <f>IF(OR($N12="D",$N12="HFO",$N12="FO",$N12="D/HFO",$N12="D/NG",$N12="HFO/D",$N12="HFO/NG",$N12="FO/NG"),Factors!$E$37,0)</f>
        <v>0</v>
      </c>
      <c r="BP12">
        <f t="shared" si="22"/>
        <v>99.807980418222868</v>
      </c>
      <c r="BQ12" s="17">
        <f t="shared" si="23"/>
        <v>412291.8538611136</v>
      </c>
      <c r="BR12" s="17">
        <f t="shared" si="4"/>
        <v>441334.37662765809</v>
      </c>
      <c r="BT12" s="17">
        <f t="shared" si="5"/>
        <v>488848.43446503853</v>
      </c>
      <c r="BU12" s="17">
        <f t="shared" si="6"/>
        <v>503107.79183438385</v>
      </c>
      <c r="BV12" s="17">
        <f t="shared" si="7"/>
        <v>400283.21970591607</v>
      </c>
      <c r="BW12" s="17">
        <f t="shared" si="8"/>
        <v>373098.0605052943</v>
      </c>
      <c r="BX12">
        <f>IF($A12="coal",Factors!D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D$5,IF(OR($N12="D",$N12="HFO",$N12="FO",$N12="D/HFO",$N12="D/NG",$N12="HFO/D",$N12="HFO/NG",$N12="FO/NG",$N12="HFO/LFO"),Factors!D$4,0)))</f>
        <v>0.31701793547234708</v>
      </c>
      <c r="BY12">
        <f>IF($A12="coal",Factors!E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E$5,IF(OR($N12="D",$N12="HFO",$N12="FO",$N12="D/HFO",$N12="D/NG",$N12="HFO/D",$N12="HFO/NG",$N12="FO/NG",$N12="HFO/LFO"),Factors!E$4,0)))</f>
        <v>0.32626512072586872</v>
      </c>
      <c r="BZ12">
        <f>IF($A12="coal",Factors!F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F$5,IF(OR($N12="D",$N12="HFO",$N12="FO",$N12="D/HFO",$N12="D/NG",$N12="HFO/D",$N12="HFO/NG",$N12="FO/NG",$N12="HFO/LFO"),Factors!F$4,0)))</f>
        <v>0.25958344339234829</v>
      </c>
      <c r="CA12">
        <f>IF($A12="coal",Factors!G$2,IF(OR($N12="NG",$N12="NG/B",$N12="NG/C",$N12="NG/D",$N12="NG/OG",$N12="NG/FO",$N12="NG/LFO",$N12="NG/BFG",$N12="NG/HFO",$N12="NG/FO/D",$N12="NG/LNG",$N12="NG/N",$N12="NG/N/D",$N12="NG/D/HFO",$N12="NG/HFO/OG",$N12="NG/S",$N12="LNG/NG/FO",$N12="LNG/D",$N12="LNG/LPG",$N12="WSTH-NG",$N12="WSTH-NG/BU",$N12="LNG"),Factors!G$5,IF(OR($N12="D",$N12="HFO",$N12="FO",$N12="D/HFO",$N12="D/NG",$N12="HFO/D",$N12="HFO/NG",$N12="FO/NG",$N12="HFO/LFO"),Factors!G$4,0)))</f>
        <v>0.24195388290352457</v>
      </c>
    </row>
    <row r="13" spans="1:79">
      <c r="A13" t="s">
        <v>31</v>
      </c>
      <c r="B13" t="s">
        <v>32</v>
      </c>
      <c r="C13" t="s">
        <v>33</v>
      </c>
      <c r="D13" t="s">
        <v>34</v>
      </c>
      <c r="E13" t="s">
        <v>150</v>
      </c>
      <c r="F13" t="s">
        <v>36</v>
      </c>
      <c r="I13">
        <v>165</v>
      </c>
      <c r="J13" t="s">
        <v>72</v>
      </c>
      <c r="K13">
        <v>1957</v>
      </c>
      <c r="L13">
        <v>2024</v>
      </c>
      <c r="M13" t="s">
        <v>38</v>
      </c>
      <c r="N13" t="s">
        <v>39</v>
      </c>
      <c r="S13" t="s">
        <v>74</v>
      </c>
      <c r="T13" t="s">
        <v>41</v>
      </c>
      <c r="U13">
        <v>35.190277999999999</v>
      </c>
      <c r="V13">
        <v>-81.008332999999993</v>
      </c>
      <c r="W13" t="s">
        <v>42</v>
      </c>
      <c r="X13" t="s">
        <v>151</v>
      </c>
      <c r="Y13" t="s">
        <v>152</v>
      </c>
      <c r="AA13" t="s">
        <v>45</v>
      </c>
      <c r="AB13" t="s">
        <v>153</v>
      </c>
      <c r="AC13" t="s">
        <v>154</v>
      </c>
      <c r="AD13" t="s">
        <v>155</v>
      </c>
      <c r="AE13" t="s">
        <v>49</v>
      </c>
      <c r="AF13" s="1">
        <v>1</v>
      </c>
      <c r="AG13">
        <f t="shared" si="0"/>
        <v>3465</v>
      </c>
      <c r="AH13" t="str">
        <f t="shared" si="1"/>
        <v/>
      </c>
      <c r="AI13">
        <f t="shared" si="9"/>
        <v>67</v>
      </c>
      <c r="AJ13">
        <f t="shared" si="10"/>
        <v>1997</v>
      </c>
      <c r="AK13">
        <f t="shared" ref="AK13:AL13" si="33">AJ13+40</f>
        <v>2037</v>
      </c>
      <c r="AL13">
        <f t="shared" si="33"/>
        <v>2077</v>
      </c>
      <c r="AM13">
        <f>IF($A13="coal",Factors!$D$2,0)</f>
        <v>0.31701793547234708</v>
      </c>
      <c r="AN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Factors!$D$5,0)</f>
        <v>0</v>
      </c>
      <c r="AO13">
        <f>IF(OR($N13="D",$N13="HFO",$N13="FO",$N13="D/HFO",$N13="D/NG",$N13="HFO/D",$N13="HFO/NG",$N13="FO/NG"),Factors!$D$4,0)</f>
        <v>0</v>
      </c>
      <c r="AP13">
        <f>IF($A13="coal",Factors!$E$2,0)</f>
        <v>0.32626512072586872</v>
      </c>
      <c r="AQ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Factors!$E$5,0)</f>
        <v>0</v>
      </c>
      <c r="AR13">
        <f>IF(OR($N13="D",$N13="HFO",$N13="FO",$N13="D/HFO",$N13="D/NG",$N13="HFO/D",$N13="HFO/NG",$N13="FO/NG"),Factors!$E$4,0)</f>
        <v>0</v>
      </c>
      <c r="AS13">
        <f>IF($A13="coal",Factors!$F$2,0)</f>
        <v>0.25958344339234829</v>
      </c>
      <c r="AT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Factors!$F$5,0)</f>
        <v>0</v>
      </c>
      <c r="AU13">
        <f>IF(OR($N13="D",$N13="HFO",$N13="FO",$N13="D/HFO",$N13="D/NG",$N13="HFO/D",$N13="HFO/NG",$N13="FO/NG"),Factors!$F$4,0)</f>
        <v>0</v>
      </c>
      <c r="AV13">
        <f>IF($A13="coal",Factors!$G$2,0)</f>
        <v>0.24195388290352457</v>
      </c>
      <c r="AW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Factors!$G$5,0)</f>
        <v>0</v>
      </c>
      <c r="AX13">
        <f>IF(OR($N13="D",$N13="HFO",$N13="FO",$N13="D/HFO",$N13="D/NG",$N13="HFO/D",$N13="HFO/NG",$N13="FO/NG"),Factors!$G$4,0)</f>
        <v>0</v>
      </c>
      <c r="AY13">
        <f t="shared" si="12"/>
        <v>0.31701793547234708</v>
      </c>
      <c r="AZ13">
        <f t="shared" si="13"/>
        <v>0.32626512072586872</v>
      </c>
      <c r="BA13">
        <f t="shared" si="14"/>
        <v>0.25958344339234829</v>
      </c>
      <c r="BB13">
        <f t="shared" si="15"/>
        <v>0.24195388290352457</v>
      </c>
      <c r="BC13">
        <f t="shared" si="16"/>
        <v>0.28620509562352214</v>
      </c>
      <c r="BD13" s="18">
        <f t="shared" si="17"/>
        <v>458.21772393173046</v>
      </c>
      <c r="BE13" s="18">
        <f t="shared" si="18"/>
        <v>471.58360549717065</v>
      </c>
      <c r="BF13" s="18">
        <f t="shared" si="19"/>
        <v>375.20190907930026</v>
      </c>
      <c r="BG13" s="18">
        <f t="shared" si="20"/>
        <v>349.72014234875439</v>
      </c>
      <c r="BH13">
        <f>IF(A13="coal", Factors!$B$8, IF(OR($N13="D",$N13="HFO",$N13="FO",$N13="D/HFO",$N13="D/NG",$N13="HFO/D",$N13="HFO/NG",$N13="FO/NG"), Factors!$B$9, 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 Factors!$B$10, 0)))</f>
        <v>10689</v>
      </c>
      <c r="BI13">
        <f>IF($A13&lt;&gt;"coal",0,IF($N13="bituminous",Factors!$B$30,IF($N13="lignite",Factors!$B$34,IF($N13="subbituminous",Factors!$B$41,(Factors!$B$30+Factors!$B$34)/2))))</f>
        <v>93.24</v>
      </c>
      <c r="BJ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(Factors!$B$36+Factors!$B$38)/2,0)</f>
        <v>0</v>
      </c>
      <c r="BK13">
        <f>IF(OR($N13="D",$N13="HFO",$N13="FO",$N13="D/HFO",$N13="D/NG",$N13="HFO/D",$N13="HFO/NG",$N13="FO/NG"),Factors!$B$31,0)</f>
        <v>0</v>
      </c>
      <c r="BL13">
        <f t="shared" si="21"/>
        <v>93.24</v>
      </c>
      <c r="BM13">
        <f>IF($A13&lt;&gt;"coal",0,IF($N13="bituminous",Factors!$E$33,IF($N13="lignite",Factors!$E$35,IF($N13="subbituminous",Factors!$E$34,(Factors!$E$33+Factors!$E$35)/2))))</f>
        <v>99.807980418222868</v>
      </c>
      <c r="BN13">
        <f>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),(Factors!$E$39+Factors!$E$40)/2,0)</f>
        <v>0</v>
      </c>
      <c r="BO13">
        <f>IF(OR($N13="D",$N13="HFO",$N13="FO",$N13="D/HFO",$N13="D/NG",$N13="HFO/D",$N13="HFO/NG",$N13="FO/NG"),Factors!$E$37,0)</f>
        <v>0</v>
      </c>
      <c r="BP13">
        <f t="shared" si="22"/>
        <v>99.807980418222868</v>
      </c>
      <c r="BQ13" s="17">
        <f t="shared" si="23"/>
        <v>412291.8538611136</v>
      </c>
      <c r="BR13" s="17">
        <f t="shared" si="4"/>
        <v>441334.37662765809</v>
      </c>
      <c r="BT13" s="17">
        <f t="shared" si="5"/>
        <v>488848.43446503853</v>
      </c>
      <c r="BU13" s="17">
        <f t="shared" si="6"/>
        <v>503107.79183438385</v>
      </c>
      <c r="BV13" s="17">
        <f t="shared" si="7"/>
        <v>400283.21970591607</v>
      </c>
      <c r="BW13" s="17">
        <f t="shared" si="8"/>
        <v>373098.0605052943</v>
      </c>
      <c r="BX13">
        <f>IF($A13="coal",Factors!D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D$5,IF(OR($N13="D",$N13="HFO",$N13="FO",$N13="D/HFO",$N13="D/NG",$N13="HFO/D",$N13="HFO/NG",$N13="FO/NG",$N13="HFO/LFO"),Factors!D$4,0)))</f>
        <v>0.31701793547234708</v>
      </c>
      <c r="BY13">
        <f>IF($A13="coal",Factors!E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E$5,IF(OR($N13="D",$N13="HFO",$N13="FO",$N13="D/HFO",$N13="D/NG",$N13="HFO/D",$N13="HFO/NG",$N13="FO/NG",$N13="HFO/LFO"),Factors!E$4,0)))</f>
        <v>0.32626512072586872</v>
      </c>
      <c r="BZ13">
        <f>IF($A13="coal",Factors!F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F$5,IF(OR($N13="D",$N13="HFO",$N13="FO",$N13="D/HFO",$N13="D/NG",$N13="HFO/D",$N13="HFO/NG",$N13="FO/NG",$N13="HFO/LFO"),Factors!F$4,0)))</f>
        <v>0.25958344339234829</v>
      </c>
      <c r="CA13">
        <f>IF($A13="coal",Factors!G$2,IF(OR($N13="NG",$N13="NG/B",$N13="NG/C",$N13="NG/D",$N13="NG/OG",$N13="NG/FO",$N13="NG/LFO",$N13="NG/BFG",$N13="NG/HFO",$N13="NG/FO/D",$N13="NG/LNG",$N13="NG/N",$N13="NG/N/D",$N13="NG/D/HFO",$N13="NG/HFO/OG",$N13="NG/S",$N13="LNG/NG/FO",$N13="LNG/D",$N13="LNG/LPG",$N13="WSTH-NG",$N13="WSTH-NG/BU",$N13="LNG"),Factors!G$5,IF(OR($N13="D",$N13="HFO",$N13="FO",$N13="D/HFO",$N13="D/NG",$N13="HFO/D",$N13="HFO/NG",$N13="FO/NG",$N13="HFO/LFO"),Factors!G$4,0)))</f>
        <v>0.24195388290352457</v>
      </c>
    </row>
    <row r="14" spans="1:79">
      <c r="A14" t="s">
        <v>31</v>
      </c>
      <c r="B14" t="s">
        <v>32</v>
      </c>
      <c r="C14" t="s">
        <v>33</v>
      </c>
      <c r="D14" t="s">
        <v>34</v>
      </c>
      <c r="E14" t="s">
        <v>150</v>
      </c>
      <c r="F14" t="s">
        <v>62</v>
      </c>
      <c r="I14">
        <v>275</v>
      </c>
      <c r="J14" t="s">
        <v>37</v>
      </c>
      <c r="K14">
        <v>1959</v>
      </c>
      <c r="L14">
        <v>2021</v>
      </c>
      <c r="M14" t="s">
        <v>38</v>
      </c>
      <c r="N14" t="s">
        <v>39</v>
      </c>
      <c r="S14" t="s">
        <v>74</v>
      </c>
      <c r="T14" t="s">
        <v>41</v>
      </c>
      <c r="U14">
        <v>35.190277999999999</v>
      </c>
      <c r="V14">
        <v>-81.008332999999993</v>
      </c>
      <c r="W14" t="s">
        <v>42</v>
      </c>
      <c r="X14" t="s">
        <v>151</v>
      </c>
      <c r="Y14" t="s">
        <v>152</v>
      </c>
      <c r="AA14" t="s">
        <v>45</v>
      </c>
      <c r="AB14" t="s">
        <v>153</v>
      </c>
      <c r="AC14" t="s">
        <v>154</v>
      </c>
      <c r="AD14" t="s">
        <v>157</v>
      </c>
      <c r="AE14" t="s">
        <v>49</v>
      </c>
      <c r="AF14" s="1">
        <v>1</v>
      </c>
      <c r="AG14">
        <f t="shared" si="0"/>
        <v>3465</v>
      </c>
      <c r="AH14" t="str">
        <f t="shared" si="1"/>
        <v/>
      </c>
      <c r="AI14">
        <f t="shared" si="9"/>
        <v>65</v>
      </c>
      <c r="AJ14">
        <f t="shared" si="10"/>
        <v>1999</v>
      </c>
      <c r="AK14">
        <f t="shared" ref="AK14:AL14" si="34">AJ14+40</f>
        <v>2039</v>
      </c>
      <c r="AL14">
        <f t="shared" si="34"/>
        <v>2079</v>
      </c>
      <c r="AM14">
        <f>IF($A14="coal",Factors!$D$2,0)</f>
        <v>0.31701793547234708</v>
      </c>
      <c r="AN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Factors!$D$5,0)</f>
        <v>0</v>
      </c>
      <c r="AO14">
        <f>IF(OR($N14="D",$N14="HFO",$N14="FO",$N14="D/HFO",$N14="D/NG",$N14="HFO/D",$N14="HFO/NG",$N14="FO/NG"),Factors!$D$4,0)</f>
        <v>0</v>
      </c>
      <c r="AP14">
        <f>IF($A14="coal",Factors!$E$2,0)</f>
        <v>0.32626512072586872</v>
      </c>
      <c r="AQ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Factors!$E$5,0)</f>
        <v>0</v>
      </c>
      <c r="AR14">
        <f>IF(OR($N14="D",$N14="HFO",$N14="FO",$N14="D/HFO",$N14="D/NG",$N14="HFO/D",$N14="HFO/NG",$N14="FO/NG"),Factors!$E$4,0)</f>
        <v>0</v>
      </c>
      <c r="AS14">
        <f>IF($A14="coal",Factors!$F$2,0)</f>
        <v>0.25958344339234829</v>
      </c>
      <c r="AT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Factors!$F$5,0)</f>
        <v>0</v>
      </c>
      <c r="AU14">
        <f>IF(OR($N14="D",$N14="HFO",$N14="FO",$N14="D/HFO",$N14="D/NG",$N14="HFO/D",$N14="HFO/NG",$N14="FO/NG"),Factors!$F$4,0)</f>
        <v>0</v>
      </c>
      <c r="AV14">
        <f>IF($A14="coal",Factors!$G$2,0)</f>
        <v>0.24195388290352457</v>
      </c>
      <c r="AW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Factors!$G$5,0)</f>
        <v>0</v>
      </c>
      <c r="AX14">
        <f>IF(OR($N14="D",$N14="HFO",$N14="FO",$N14="D/HFO",$N14="D/NG",$N14="HFO/D",$N14="HFO/NG",$N14="FO/NG"),Factors!$G$4,0)</f>
        <v>0</v>
      </c>
      <c r="AY14">
        <f t="shared" si="12"/>
        <v>0.31701793547234708</v>
      </c>
      <c r="AZ14">
        <f t="shared" si="13"/>
        <v>0.32626512072586872</v>
      </c>
      <c r="BA14">
        <f t="shared" si="14"/>
        <v>0.25958344339234829</v>
      </c>
      <c r="BB14">
        <f t="shared" si="15"/>
        <v>0.24195388290352457</v>
      </c>
      <c r="BC14">
        <f t="shared" si="16"/>
        <v>0.28620509562352214</v>
      </c>
      <c r="BD14" s="18">
        <f t="shared" si="17"/>
        <v>763.69620655288406</v>
      </c>
      <c r="BE14" s="18">
        <f t="shared" si="18"/>
        <v>785.97267582861775</v>
      </c>
      <c r="BF14" s="18">
        <f t="shared" si="19"/>
        <v>625.33651513216705</v>
      </c>
      <c r="BG14" s="18">
        <f t="shared" si="20"/>
        <v>582.86690391459069</v>
      </c>
      <c r="BH14">
        <f>IF(A14="coal", Factors!$B$8, IF(OR($N14="D",$N14="HFO",$N14="FO",$N14="D/HFO",$N14="D/NG",$N14="HFO/D",$N14="HFO/NG",$N14="FO/NG"), Factors!$B$9, 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 Factors!$B$10, 0)))</f>
        <v>10689</v>
      </c>
      <c r="BI14">
        <f>IF($A14&lt;&gt;"coal",0,IF($N14="bituminous",Factors!$B$30,IF($N14="lignite",Factors!$B$34,IF($N14="subbituminous",Factors!$B$41,(Factors!$B$30+Factors!$B$34)/2))))</f>
        <v>93.24</v>
      </c>
      <c r="BJ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(Factors!$B$36+Factors!$B$38)/2,0)</f>
        <v>0</v>
      </c>
      <c r="BK14">
        <f>IF(OR($N14="D",$N14="HFO",$N14="FO",$N14="D/HFO",$N14="D/NG",$N14="HFO/D",$N14="HFO/NG",$N14="FO/NG"),Factors!$B$31,0)</f>
        <v>0</v>
      </c>
      <c r="BL14">
        <f t="shared" si="21"/>
        <v>93.24</v>
      </c>
      <c r="BM14">
        <f>IF($A14&lt;&gt;"coal",0,IF($N14="bituminous",Factors!$E$33,IF($N14="lignite",Factors!$E$35,IF($N14="subbituminous",Factors!$E$34,(Factors!$E$33+Factors!$E$35)/2))))</f>
        <v>99.807980418222868</v>
      </c>
      <c r="BN14">
        <f>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),(Factors!$E$39+Factors!$E$40)/2,0)</f>
        <v>0</v>
      </c>
      <c r="BO14">
        <f>IF(OR($N14="D",$N14="HFO",$N14="FO",$N14="D/HFO",$N14="D/NG",$N14="HFO/D",$N14="HFO/NG",$N14="FO/NG"),Factors!$E$37,0)</f>
        <v>0</v>
      </c>
      <c r="BP14">
        <f t="shared" si="22"/>
        <v>99.807980418222868</v>
      </c>
      <c r="BQ14" s="17">
        <f t="shared" si="23"/>
        <v>687153.08976852288</v>
      </c>
      <c r="BR14" s="17">
        <f t="shared" si="4"/>
        <v>735557.29437943024</v>
      </c>
      <c r="BT14" s="17">
        <f t="shared" si="5"/>
        <v>814747.39077506424</v>
      </c>
      <c r="BU14" s="17">
        <f t="shared" si="6"/>
        <v>838512.98639063979</v>
      </c>
      <c r="BV14" s="17">
        <f t="shared" si="7"/>
        <v>667138.69950986002</v>
      </c>
      <c r="BW14" s="17">
        <f t="shared" si="8"/>
        <v>621830.10084215726</v>
      </c>
      <c r="BX14">
        <f>IF($A14="coal",Factors!D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D$5,IF(OR($N14="D",$N14="HFO",$N14="FO",$N14="D/HFO",$N14="D/NG",$N14="HFO/D",$N14="HFO/NG",$N14="FO/NG",$N14="HFO/LFO"),Factors!D$4,0)))</f>
        <v>0.31701793547234708</v>
      </c>
      <c r="BY14">
        <f>IF($A14="coal",Factors!E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E$5,IF(OR($N14="D",$N14="HFO",$N14="FO",$N14="D/HFO",$N14="D/NG",$N14="HFO/D",$N14="HFO/NG",$N14="FO/NG",$N14="HFO/LFO"),Factors!E$4,0)))</f>
        <v>0.32626512072586872</v>
      </c>
      <c r="BZ14">
        <f>IF($A14="coal",Factors!F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F$5,IF(OR($N14="D",$N14="HFO",$N14="FO",$N14="D/HFO",$N14="D/NG",$N14="HFO/D",$N14="HFO/NG",$N14="FO/NG",$N14="HFO/LFO"),Factors!F$4,0)))</f>
        <v>0.25958344339234829</v>
      </c>
      <c r="CA14">
        <f>IF($A14="coal",Factors!G$2,IF(OR($N14="NG",$N14="NG/B",$N14="NG/C",$N14="NG/D",$N14="NG/OG",$N14="NG/FO",$N14="NG/LFO",$N14="NG/BFG",$N14="NG/HFO",$N14="NG/FO/D",$N14="NG/LNG",$N14="NG/N",$N14="NG/N/D",$N14="NG/D/HFO",$N14="NG/HFO/OG",$N14="NG/S",$N14="LNG/NG/FO",$N14="LNG/D",$N14="LNG/LPG",$N14="WSTH-NG",$N14="WSTH-NG/BU",$N14="LNG"),Factors!G$5,IF(OR($N14="D",$N14="HFO",$N14="FO",$N14="D/HFO",$N14="D/NG",$N14="HFO/D",$N14="HFO/NG",$N14="FO/NG",$N14="HFO/LFO"),Factors!G$4,0)))</f>
        <v>0.24195388290352457</v>
      </c>
    </row>
    <row r="15" spans="1:79">
      <c r="A15" t="s">
        <v>31</v>
      </c>
      <c r="B15" t="s">
        <v>32</v>
      </c>
      <c r="C15" t="s">
        <v>33</v>
      </c>
      <c r="D15" t="s">
        <v>34</v>
      </c>
      <c r="E15" t="s">
        <v>150</v>
      </c>
      <c r="F15" t="s">
        <v>64</v>
      </c>
      <c r="I15">
        <v>275</v>
      </c>
      <c r="J15" t="s">
        <v>37</v>
      </c>
      <c r="K15">
        <v>1960</v>
      </c>
      <c r="L15">
        <v>2021</v>
      </c>
      <c r="M15" t="s">
        <v>38</v>
      </c>
      <c r="N15" t="s">
        <v>39</v>
      </c>
      <c r="S15" t="s">
        <v>74</v>
      </c>
      <c r="T15" t="s">
        <v>41</v>
      </c>
      <c r="U15">
        <v>35.190277999999999</v>
      </c>
      <c r="V15">
        <v>-81.008332999999993</v>
      </c>
      <c r="W15" t="s">
        <v>42</v>
      </c>
      <c r="X15" t="s">
        <v>151</v>
      </c>
      <c r="Y15" t="s">
        <v>152</v>
      </c>
      <c r="AA15" t="s">
        <v>45</v>
      </c>
      <c r="AB15" t="s">
        <v>153</v>
      </c>
      <c r="AC15" t="s">
        <v>154</v>
      </c>
      <c r="AD15" t="s">
        <v>158</v>
      </c>
      <c r="AE15" t="s">
        <v>49</v>
      </c>
      <c r="AF15" s="1">
        <v>1</v>
      </c>
      <c r="AG15">
        <f t="shared" si="0"/>
        <v>3465</v>
      </c>
      <c r="AH15" t="str">
        <f t="shared" si="1"/>
        <v/>
      </c>
      <c r="AI15">
        <f t="shared" si="9"/>
        <v>64</v>
      </c>
      <c r="AJ15">
        <f t="shared" si="10"/>
        <v>2000</v>
      </c>
      <c r="AK15">
        <f t="shared" ref="AK15:AL15" si="35">AJ15+40</f>
        <v>2040</v>
      </c>
      <c r="AL15">
        <f t="shared" si="35"/>
        <v>2080</v>
      </c>
      <c r="AM15">
        <f>IF($A15="coal",Factors!$D$2,0)</f>
        <v>0.31701793547234708</v>
      </c>
      <c r="AN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Factors!$D$5,0)</f>
        <v>0</v>
      </c>
      <c r="AO15">
        <f>IF(OR($N15="D",$N15="HFO",$N15="FO",$N15="D/HFO",$N15="D/NG",$N15="HFO/D",$N15="HFO/NG",$N15="FO/NG"),Factors!$D$4,0)</f>
        <v>0</v>
      </c>
      <c r="AP15">
        <f>IF($A15="coal",Factors!$E$2,0)</f>
        <v>0.32626512072586872</v>
      </c>
      <c r="AQ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Factors!$E$5,0)</f>
        <v>0</v>
      </c>
      <c r="AR15">
        <f>IF(OR($N15="D",$N15="HFO",$N15="FO",$N15="D/HFO",$N15="D/NG",$N15="HFO/D",$N15="HFO/NG",$N15="FO/NG"),Factors!$E$4,0)</f>
        <v>0</v>
      </c>
      <c r="AS15">
        <f>IF($A15="coal",Factors!$F$2,0)</f>
        <v>0.25958344339234829</v>
      </c>
      <c r="AT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Factors!$F$5,0)</f>
        <v>0</v>
      </c>
      <c r="AU15">
        <f>IF(OR($N15="D",$N15="HFO",$N15="FO",$N15="D/HFO",$N15="D/NG",$N15="HFO/D",$N15="HFO/NG",$N15="FO/NG"),Factors!$F$4,0)</f>
        <v>0</v>
      </c>
      <c r="AV15">
        <f>IF($A15="coal",Factors!$G$2,0)</f>
        <v>0.24195388290352457</v>
      </c>
      <c r="AW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Factors!$G$5,0)</f>
        <v>0</v>
      </c>
      <c r="AX15">
        <f>IF(OR($N15="D",$N15="HFO",$N15="FO",$N15="D/HFO",$N15="D/NG",$N15="HFO/D",$N15="HFO/NG",$N15="FO/NG"),Factors!$G$4,0)</f>
        <v>0</v>
      </c>
      <c r="AY15">
        <f t="shared" si="12"/>
        <v>0.31701793547234708</v>
      </c>
      <c r="AZ15">
        <f t="shared" si="13"/>
        <v>0.32626512072586872</v>
      </c>
      <c r="BA15">
        <f t="shared" si="14"/>
        <v>0.25958344339234829</v>
      </c>
      <c r="BB15">
        <f t="shared" si="15"/>
        <v>0.24195388290352457</v>
      </c>
      <c r="BC15">
        <f t="shared" si="16"/>
        <v>0.28620509562352214</v>
      </c>
      <c r="BD15" s="18">
        <f t="shared" si="17"/>
        <v>763.69620655288406</v>
      </c>
      <c r="BE15" s="18">
        <f t="shared" si="18"/>
        <v>785.97267582861775</v>
      </c>
      <c r="BF15" s="18">
        <f t="shared" si="19"/>
        <v>625.33651513216705</v>
      </c>
      <c r="BG15" s="18">
        <f t="shared" si="20"/>
        <v>582.86690391459069</v>
      </c>
      <c r="BH15">
        <f>IF(A15="coal", Factors!$B$8, IF(OR($N15="D",$N15="HFO",$N15="FO",$N15="D/HFO",$N15="D/NG",$N15="HFO/D",$N15="HFO/NG",$N15="FO/NG"), Factors!$B$9, 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 Factors!$B$10, 0)))</f>
        <v>10689</v>
      </c>
      <c r="BI15">
        <f>IF($A15&lt;&gt;"coal",0,IF($N15="bituminous",Factors!$B$30,IF($N15="lignite",Factors!$B$34,IF($N15="subbituminous",Factors!$B$41,(Factors!$B$30+Factors!$B$34)/2))))</f>
        <v>93.24</v>
      </c>
      <c r="BJ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(Factors!$B$36+Factors!$B$38)/2,0)</f>
        <v>0</v>
      </c>
      <c r="BK15">
        <f>IF(OR($N15="D",$N15="HFO",$N15="FO",$N15="D/HFO",$N15="D/NG",$N15="HFO/D",$N15="HFO/NG",$N15="FO/NG"),Factors!$B$31,0)</f>
        <v>0</v>
      </c>
      <c r="BL15">
        <f t="shared" si="21"/>
        <v>93.24</v>
      </c>
      <c r="BM15">
        <f>IF($A15&lt;&gt;"coal",0,IF($N15="bituminous",Factors!$E$33,IF($N15="lignite",Factors!$E$35,IF($N15="subbituminous",Factors!$E$34,(Factors!$E$33+Factors!$E$35)/2))))</f>
        <v>99.807980418222868</v>
      </c>
      <c r="BN15">
        <f>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),(Factors!$E$39+Factors!$E$40)/2,0)</f>
        <v>0</v>
      </c>
      <c r="BO15">
        <f>IF(OR($N15="D",$N15="HFO",$N15="FO",$N15="D/HFO",$N15="D/NG",$N15="HFO/D",$N15="HFO/NG",$N15="FO/NG"),Factors!$E$37,0)</f>
        <v>0</v>
      </c>
      <c r="BP15">
        <f t="shared" si="22"/>
        <v>99.807980418222868</v>
      </c>
      <c r="BQ15" s="17">
        <f t="shared" si="23"/>
        <v>687153.08976852288</v>
      </c>
      <c r="BR15" s="17">
        <f t="shared" si="4"/>
        <v>735557.29437943024</v>
      </c>
      <c r="BT15" s="17">
        <f t="shared" si="5"/>
        <v>814747.39077506424</v>
      </c>
      <c r="BU15" s="17">
        <f t="shared" si="6"/>
        <v>838512.98639063979</v>
      </c>
      <c r="BV15" s="17">
        <f t="shared" si="7"/>
        <v>667138.69950986002</v>
      </c>
      <c r="BW15" s="17">
        <f t="shared" si="8"/>
        <v>621830.10084215726</v>
      </c>
      <c r="BX15">
        <f>IF($A15="coal",Factors!D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D$5,IF(OR($N15="D",$N15="HFO",$N15="FO",$N15="D/HFO",$N15="D/NG",$N15="HFO/D",$N15="HFO/NG",$N15="FO/NG",$N15="HFO/LFO"),Factors!D$4,0)))</f>
        <v>0.31701793547234708</v>
      </c>
      <c r="BY15">
        <f>IF($A15="coal",Factors!E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E$5,IF(OR($N15="D",$N15="HFO",$N15="FO",$N15="D/HFO",$N15="D/NG",$N15="HFO/D",$N15="HFO/NG",$N15="FO/NG",$N15="HFO/LFO"),Factors!E$4,0)))</f>
        <v>0.32626512072586872</v>
      </c>
      <c r="BZ15">
        <f>IF($A15="coal",Factors!F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F$5,IF(OR($N15="D",$N15="HFO",$N15="FO",$N15="D/HFO",$N15="D/NG",$N15="HFO/D",$N15="HFO/NG",$N15="FO/NG",$N15="HFO/LFO"),Factors!F$4,0)))</f>
        <v>0.25958344339234829</v>
      </c>
      <c r="CA15">
        <f>IF($A15="coal",Factors!G$2,IF(OR($N15="NG",$N15="NG/B",$N15="NG/C",$N15="NG/D",$N15="NG/OG",$N15="NG/FO",$N15="NG/LFO",$N15="NG/BFG",$N15="NG/HFO",$N15="NG/FO/D",$N15="NG/LNG",$N15="NG/N",$N15="NG/N/D",$N15="NG/D/HFO",$N15="NG/HFO/OG",$N15="NG/S",$N15="LNG/NG/FO",$N15="LNG/D",$N15="LNG/LPG",$N15="WSTH-NG",$N15="WSTH-NG/BU",$N15="LNG"),Factors!G$5,IF(OR($N15="D",$N15="HFO",$N15="FO",$N15="D/HFO",$N15="D/NG",$N15="HFO/D",$N15="HFO/NG",$N15="FO/NG",$N15="HFO/LFO"),Factors!G$4,0)))</f>
        <v>0.24195388290352457</v>
      </c>
    </row>
    <row r="16" spans="1:79">
      <c r="A16" t="s">
        <v>31</v>
      </c>
      <c r="B16" t="s">
        <v>32</v>
      </c>
      <c r="C16" t="s">
        <v>33</v>
      </c>
      <c r="D16" t="s">
        <v>34</v>
      </c>
      <c r="E16" t="s">
        <v>150</v>
      </c>
      <c r="F16" t="s">
        <v>66</v>
      </c>
      <c r="I16">
        <v>275</v>
      </c>
      <c r="J16" t="s">
        <v>72</v>
      </c>
      <c r="K16">
        <v>1961</v>
      </c>
      <c r="L16">
        <v>2024</v>
      </c>
      <c r="M16" t="s">
        <v>38</v>
      </c>
      <c r="N16" t="s">
        <v>39</v>
      </c>
      <c r="S16" t="s">
        <v>74</v>
      </c>
      <c r="T16" t="s">
        <v>41</v>
      </c>
      <c r="U16">
        <v>35.190277999999999</v>
      </c>
      <c r="V16">
        <v>-81.008332999999993</v>
      </c>
      <c r="W16" t="s">
        <v>42</v>
      </c>
      <c r="X16" t="s">
        <v>151</v>
      </c>
      <c r="Y16" t="s">
        <v>152</v>
      </c>
      <c r="AA16" t="s">
        <v>45</v>
      </c>
      <c r="AB16" t="s">
        <v>153</v>
      </c>
      <c r="AC16" t="s">
        <v>154</v>
      </c>
      <c r="AD16" t="s">
        <v>159</v>
      </c>
      <c r="AE16" t="s">
        <v>49</v>
      </c>
      <c r="AF16" s="1">
        <v>1</v>
      </c>
      <c r="AG16">
        <f t="shared" si="0"/>
        <v>3465</v>
      </c>
      <c r="AH16">
        <f t="shared" si="1"/>
        <v>3465</v>
      </c>
      <c r="AI16">
        <f t="shared" si="9"/>
        <v>63</v>
      </c>
      <c r="AJ16">
        <f t="shared" si="10"/>
        <v>2001</v>
      </c>
      <c r="AK16">
        <f t="shared" ref="AK16:AL16" si="36">AJ16+40</f>
        <v>2041</v>
      </c>
      <c r="AL16">
        <f t="shared" si="36"/>
        <v>2081</v>
      </c>
      <c r="AM16">
        <f>IF($A16="coal",Factors!$D$2,0)</f>
        <v>0.31701793547234708</v>
      </c>
      <c r="AN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Factors!$D$5,0)</f>
        <v>0</v>
      </c>
      <c r="AO16">
        <f>IF(OR($N16="D",$N16="HFO",$N16="FO",$N16="D/HFO",$N16="D/NG",$N16="HFO/D",$N16="HFO/NG",$N16="FO/NG"),Factors!$D$4,0)</f>
        <v>0</v>
      </c>
      <c r="AP16">
        <f>IF($A16="coal",Factors!$E$2,0)</f>
        <v>0.32626512072586872</v>
      </c>
      <c r="AQ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Factors!$E$5,0)</f>
        <v>0</v>
      </c>
      <c r="AR16">
        <f>IF(OR($N16="D",$N16="HFO",$N16="FO",$N16="D/HFO",$N16="D/NG",$N16="HFO/D",$N16="HFO/NG",$N16="FO/NG"),Factors!$E$4,0)</f>
        <v>0</v>
      </c>
      <c r="AS16">
        <f>IF($A16="coal",Factors!$F$2,0)</f>
        <v>0.25958344339234829</v>
      </c>
      <c r="AT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Factors!$F$5,0)</f>
        <v>0</v>
      </c>
      <c r="AU16">
        <f>IF(OR($N16="D",$N16="HFO",$N16="FO",$N16="D/HFO",$N16="D/NG",$N16="HFO/D",$N16="HFO/NG",$N16="FO/NG"),Factors!$F$4,0)</f>
        <v>0</v>
      </c>
      <c r="AV16">
        <f>IF($A16="coal",Factors!$G$2,0)</f>
        <v>0.24195388290352457</v>
      </c>
      <c r="AW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Factors!$G$5,0)</f>
        <v>0</v>
      </c>
      <c r="AX16">
        <f>IF(OR($N16="D",$N16="HFO",$N16="FO",$N16="D/HFO",$N16="D/NG",$N16="HFO/D",$N16="HFO/NG",$N16="FO/NG"),Factors!$G$4,0)</f>
        <v>0</v>
      </c>
      <c r="AY16">
        <f t="shared" si="12"/>
        <v>0.31701793547234708</v>
      </c>
      <c r="AZ16">
        <f t="shared" si="13"/>
        <v>0.32626512072586872</v>
      </c>
      <c r="BA16">
        <f t="shared" si="14"/>
        <v>0.25958344339234829</v>
      </c>
      <c r="BB16">
        <f t="shared" si="15"/>
        <v>0.24195388290352457</v>
      </c>
      <c r="BC16">
        <f t="shared" si="16"/>
        <v>0.28620509562352214</v>
      </c>
      <c r="BD16" s="18">
        <f t="shared" si="17"/>
        <v>763.69620655288406</v>
      </c>
      <c r="BE16" s="18">
        <f t="shared" si="18"/>
        <v>785.97267582861775</v>
      </c>
      <c r="BF16" s="18">
        <f t="shared" si="19"/>
        <v>625.33651513216705</v>
      </c>
      <c r="BG16" s="18">
        <f t="shared" si="20"/>
        <v>582.86690391459069</v>
      </c>
      <c r="BH16">
        <f>IF(A16="coal", Factors!$B$8, IF(OR($N16="D",$N16="HFO",$N16="FO",$N16="D/HFO",$N16="D/NG",$N16="HFO/D",$N16="HFO/NG",$N16="FO/NG"), Factors!$B$9, 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 Factors!$B$10, 0)))</f>
        <v>10689</v>
      </c>
      <c r="BI16">
        <f>IF($A16&lt;&gt;"coal",0,IF($N16="bituminous",Factors!$B$30,IF($N16="lignite",Factors!$B$34,IF($N16="subbituminous",Factors!$B$41,(Factors!$B$30+Factors!$B$34)/2))))</f>
        <v>93.24</v>
      </c>
      <c r="BJ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(Factors!$B$36+Factors!$B$38)/2,0)</f>
        <v>0</v>
      </c>
      <c r="BK16">
        <f>IF(OR($N16="D",$N16="HFO",$N16="FO",$N16="D/HFO",$N16="D/NG",$N16="HFO/D",$N16="HFO/NG",$N16="FO/NG"),Factors!$B$31,0)</f>
        <v>0</v>
      </c>
      <c r="BL16">
        <f t="shared" si="21"/>
        <v>93.24</v>
      </c>
      <c r="BM16">
        <f>IF($A16&lt;&gt;"coal",0,IF($N16="bituminous",Factors!$E$33,IF($N16="lignite",Factors!$E$35,IF($N16="subbituminous",Factors!$E$34,(Factors!$E$33+Factors!$E$35)/2))))</f>
        <v>99.807980418222868</v>
      </c>
      <c r="BN16">
        <f>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),(Factors!$E$39+Factors!$E$40)/2,0)</f>
        <v>0</v>
      </c>
      <c r="BO16">
        <f>IF(OR($N16="D",$N16="HFO",$N16="FO",$N16="D/HFO",$N16="D/NG",$N16="HFO/D",$N16="HFO/NG",$N16="FO/NG"),Factors!$E$37,0)</f>
        <v>0</v>
      </c>
      <c r="BP16">
        <f t="shared" si="22"/>
        <v>99.807980418222868</v>
      </c>
      <c r="BQ16" s="17">
        <f t="shared" si="23"/>
        <v>687153.08976852288</v>
      </c>
      <c r="BR16" s="17">
        <f t="shared" si="4"/>
        <v>735557.29437943024</v>
      </c>
      <c r="BT16" s="17">
        <f t="shared" si="5"/>
        <v>814747.39077506424</v>
      </c>
      <c r="BU16" s="17">
        <f t="shared" si="6"/>
        <v>838512.98639063979</v>
      </c>
      <c r="BV16" s="17">
        <f t="shared" si="7"/>
        <v>667138.69950986002</v>
      </c>
      <c r="BW16" s="17">
        <f t="shared" si="8"/>
        <v>621830.10084215726</v>
      </c>
      <c r="BX16">
        <f>IF($A16="coal",Factors!D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D$5,IF(OR($N16="D",$N16="HFO",$N16="FO",$N16="D/HFO",$N16="D/NG",$N16="HFO/D",$N16="HFO/NG",$N16="FO/NG",$N16="HFO/LFO"),Factors!D$4,0)))</f>
        <v>0.31701793547234708</v>
      </c>
      <c r="BY16">
        <f>IF($A16="coal",Factors!E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E$5,IF(OR($N16="D",$N16="HFO",$N16="FO",$N16="D/HFO",$N16="D/NG",$N16="HFO/D",$N16="HFO/NG",$N16="FO/NG",$N16="HFO/LFO"),Factors!E$4,0)))</f>
        <v>0.32626512072586872</v>
      </c>
      <c r="BZ16">
        <f>IF($A16="coal",Factors!F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F$5,IF(OR($N16="D",$N16="HFO",$N16="FO",$N16="D/HFO",$N16="D/NG",$N16="HFO/D",$N16="HFO/NG",$N16="FO/NG",$N16="HFO/LFO"),Factors!F$4,0)))</f>
        <v>0.25958344339234829</v>
      </c>
      <c r="CA16">
        <f>IF($A16="coal",Factors!G$2,IF(OR($N16="NG",$N16="NG/B",$N16="NG/C",$N16="NG/D",$N16="NG/OG",$N16="NG/FO",$N16="NG/LFO",$N16="NG/BFG",$N16="NG/HFO",$N16="NG/FO/D",$N16="NG/LNG",$N16="NG/N",$N16="NG/N/D",$N16="NG/D/HFO",$N16="NG/HFO/OG",$N16="NG/S",$N16="LNG/NG/FO",$N16="LNG/D",$N16="LNG/LPG",$N16="WSTH-NG",$N16="WSTH-NG/BU",$N16="LNG"),Factors!G$5,IF(OR($N16="D",$N16="HFO",$N16="FO",$N16="D/HFO",$N16="D/NG",$N16="HFO/D",$N16="HFO/NG",$N16="FO/NG",$N16="HFO/LFO"),Factors!G$4,0)))</f>
        <v>0.24195388290352457</v>
      </c>
    </row>
    <row r="17" spans="1:79">
      <c r="A17" t="s">
        <v>31</v>
      </c>
      <c r="B17" t="s">
        <v>32</v>
      </c>
      <c r="C17" t="s">
        <v>33</v>
      </c>
      <c r="D17" t="s">
        <v>34</v>
      </c>
      <c r="E17" t="s">
        <v>160</v>
      </c>
      <c r="F17" t="s">
        <v>50</v>
      </c>
      <c r="H17" t="s">
        <v>161</v>
      </c>
      <c r="I17">
        <v>150</v>
      </c>
      <c r="J17" t="s">
        <v>37</v>
      </c>
      <c r="K17">
        <v>1958</v>
      </c>
      <c r="L17">
        <v>2021</v>
      </c>
      <c r="M17" t="s">
        <v>38</v>
      </c>
      <c r="N17" t="s">
        <v>39</v>
      </c>
      <c r="S17" t="s">
        <v>98</v>
      </c>
      <c r="T17" t="s">
        <v>41</v>
      </c>
      <c r="U17">
        <v>38.263688999999999</v>
      </c>
      <c r="V17">
        <v>-85.838086000000004</v>
      </c>
      <c r="W17" t="s">
        <v>42</v>
      </c>
      <c r="X17" t="s">
        <v>162</v>
      </c>
      <c r="Y17" t="s">
        <v>163</v>
      </c>
      <c r="AA17" t="s">
        <v>101</v>
      </c>
      <c r="AB17" t="s">
        <v>164</v>
      </c>
      <c r="AC17" t="s">
        <v>165</v>
      </c>
      <c r="AD17" t="s">
        <v>167</v>
      </c>
      <c r="AE17" t="s">
        <v>49</v>
      </c>
      <c r="AF17" s="1">
        <v>1</v>
      </c>
      <c r="AG17">
        <f t="shared" si="0"/>
        <v>900</v>
      </c>
      <c r="AH17" t="str">
        <f t="shared" si="1"/>
        <v/>
      </c>
      <c r="AI17">
        <f t="shared" si="9"/>
        <v>66</v>
      </c>
      <c r="AJ17">
        <f t="shared" si="10"/>
        <v>1998</v>
      </c>
      <c r="AK17">
        <f t="shared" ref="AK17:AL17" si="37">AJ17+40</f>
        <v>2038</v>
      </c>
      <c r="AL17">
        <f t="shared" si="37"/>
        <v>2078</v>
      </c>
      <c r="AM17">
        <f>IF($A17="coal",Factors!$D$2,0)</f>
        <v>0.31701793547234708</v>
      </c>
      <c r="AN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Factors!$D$5,0)</f>
        <v>0</v>
      </c>
      <c r="AO17">
        <f>IF(OR($N17="D",$N17="HFO",$N17="FO",$N17="D/HFO",$N17="D/NG",$N17="HFO/D",$N17="HFO/NG",$N17="FO/NG"),Factors!$D$4,0)</f>
        <v>0</v>
      </c>
      <c r="AP17">
        <f>IF($A17="coal",Factors!$E$2,0)</f>
        <v>0.32626512072586872</v>
      </c>
      <c r="AQ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Factors!$E$5,0)</f>
        <v>0</v>
      </c>
      <c r="AR17">
        <f>IF(OR($N17="D",$N17="HFO",$N17="FO",$N17="D/HFO",$N17="D/NG",$N17="HFO/D",$N17="HFO/NG",$N17="FO/NG"),Factors!$E$4,0)</f>
        <v>0</v>
      </c>
      <c r="AS17">
        <f>IF($A17="coal",Factors!$F$2,0)</f>
        <v>0.25958344339234829</v>
      </c>
      <c r="AT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Factors!$F$5,0)</f>
        <v>0</v>
      </c>
      <c r="AU17">
        <f>IF(OR($N17="D",$N17="HFO",$N17="FO",$N17="D/HFO",$N17="D/NG",$N17="HFO/D",$N17="HFO/NG",$N17="FO/NG"),Factors!$F$4,0)</f>
        <v>0</v>
      </c>
      <c r="AV17">
        <f>IF($A17="coal",Factors!$G$2,0)</f>
        <v>0.24195388290352457</v>
      </c>
      <c r="AW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Factors!$G$5,0)</f>
        <v>0</v>
      </c>
      <c r="AX17">
        <f>IF(OR($N17="D",$N17="HFO",$N17="FO",$N17="D/HFO",$N17="D/NG",$N17="HFO/D",$N17="HFO/NG",$N17="FO/NG"),Factors!$G$4,0)</f>
        <v>0</v>
      </c>
      <c r="AY17">
        <f t="shared" si="12"/>
        <v>0.31701793547234708</v>
      </c>
      <c r="AZ17">
        <f t="shared" si="13"/>
        <v>0.32626512072586872</v>
      </c>
      <c r="BA17">
        <f t="shared" si="14"/>
        <v>0.25958344339234829</v>
      </c>
      <c r="BB17">
        <f t="shared" si="15"/>
        <v>0.24195388290352457</v>
      </c>
      <c r="BC17">
        <f t="shared" si="16"/>
        <v>0.28620509562352214</v>
      </c>
      <c r="BD17" s="18">
        <f t="shared" si="17"/>
        <v>416.56156721066412</v>
      </c>
      <c r="BE17" s="18">
        <f t="shared" si="18"/>
        <v>428.71236863379153</v>
      </c>
      <c r="BF17" s="18">
        <f t="shared" si="19"/>
        <v>341.09264461754566</v>
      </c>
      <c r="BG17" s="18">
        <f t="shared" si="20"/>
        <v>317.92740213523132</v>
      </c>
      <c r="BH17">
        <f>IF(A17="coal", Factors!$B$8, IF(OR($N17="D",$N17="HFO",$N17="FO",$N17="D/HFO",$N17="D/NG",$N17="HFO/D",$N17="HFO/NG",$N17="FO/NG"), Factors!$B$9, 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 Factors!$B$10, 0)))</f>
        <v>10689</v>
      </c>
      <c r="BI17">
        <f>IF($A17&lt;&gt;"coal",0,IF($N17="bituminous",Factors!$B$30,IF($N17="lignite",Factors!$B$34,IF($N17="subbituminous",Factors!$B$41,(Factors!$B$30+Factors!$B$34)/2))))</f>
        <v>93.24</v>
      </c>
      <c r="BJ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(Factors!$B$36+Factors!$B$38)/2,0)</f>
        <v>0</v>
      </c>
      <c r="BK17">
        <f>IF(OR($N17="D",$N17="HFO",$N17="FO",$N17="D/HFO",$N17="D/NG",$N17="HFO/D",$N17="HFO/NG",$N17="FO/NG"),Factors!$B$31,0)</f>
        <v>0</v>
      </c>
      <c r="BL17">
        <f t="shared" si="21"/>
        <v>93.24</v>
      </c>
      <c r="BM17">
        <f>IF($A17&lt;&gt;"coal",0,IF($N17="bituminous",Factors!$E$33,IF($N17="lignite",Factors!$E$35,IF($N17="subbituminous",Factors!$E$34,(Factors!$E$33+Factors!$E$35)/2))))</f>
        <v>99.807980418222868</v>
      </c>
      <c r="BN17">
        <f>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),(Factors!$E$39+Factors!$E$40)/2,0)</f>
        <v>0</v>
      </c>
      <c r="BO17">
        <f>IF(OR($N17="D",$N17="HFO",$N17="FO",$N17="D/HFO",$N17="D/NG",$N17="HFO/D",$N17="HFO/NG",$N17="FO/NG"),Factors!$E$37,0)</f>
        <v>0</v>
      </c>
      <c r="BP17">
        <f t="shared" si="22"/>
        <v>99.807980418222868</v>
      </c>
      <c r="BQ17" s="17">
        <f t="shared" si="23"/>
        <v>374810.77623737621</v>
      </c>
      <c r="BR17" s="17">
        <f t="shared" si="4"/>
        <v>401213.0696615075</v>
      </c>
      <c r="BT17" s="17">
        <f t="shared" si="5"/>
        <v>444407.66769548965</v>
      </c>
      <c r="BU17" s="17">
        <f t="shared" si="6"/>
        <v>457370.71984943986</v>
      </c>
      <c r="BV17" s="17">
        <f t="shared" si="7"/>
        <v>363893.8360962873</v>
      </c>
      <c r="BW17" s="17">
        <f t="shared" si="8"/>
        <v>339180.05500481307</v>
      </c>
      <c r="BX17">
        <f>IF($A17="coal",Factors!D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D$5,IF(OR($N17="D",$N17="HFO",$N17="FO",$N17="D/HFO",$N17="D/NG",$N17="HFO/D",$N17="HFO/NG",$N17="FO/NG",$N17="HFO/LFO"),Factors!D$4,0)))</f>
        <v>0.31701793547234708</v>
      </c>
      <c r="BY17">
        <f>IF($A17="coal",Factors!E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E$5,IF(OR($N17="D",$N17="HFO",$N17="FO",$N17="D/HFO",$N17="D/NG",$N17="HFO/D",$N17="HFO/NG",$N17="FO/NG",$N17="HFO/LFO"),Factors!E$4,0)))</f>
        <v>0.32626512072586872</v>
      </c>
      <c r="BZ17">
        <f>IF($A17="coal",Factors!F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F$5,IF(OR($N17="D",$N17="HFO",$N17="FO",$N17="D/HFO",$N17="D/NG",$N17="HFO/D",$N17="HFO/NG",$N17="FO/NG",$N17="HFO/LFO"),Factors!F$4,0)))</f>
        <v>0.25958344339234829</v>
      </c>
      <c r="CA17">
        <f>IF($A17="coal",Factors!G$2,IF(OR($N17="NG",$N17="NG/B",$N17="NG/C",$N17="NG/D",$N17="NG/OG",$N17="NG/FO",$N17="NG/LFO",$N17="NG/BFG",$N17="NG/HFO",$N17="NG/FO/D",$N17="NG/LNG",$N17="NG/N",$N17="NG/N/D",$N17="NG/D/HFO",$N17="NG/HFO/OG",$N17="NG/S",$N17="LNG/NG/FO",$N17="LNG/D",$N17="LNG/LPG",$N17="WSTH-NG",$N17="WSTH-NG/BU",$N17="LNG"),Factors!G$5,IF(OR($N17="D",$N17="HFO",$N17="FO",$N17="D/HFO",$N17="D/NG",$N17="HFO/D",$N17="HFO/NG",$N17="FO/NG",$N17="HFO/LFO"),Factors!G$4,0)))</f>
        <v>0.24195388290352457</v>
      </c>
    </row>
    <row r="18" spans="1:79">
      <c r="A18" t="s">
        <v>31</v>
      </c>
      <c r="B18" t="s">
        <v>32</v>
      </c>
      <c r="C18" t="s">
        <v>33</v>
      </c>
      <c r="D18" t="s">
        <v>34</v>
      </c>
      <c r="E18" t="s">
        <v>160</v>
      </c>
      <c r="F18" t="s">
        <v>64</v>
      </c>
      <c r="H18" t="s">
        <v>161</v>
      </c>
      <c r="I18">
        <v>150</v>
      </c>
      <c r="J18" t="s">
        <v>37</v>
      </c>
      <c r="K18">
        <v>1961</v>
      </c>
      <c r="L18">
        <v>2021</v>
      </c>
      <c r="M18" t="s">
        <v>38</v>
      </c>
      <c r="N18" t="s">
        <v>39</v>
      </c>
      <c r="S18" t="s">
        <v>98</v>
      </c>
      <c r="T18" t="s">
        <v>41</v>
      </c>
      <c r="U18">
        <v>38.263688999999999</v>
      </c>
      <c r="V18">
        <v>-85.838086000000004</v>
      </c>
      <c r="W18" t="s">
        <v>42</v>
      </c>
      <c r="X18" t="s">
        <v>162</v>
      </c>
      <c r="Y18" t="s">
        <v>163</v>
      </c>
      <c r="AA18" t="s">
        <v>101</v>
      </c>
      <c r="AB18" t="s">
        <v>164</v>
      </c>
      <c r="AC18" t="s">
        <v>165</v>
      </c>
      <c r="AD18" t="s">
        <v>169</v>
      </c>
      <c r="AE18" t="s">
        <v>49</v>
      </c>
      <c r="AF18" s="1">
        <v>1</v>
      </c>
      <c r="AG18">
        <f t="shared" si="0"/>
        <v>900</v>
      </c>
      <c r="AH18">
        <f t="shared" si="1"/>
        <v>900</v>
      </c>
      <c r="AI18">
        <f t="shared" si="9"/>
        <v>63</v>
      </c>
      <c r="AJ18">
        <f t="shared" si="10"/>
        <v>2001</v>
      </c>
      <c r="AK18">
        <f t="shared" ref="AK18:AL18" si="38">AJ18+40</f>
        <v>2041</v>
      </c>
      <c r="AL18">
        <f t="shared" si="38"/>
        <v>2081</v>
      </c>
      <c r="AM18">
        <f>IF($A18="coal",Factors!$D$2,0)</f>
        <v>0.31701793547234708</v>
      </c>
      <c r="AN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Factors!$D$5,0)</f>
        <v>0</v>
      </c>
      <c r="AO18">
        <f>IF(OR($N18="D",$N18="HFO",$N18="FO",$N18="D/HFO",$N18="D/NG",$N18="HFO/D",$N18="HFO/NG",$N18="FO/NG"),Factors!$D$4,0)</f>
        <v>0</v>
      </c>
      <c r="AP18">
        <f>IF($A18="coal",Factors!$E$2,0)</f>
        <v>0.32626512072586872</v>
      </c>
      <c r="AQ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Factors!$E$5,0)</f>
        <v>0</v>
      </c>
      <c r="AR18">
        <f>IF(OR($N18="D",$N18="HFO",$N18="FO",$N18="D/HFO",$N18="D/NG",$N18="HFO/D",$N18="HFO/NG",$N18="FO/NG"),Factors!$E$4,0)</f>
        <v>0</v>
      </c>
      <c r="AS18">
        <f>IF($A18="coal",Factors!$F$2,0)</f>
        <v>0.25958344339234829</v>
      </c>
      <c r="AT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Factors!$F$5,0)</f>
        <v>0</v>
      </c>
      <c r="AU18">
        <f>IF(OR($N18="D",$N18="HFO",$N18="FO",$N18="D/HFO",$N18="D/NG",$N18="HFO/D",$N18="HFO/NG",$N18="FO/NG"),Factors!$F$4,0)</f>
        <v>0</v>
      </c>
      <c r="AV18">
        <f>IF($A18="coal",Factors!$G$2,0)</f>
        <v>0.24195388290352457</v>
      </c>
      <c r="AW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Factors!$G$5,0)</f>
        <v>0</v>
      </c>
      <c r="AX18">
        <f>IF(OR($N18="D",$N18="HFO",$N18="FO",$N18="D/HFO",$N18="D/NG",$N18="HFO/D",$N18="HFO/NG",$N18="FO/NG"),Factors!$G$4,0)</f>
        <v>0</v>
      </c>
      <c r="AY18">
        <f t="shared" si="12"/>
        <v>0.31701793547234708</v>
      </c>
      <c r="AZ18">
        <f t="shared" si="13"/>
        <v>0.32626512072586872</v>
      </c>
      <c r="BA18">
        <f t="shared" si="14"/>
        <v>0.25958344339234829</v>
      </c>
      <c r="BB18">
        <f t="shared" si="15"/>
        <v>0.24195388290352457</v>
      </c>
      <c r="BC18">
        <f t="shared" si="16"/>
        <v>0.28620509562352214</v>
      </c>
      <c r="BD18" s="18">
        <f t="shared" si="17"/>
        <v>416.56156721066412</v>
      </c>
      <c r="BE18" s="18">
        <f t="shared" si="18"/>
        <v>428.71236863379153</v>
      </c>
      <c r="BF18" s="18">
        <f t="shared" si="19"/>
        <v>341.09264461754566</v>
      </c>
      <c r="BG18" s="18">
        <f t="shared" si="20"/>
        <v>317.92740213523132</v>
      </c>
      <c r="BH18">
        <f>IF(A18="coal", Factors!$B$8, IF(OR($N18="D",$N18="HFO",$N18="FO",$N18="D/HFO",$N18="D/NG",$N18="HFO/D",$N18="HFO/NG",$N18="FO/NG"), Factors!$B$9, 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 Factors!$B$10, 0)))</f>
        <v>10689</v>
      </c>
      <c r="BI18">
        <f>IF($A18&lt;&gt;"coal",0,IF($N18="bituminous",Factors!$B$30,IF($N18="lignite",Factors!$B$34,IF($N18="subbituminous",Factors!$B$41,(Factors!$B$30+Factors!$B$34)/2))))</f>
        <v>93.24</v>
      </c>
      <c r="BJ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(Factors!$B$36+Factors!$B$38)/2,0)</f>
        <v>0</v>
      </c>
      <c r="BK18">
        <f>IF(OR($N18="D",$N18="HFO",$N18="FO",$N18="D/HFO",$N18="D/NG",$N18="HFO/D",$N18="HFO/NG",$N18="FO/NG"),Factors!$B$31,0)</f>
        <v>0</v>
      </c>
      <c r="BL18">
        <f t="shared" si="21"/>
        <v>93.24</v>
      </c>
      <c r="BM18">
        <f>IF($A18&lt;&gt;"coal",0,IF($N18="bituminous",Factors!$E$33,IF($N18="lignite",Factors!$E$35,IF($N18="subbituminous",Factors!$E$34,(Factors!$E$33+Factors!$E$35)/2))))</f>
        <v>99.807980418222868</v>
      </c>
      <c r="BN18">
        <f>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),(Factors!$E$39+Factors!$E$40)/2,0)</f>
        <v>0</v>
      </c>
      <c r="BO18">
        <f>IF(OR($N18="D",$N18="HFO",$N18="FO",$N18="D/HFO",$N18="D/NG",$N18="HFO/D",$N18="HFO/NG",$N18="FO/NG"),Factors!$E$37,0)</f>
        <v>0</v>
      </c>
      <c r="BP18">
        <f t="shared" si="22"/>
        <v>99.807980418222868</v>
      </c>
      <c r="BQ18" s="17">
        <f t="shared" si="23"/>
        <v>374810.77623737621</v>
      </c>
      <c r="BR18" s="17">
        <f t="shared" si="4"/>
        <v>401213.0696615075</v>
      </c>
      <c r="BT18" s="17">
        <f t="shared" si="5"/>
        <v>444407.66769548965</v>
      </c>
      <c r="BU18" s="17">
        <f t="shared" si="6"/>
        <v>457370.71984943986</v>
      </c>
      <c r="BV18" s="17">
        <f t="shared" si="7"/>
        <v>363893.8360962873</v>
      </c>
      <c r="BW18" s="17">
        <f t="shared" si="8"/>
        <v>339180.05500481307</v>
      </c>
      <c r="BX18">
        <f>IF($A18="coal",Factors!D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D$5,IF(OR($N18="D",$N18="HFO",$N18="FO",$N18="D/HFO",$N18="D/NG",$N18="HFO/D",$N18="HFO/NG",$N18="FO/NG",$N18="HFO/LFO"),Factors!D$4,0)))</f>
        <v>0.31701793547234708</v>
      </c>
      <c r="BY18">
        <f>IF($A18="coal",Factors!E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E$5,IF(OR($N18="D",$N18="HFO",$N18="FO",$N18="D/HFO",$N18="D/NG",$N18="HFO/D",$N18="HFO/NG",$N18="FO/NG",$N18="HFO/LFO"),Factors!E$4,0)))</f>
        <v>0.32626512072586872</v>
      </c>
      <c r="BZ18">
        <f>IF($A18="coal",Factors!F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F$5,IF(OR($N18="D",$N18="HFO",$N18="FO",$N18="D/HFO",$N18="D/NG",$N18="HFO/D",$N18="HFO/NG",$N18="FO/NG",$N18="HFO/LFO"),Factors!F$4,0)))</f>
        <v>0.25958344339234829</v>
      </c>
      <c r="CA18">
        <f>IF($A18="coal",Factors!G$2,IF(OR($N18="NG",$N18="NG/B",$N18="NG/C",$N18="NG/D",$N18="NG/OG",$N18="NG/FO",$N18="NG/LFO",$N18="NG/BFG",$N18="NG/HFO",$N18="NG/FO/D",$N18="NG/LNG",$N18="NG/N",$N18="NG/N/D",$N18="NG/D/HFO",$N18="NG/HFO/OG",$N18="NG/S",$N18="LNG/NG/FO",$N18="LNG/D",$N18="LNG/LPG",$N18="WSTH-NG",$N18="WSTH-NG/BU",$N18="LNG"),Factors!G$5,IF(OR($N18="D",$N18="HFO",$N18="FO",$N18="D/HFO",$N18="D/NG",$N18="HFO/D",$N18="HFO/NG",$N18="FO/NG",$N18="HFO/LFO"),Factors!G$4,0)))</f>
        <v>0.24195388290352457</v>
      </c>
    </row>
    <row r="19" spans="1:79">
      <c r="A19" t="s">
        <v>31</v>
      </c>
      <c r="B19" t="s">
        <v>32</v>
      </c>
      <c r="C19" t="s">
        <v>33</v>
      </c>
      <c r="D19" t="s">
        <v>34</v>
      </c>
      <c r="E19" t="s">
        <v>170</v>
      </c>
      <c r="F19" t="s">
        <v>36</v>
      </c>
      <c r="I19">
        <v>667.9</v>
      </c>
      <c r="J19" t="s">
        <v>72</v>
      </c>
      <c r="K19">
        <v>1975</v>
      </c>
      <c r="L19">
        <v>2035</v>
      </c>
      <c r="M19" t="s">
        <v>73</v>
      </c>
      <c r="N19" t="s">
        <v>39</v>
      </c>
      <c r="S19" t="s">
        <v>98</v>
      </c>
      <c r="T19" t="s">
        <v>41</v>
      </c>
      <c r="U19">
        <v>38.371381</v>
      </c>
      <c r="V19">
        <v>-87.768189000000007</v>
      </c>
      <c r="W19" t="s">
        <v>42</v>
      </c>
      <c r="X19" t="s">
        <v>171</v>
      </c>
      <c r="Y19" t="s">
        <v>172</v>
      </c>
      <c r="AA19" t="s">
        <v>101</v>
      </c>
      <c r="AB19" t="s">
        <v>173</v>
      </c>
      <c r="AC19" t="s">
        <v>174</v>
      </c>
      <c r="AD19" t="s">
        <v>175</v>
      </c>
      <c r="AE19" t="s">
        <v>49</v>
      </c>
      <c r="AF19" s="1">
        <v>1</v>
      </c>
      <c r="AG19">
        <f t="shared" si="0"/>
        <v>10018.499999999998</v>
      </c>
      <c r="AH19" t="str">
        <f t="shared" si="1"/>
        <v/>
      </c>
      <c r="AI19">
        <f t="shared" si="9"/>
        <v>49</v>
      </c>
      <c r="AJ19">
        <f t="shared" si="10"/>
        <v>2015</v>
      </c>
      <c r="AK19">
        <f t="shared" ref="AK19:AL19" si="39">AJ19+40</f>
        <v>2055</v>
      </c>
      <c r="AL19">
        <f t="shared" si="39"/>
        <v>2095</v>
      </c>
      <c r="AM19">
        <f>IF($A19="coal",Factors!$D$2,0)</f>
        <v>0.31701793547234708</v>
      </c>
      <c r="AN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Factors!$D$5,0)</f>
        <v>0</v>
      </c>
      <c r="AO19">
        <f>IF(OR($N19="D",$N19="HFO",$N19="FO",$N19="D/HFO",$N19="D/NG",$N19="HFO/D",$N19="HFO/NG",$N19="FO/NG"),Factors!$D$4,0)</f>
        <v>0</v>
      </c>
      <c r="AP19">
        <f>IF($A19="coal",Factors!$E$2,0)</f>
        <v>0.32626512072586872</v>
      </c>
      <c r="AQ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Factors!$E$5,0)</f>
        <v>0</v>
      </c>
      <c r="AR19">
        <f>IF(OR($N19="D",$N19="HFO",$N19="FO",$N19="D/HFO",$N19="D/NG",$N19="HFO/D",$N19="HFO/NG",$N19="FO/NG"),Factors!$E$4,0)</f>
        <v>0</v>
      </c>
      <c r="AS19">
        <f>IF($A19="coal",Factors!$F$2,0)</f>
        <v>0.25958344339234829</v>
      </c>
      <c r="AT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Factors!$F$5,0)</f>
        <v>0</v>
      </c>
      <c r="AU19">
        <f>IF(OR($N19="D",$N19="HFO",$N19="FO",$N19="D/HFO",$N19="D/NG",$N19="HFO/D",$N19="HFO/NG",$N19="FO/NG"),Factors!$F$4,0)</f>
        <v>0</v>
      </c>
      <c r="AV19">
        <f>IF($A19="coal",Factors!$G$2,0)</f>
        <v>0.24195388290352457</v>
      </c>
      <c r="AW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Factors!$G$5,0)</f>
        <v>0</v>
      </c>
      <c r="AX19">
        <f>IF(OR($N19="D",$N19="HFO",$N19="FO",$N19="D/HFO",$N19="D/NG",$N19="HFO/D",$N19="HFO/NG",$N19="FO/NG"),Factors!$G$4,0)</f>
        <v>0</v>
      </c>
      <c r="AY19">
        <f t="shared" si="12"/>
        <v>0.31701793547234708</v>
      </c>
      <c r="AZ19">
        <f t="shared" si="13"/>
        <v>0.32626512072586872</v>
      </c>
      <c r="BA19">
        <f t="shared" si="14"/>
        <v>0.25958344339234829</v>
      </c>
      <c r="BB19">
        <f t="shared" si="15"/>
        <v>0.24195388290352457</v>
      </c>
      <c r="BC19">
        <f t="shared" si="16"/>
        <v>0.28620509562352214</v>
      </c>
      <c r="BD19" s="18">
        <f t="shared" si="17"/>
        <v>1854.8098049333501</v>
      </c>
      <c r="BE19" s="18">
        <f t="shared" si="18"/>
        <v>1908.9132734033956</v>
      </c>
      <c r="BF19" s="18">
        <f t="shared" si="19"/>
        <v>1518.7718489337249</v>
      </c>
      <c r="BG19" s="18">
        <f t="shared" si="20"/>
        <v>1415.6247459074732</v>
      </c>
      <c r="BH19">
        <f>IF(A19="coal", Factors!$B$8, IF(OR($N19="D",$N19="HFO",$N19="FO",$N19="D/HFO",$N19="D/NG",$N19="HFO/D",$N19="HFO/NG",$N19="FO/NG"), Factors!$B$9, 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 Factors!$B$10, 0)))</f>
        <v>10689</v>
      </c>
      <c r="BI19">
        <f>IF($A19&lt;&gt;"coal",0,IF($N19="bituminous",Factors!$B$30,IF($N19="lignite",Factors!$B$34,IF($N19="subbituminous",Factors!$B$41,(Factors!$B$30+Factors!$B$34)/2))))</f>
        <v>93.24</v>
      </c>
      <c r="BJ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(Factors!$B$36+Factors!$B$38)/2,0)</f>
        <v>0</v>
      </c>
      <c r="BK19">
        <f>IF(OR($N19="D",$N19="HFO",$N19="FO",$N19="D/HFO",$N19="D/NG",$N19="HFO/D",$N19="HFO/NG",$N19="FO/NG"),Factors!$B$31,0)</f>
        <v>0</v>
      </c>
      <c r="BL19">
        <f t="shared" si="21"/>
        <v>93.24</v>
      </c>
      <c r="BM19">
        <f>IF($A19&lt;&gt;"coal",0,IF($N19="bituminous",Factors!$E$33,IF($N19="lignite",Factors!$E$35,IF($N19="subbituminous",Factors!$E$34,(Factors!$E$33+Factors!$E$35)/2))))</f>
        <v>99.807980418222868</v>
      </c>
      <c r="BN19">
        <f>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),(Factors!$E$39+Factors!$E$40)/2,0)</f>
        <v>0</v>
      </c>
      <c r="BO19">
        <f>IF(OR($N19="D",$N19="HFO",$N19="FO",$N19="D/HFO",$N19="D/NG",$N19="HFO/D",$N19="HFO/NG",$N19="FO/NG"),Factors!$E$37,0)</f>
        <v>0</v>
      </c>
      <c r="BP19">
        <f t="shared" si="22"/>
        <v>99.807980418222868</v>
      </c>
      <c r="BQ19" s="17">
        <f t="shared" si="23"/>
        <v>1668907.4496596232</v>
      </c>
      <c r="BR19" s="17">
        <f t="shared" si="4"/>
        <v>1786468.0615128053</v>
      </c>
      <c r="BT19" s="17">
        <f t="shared" si="5"/>
        <v>1978799.2083587833</v>
      </c>
      <c r="BU19" s="17">
        <f t="shared" si="6"/>
        <v>2036519.3585829395</v>
      </c>
      <c r="BV19" s="17">
        <f t="shared" si="7"/>
        <v>1620297.9541914021</v>
      </c>
      <c r="BW19" s="17">
        <f t="shared" si="8"/>
        <v>1510255.7249180975</v>
      </c>
      <c r="BX19">
        <f>IF($A19="coal",Factors!D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D$5,IF(OR($N19="D",$N19="HFO",$N19="FO",$N19="D/HFO",$N19="D/NG",$N19="HFO/D",$N19="HFO/NG",$N19="FO/NG",$N19="HFO/LFO"),Factors!D$4,0)))</f>
        <v>0.31701793547234708</v>
      </c>
      <c r="BY19">
        <f>IF($A19="coal",Factors!E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E$5,IF(OR($N19="D",$N19="HFO",$N19="FO",$N19="D/HFO",$N19="D/NG",$N19="HFO/D",$N19="HFO/NG",$N19="FO/NG",$N19="HFO/LFO"),Factors!E$4,0)))</f>
        <v>0.32626512072586872</v>
      </c>
      <c r="BZ19">
        <f>IF($A19="coal",Factors!F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F$5,IF(OR($N19="D",$N19="HFO",$N19="FO",$N19="D/HFO",$N19="D/NG",$N19="HFO/D",$N19="HFO/NG",$N19="FO/NG",$N19="HFO/LFO"),Factors!F$4,0)))</f>
        <v>0.25958344339234829</v>
      </c>
      <c r="CA19">
        <f>IF($A19="coal",Factors!G$2,IF(OR($N19="NG",$N19="NG/B",$N19="NG/C",$N19="NG/D",$N19="NG/OG",$N19="NG/FO",$N19="NG/LFO",$N19="NG/BFG",$N19="NG/HFO",$N19="NG/FO/D",$N19="NG/LNG",$N19="NG/N",$N19="NG/N/D",$N19="NG/D/HFO",$N19="NG/HFO/OG",$N19="NG/S",$N19="LNG/NG/FO",$N19="LNG/D",$N19="LNG/LPG",$N19="WSTH-NG",$N19="WSTH-NG/BU",$N19="LNG"),Factors!G$5,IF(OR($N19="D",$N19="HFO",$N19="FO",$N19="D/HFO",$N19="D/NG",$N19="HFO/D",$N19="HFO/NG",$N19="FO/NG",$N19="HFO/LFO"),Factors!G$4,0)))</f>
        <v>0.24195388290352457</v>
      </c>
    </row>
    <row r="20" spans="1:79">
      <c r="A20" t="s">
        <v>31</v>
      </c>
      <c r="B20" t="s">
        <v>32</v>
      </c>
      <c r="C20" t="s">
        <v>33</v>
      </c>
      <c r="D20" t="s">
        <v>34</v>
      </c>
      <c r="E20" t="s">
        <v>170</v>
      </c>
      <c r="F20" t="s">
        <v>50</v>
      </c>
      <c r="I20">
        <v>667.9</v>
      </c>
      <c r="J20" t="s">
        <v>72</v>
      </c>
      <c r="K20">
        <v>1976</v>
      </c>
      <c r="L20">
        <v>2035</v>
      </c>
      <c r="M20" t="s">
        <v>73</v>
      </c>
      <c r="N20" t="s">
        <v>39</v>
      </c>
      <c r="S20" t="s">
        <v>98</v>
      </c>
      <c r="T20" t="s">
        <v>41</v>
      </c>
      <c r="U20">
        <v>38.371381</v>
      </c>
      <c r="V20">
        <v>-87.768189000000007</v>
      </c>
      <c r="W20" t="s">
        <v>42</v>
      </c>
      <c r="X20" t="s">
        <v>171</v>
      </c>
      <c r="Y20" t="s">
        <v>172</v>
      </c>
      <c r="AA20" t="s">
        <v>101</v>
      </c>
      <c r="AB20" t="s">
        <v>173</v>
      </c>
      <c r="AC20" t="s">
        <v>174</v>
      </c>
      <c r="AD20" t="s">
        <v>176</v>
      </c>
      <c r="AE20" t="s">
        <v>49</v>
      </c>
      <c r="AF20" s="1">
        <v>1</v>
      </c>
      <c r="AG20">
        <f t="shared" si="0"/>
        <v>10018.499999999998</v>
      </c>
      <c r="AH20" t="str">
        <f t="shared" si="1"/>
        <v/>
      </c>
      <c r="AI20">
        <f t="shared" si="9"/>
        <v>48</v>
      </c>
      <c r="AJ20">
        <f t="shared" si="10"/>
        <v>2016</v>
      </c>
      <c r="AK20">
        <f t="shared" ref="AK20:AL20" si="40">AJ20+40</f>
        <v>2056</v>
      </c>
      <c r="AL20">
        <f t="shared" si="40"/>
        <v>2096</v>
      </c>
      <c r="AM20">
        <f>IF($A20="coal",Factors!$D$2,0)</f>
        <v>0.31701793547234708</v>
      </c>
      <c r="AN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Factors!$D$5,0)</f>
        <v>0</v>
      </c>
      <c r="AO20">
        <f>IF(OR($N20="D",$N20="HFO",$N20="FO",$N20="D/HFO",$N20="D/NG",$N20="HFO/D",$N20="HFO/NG",$N20="FO/NG"),Factors!$D$4,0)</f>
        <v>0</v>
      </c>
      <c r="AP20">
        <f>IF($A20="coal",Factors!$E$2,0)</f>
        <v>0.32626512072586872</v>
      </c>
      <c r="AQ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Factors!$E$5,0)</f>
        <v>0</v>
      </c>
      <c r="AR20">
        <f>IF(OR($N20="D",$N20="HFO",$N20="FO",$N20="D/HFO",$N20="D/NG",$N20="HFO/D",$N20="HFO/NG",$N20="FO/NG"),Factors!$E$4,0)</f>
        <v>0</v>
      </c>
      <c r="AS20">
        <f>IF($A20="coal",Factors!$F$2,0)</f>
        <v>0.25958344339234829</v>
      </c>
      <c r="AT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Factors!$F$5,0)</f>
        <v>0</v>
      </c>
      <c r="AU20">
        <f>IF(OR($N20="D",$N20="HFO",$N20="FO",$N20="D/HFO",$N20="D/NG",$N20="HFO/D",$N20="HFO/NG",$N20="FO/NG"),Factors!$F$4,0)</f>
        <v>0</v>
      </c>
      <c r="AV20">
        <f>IF($A20="coal",Factors!$G$2,0)</f>
        <v>0.24195388290352457</v>
      </c>
      <c r="AW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Factors!$G$5,0)</f>
        <v>0</v>
      </c>
      <c r="AX20">
        <f>IF(OR($N20="D",$N20="HFO",$N20="FO",$N20="D/HFO",$N20="D/NG",$N20="HFO/D",$N20="HFO/NG",$N20="FO/NG"),Factors!$G$4,0)</f>
        <v>0</v>
      </c>
      <c r="AY20">
        <f t="shared" si="12"/>
        <v>0.31701793547234708</v>
      </c>
      <c r="AZ20">
        <f t="shared" si="13"/>
        <v>0.32626512072586872</v>
      </c>
      <c r="BA20">
        <f t="shared" si="14"/>
        <v>0.25958344339234829</v>
      </c>
      <c r="BB20">
        <f t="shared" si="15"/>
        <v>0.24195388290352457</v>
      </c>
      <c r="BC20">
        <f t="shared" si="16"/>
        <v>0.28620509562352214</v>
      </c>
      <c r="BD20" s="18">
        <f t="shared" si="17"/>
        <v>1854.8098049333501</v>
      </c>
      <c r="BE20" s="18">
        <f t="shared" si="18"/>
        <v>1908.9132734033956</v>
      </c>
      <c r="BF20" s="18">
        <f t="shared" si="19"/>
        <v>1518.7718489337249</v>
      </c>
      <c r="BG20" s="18">
        <f t="shared" si="20"/>
        <v>1415.6247459074732</v>
      </c>
      <c r="BH20">
        <f>IF(A20="coal", Factors!$B$8, IF(OR($N20="D",$N20="HFO",$N20="FO",$N20="D/HFO",$N20="D/NG",$N20="HFO/D",$N20="HFO/NG",$N20="FO/NG"), Factors!$B$9, 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 Factors!$B$10, 0)))</f>
        <v>10689</v>
      </c>
      <c r="BI20">
        <f>IF($A20&lt;&gt;"coal",0,IF($N20="bituminous",Factors!$B$30,IF($N20="lignite",Factors!$B$34,IF($N20="subbituminous",Factors!$B$41,(Factors!$B$30+Factors!$B$34)/2))))</f>
        <v>93.24</v>
      </c>
      <c r="BJ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(Factors!$B$36+Factors!$B$38)/2,0)</f>
        <v>0</v>
      </c>
      <c r="BK20">
        <f>IF(OR($N20="D",$N20="HFO",$N20="FO",$N20="D/HFO",$N20="D/NG",$N20="HFO/D",$N20="HFO/NG",$N20="FO/NG"),Factors!$B$31,0)</f>
        <v>0</v>
      </c>
      <c r="BL20">
        <f t="shared" si="21"/>
        <v>93.24</v>
      </c>
      <c r="BM20">
        <f>IF($A20&lt;&gt;"coal",0,IF($N20="bituminous",Factors!$E$33,IF($N20="lignite",Factors!$E$35,IF($N20="subbituminous",Factors!$E$34,(Factors!$E$33+Factors!$E$35)/2))))</f>
        <v>99.807980418222868</v>
      </c>
      <c r="BN20">
        <f>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),(Factors!$E$39+Factors!$E$40)/2,0)</f>
        <v>0</v>
      </c>
      <c r="BO20">
        <f>IF(OR($N20="D",$N20="HFO",$N20="FO",$N20="D/HFO",$N20="D/NG",$N20="HFO/D",$N20="HFO/NG",$N20="FO/NG"),Factors!$E$37,0)</f>
        <v>0</v>
      </c>
      <c r="BP20">
        <f t="shared" si="22"/>
        <v>99.807980418222868</v>
      </c>
      <c r="BQ20" s="17">
        <f t="shared" si="23"/>
        <v>1668907.4496596232</v>
      </c>
      <c r="BR20" s="17">
        <f t="shared" si="4"/>
        <v>1786468.0615128053</v>
      </c>
      <c r="BT20" s="17">
        <f t="shared" si="5"/>
        <v>1978799.2083587833</v>
      </c>
      <c r="BU20" s="17">
        <f t="shared" si="6"/>
        <v>2036519.3585829395</v>
      </c>
      <c r="BV20" s="17">
        <f t="shared" si="7"/>
        <v>1620297.9541914021</v>
      </c>
      <c r="BW20" s="17">
        <f t="shared" si="8"/>
        <v>1510255.7249180975</v>
      </c>
      <c r="BX20">
        <f>IF($A20="coal",Factors!D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D$5,IF(OR($N20="D",$N20="HFO",$N20="FO",$N20="D/HFO",$N20="D/NG",$N20="HFO/D",$N20="HFO/NG",$N20="FO/NG",$N20="HFO/LFO"),Factors!D$4,0)))</f>
        <v>0.31701793547234708</v>
      </c>
      <c r="BY20">
        <f>IF($A20="coal",Factors!E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E$5,IF(OR($N20="D",$N20="HFO",$N20="FO",$N20="D/HFO",$N20="D/NG",$N20="HFO/D",$N20="HFO/NG",$N20="FO/NG",$N20="HFO/LFO"),Factors!E$4,0)))</f>
        <v>0.32626512072586872</v>
      </c>
      <c r="BZ20">
        <f>IF($A20="coal",Factors!F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F$5,IF(OR($N20="D",$N20="HFO",$N20="FO",$N20="D/HFO",$N20="D/NG",$N20="HFO/D",$N20="HFO/NG",$N20="FO/NG",$N20="HFO/LFO"),Factors!F$4,0)))</f>
        <v>0.25958344339234829</v>
      </c>
      <c r="CA20">
        <f>IF($A20="coal",Factors!G$2,IF(OR($N20="NG",$N20="NG/B",$N20="NG/C",$N20="NG/D",$N20="NG/OG",$N20="NG/FO",$N20="NG/LFO",$N20="NG/BFG",$N20="NG/HFO",$N20="NG/FO/D",$N20="NG/LNG",$N20="NG/N",$N20="NG/N/D",$N20="NG/D/HFO",$N20="NG/HFO/OG",$N20="NG/S",$N20="LNG/NG/FO",$N20="LNG/D",$N20="LNG/LPG",$N20="WSTH-NG",$N20="WSTH-NG/BU",$N20="LNG"),Factors!G$5,IF(OR($N20="D",$N20="HFO",$N20="FO",$N20="D/HFO",$N20="D/NG",$N20="HFO/D",$N20="HFO/NG",$N20="FO/NG",$N20="HFO/LFO"),Factors!G$4,0)))</f>
        <v>0.24195388290352457</v>
      </c>
    </row>
    <row r="21" spans="1:79">
      <c r="A21" t="s">
        <v>31</v>
      </c>
      <c r="B21" t="s">
        <v>32</v>
      </c>
      <c r="C21" t="s">
        <v>33</v>
      </c>
      <c r="D21" t="s">
        <v>34</v>
      </c>
      <c r="E21" t="s">
        <v>170</v>
      </c>
      <c r="F21" t="s">
        <v>62</v>
      </c>
      <c r="I21">
        <v>667.9</v>
      </c>
      <c r="J21" t="s">
        <v>72</v>
      </c>
      <c r="K21">
        <v>1978</v>
      </c>
      <c r="L21">
        <v>2029</v>
      </c>
      <c r="M21" t="s">
        <v>73</v>
      </c>
      <c r="N21" t="s">
        <v>39</v>
      </c>
      <c r="S21" t="s">
        <v>98</v>
      </c>
      <c r="T21" t="s">
        <v>41</v>
      </c>
      <c r="U21">
        <v>38.371381</v>
      </c>
      <c r="V21">
        <v>-87.768189000000007</v>
      </c>
      <c r="W21" t="s">
        <v>42</v>
      </c>
      <c r="X21" t="s">
        <v>171</v>
      </c>
      <c r="Y21" t="s">
        <v>172</v>
      </c>
      <c r="AA21" t="s">
        <v>101</v>
      </c>
      <c r="AB21" t="s">
        <v>173</v>
      </c>
      <c r="AC21" t="s">
        <v>174</v>
      </c>
      <c r="AD21" t="s">
        <v>177</v>
      </c>
      <c r="AE21" t="s">
        <v>49</v>
      </c>
      <c r="AF21" s="1">
        <v>1</v>
      </c>
      <c r="AG21">
        <f t="shared" si="0"/>
        <v>10018.499999999998</v>
      </c>
      <c r="AH21" t="str">
        <f t="shared" si="1"/>
        <v/>
      </c>
      <c r="AI21">
        <f t="shared" si="9"/>
        <v>46</v>
      </c>
      <c r="AJ21">
        <f t="shared" si="10"/>
        <v>2018</v>
      </c>
      <c r="AK21">
        <f t="shared" ref="AK21:AL21" si="41">AJ21+40</f>
        <v>2058</v>
      </c>
      <c r="AL21">
        <f t="shared" si="41"/>
        <v>2098</v>
      </c>
      <c r="AM21">
        <f>IF($A21="coal",Factors!$D$2,0)</f>
        <v>0.31701793547234708</v>
      </c>
      <c r="AN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Factors!$D$5,0)</f>
        <v>0</v>
      </c>
      <c r="AO21">
        <f>IF(OR($N21="D",$N21="HFO",$N21="FO",$N21="D/HFO",$N21="D/NG",$N21="HFO/D",$N21="HFO/NG",$N21="FO/NG"),Factors!$D$4,0)</f>
        <v>0</v>
      </c>
      <c r="AP21">
        <f>IF($A21="coal",Factors!$E$2,0)</f>
        <v>0.32626512072586872</v>
      </c>
      <c r="AQ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Factors!$E$5,0)</f>
        <v>0</v>
      </c>
      <c r="AR21">
        <f>IF(OR($N21="D",$N21="HFO",$N21="FO",$N21="D/HFO",$N21="D/NG",$N21="HFO/D",$N21="HFO/NG",$N21="FO/NG"),Factors!$E$4,0)</f>
        <v>0</v>
      </c>
      <c r="AS21">
        <f>IF($A21="coal",Factors!$F$2,0)</f>
        <v>0.25958344339234829</v>
      </c>
      <c r="AT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Factors!$F$5,0)</f>
        <v>0</v>
      </c>
      <c r="AU21">
        <f>IF(OR($N21="D",$N21="HFO",$N21="FO",$N21="D/HFO",$N21="D/NG",$N21="HFO/D",$N21="HFO/NG",$N21="FO/NG"),Factors!$F$4,0)</f>
        <v>0</v>
      </c>
      <c r="AV21">
        <f>IF($A21="coal",Factors!$G$2,0)</f>
        <v>0.24195388290352457</v>
      </c>
      <c r="AW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Factors!$G$5,0)</f>
        <v>0</v>
      </c>
      <c r="AX21">
        <f>IF(OR($N21="D",$N21="HFO",$N21="FO",$N21="D/HFO",$N21="D/NG",$N21="HFO/D",$N21="HFO/NG",$N21="FO/NG"),Factors!$G$4,0)</f>
        <v>0</v>
      </c>
      <c r="AY21">
        <f t="shared" si="12"/>
        <v>0.31701793547234708</v>
      </c>
      <c r="AZ21">
        <f t="shared" si="13"/>
        <v>0.32626512072586872</v>
      </c>
      <c r="BA21">
        <f t="shared" si="14"/>
        <v>0.25958344339234829</v>
      </c>
      <c r="BB21">
        <f t="shared" si="15"/>
        <v>0.24195388290352457</v>
      </c>
      <c r="BC21">
        <f t="shared" si="16"/>
        <v>0.28620509562352214</v>
      </c>
      <c r="BD21" s="18">
        <f t="shared" si="17"/>
        <v>1854.8098049333501</v>
      </c>
      <c r="BE21" s="18">
        <f t="shared" si="18"/>
        <v>1908.9132734033956</v>
      </c>
      <c r="BF21" s="18">
        <f t="shared" si="19"/>
        <v>1518.7718489337249</v>
      </c>
      <c r="BG21" s="18">
        <f t="shared" si="20"/>
        <v>1415.6247459074732</v>
      </c>
      <c r="BH21">
        <f>IF(A21="coal", Factors!$B$8, IF(OR($N21="D",$N21="HFO",$N21="FO",$N21="D/HFO",$N21="D/NG",$N21="HFO/D",$N21="HFO/NG",$N21="FO/NG"), Factors!$B$9, 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 Factors!$B$10, 0)))</f>
        <v>10689</v>
      </c>
      <c r="BI21">
        <f>IF($A21&lt;&gt;"coal",0,IF($N21="bituminous",Factors!$B$30,IF($N21="lignite",Factors!$B$34,IF($N21="subbituminous",Factors!$B$41,(Factors!$B$30+Factors!$B$34)/2))))</f>
        <v>93.24</v>
      </c>
      <c r="BJ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(Factors!$B$36+Factors!$B$38)/2,0)</f>
        <v>0</v>
      </c>
      <c r="BK21">
        <f>IF(OR($N21="D",$N21="HFO",$N21="FO",$N21="D/HFO",$N21="D/NG",$N21="HFO/D",$N21="HFO/NG",$N21="FO/NG"),Factors!$B$31,0)</f>
        <v>0</v>
      </c>
      <c r="BL21">
        <f t="shared" si="21"/>
        <v>93.24</v>
      </c>
      <c r="BM21">
        <f>IF($A21&lt;&gt;"coal",0,IF($N21="bituminous",Factors!$E$33,IF($N21="lignite",Factors!$E$35,IF($N21="subbituminous",Factors!$E$34,(Factors!$E$33+Factors!$E$35)/2))))</f>
        <v>99.807980418222868</v>
      </c>
      <c r="BN21">
        <f>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),(Factors!$E$39+Factors!$E$40)/2,0)</f>
        <v>0</v>
      </c>
      <c r="BO21">
        <f>IF(OR($N21="D",$N21="HFO",$N21="FO",$N21="D/HFO",$N21="D/NG",$N21="HFO/D",$N21="HFO/NG",$N21="FO/NG"),Factors!$E$37,0)</f>
        <v>0</v>
      </c>
      <c r="BP21">
        <f t="shared" si="22"/>
        <v>99.807980418222868</v>
      </c>
      <c r="BQ21" s="17">
        <f t="shared" si="23"/>
        <v>1668907.4496596232</v>
      </c>
      <c r="BR21" s="17">
        <f t="shared" si="4"/>
        <v>1786468.0615128053</v>
      </c>
      <c r="BT21" s="17">
        <f t="shared" si="5"/>
        <v>1978799.2083587833</v>
      </c>
      <c r="BU21" s="17">
        <f t="shared" si="6"/>
        <v>2036519.3585829395</v>
      </c>
      <c r="BV21" s="17">
        <f t="shared" si="7"/>
        <v>1620297.9541914021</v>
      </c>
      <c r="BW21" s="17">
        <f t="shared" si="8"/>
        <v>1510255.7249180975</v>
      </c>
      <c r="BX21">
        <f>IF($A21="coal",Factors!D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D$5,IF(OR($N21="D",$N21="HFO",$N21="FO",$N21="D/HFO",$N21="D/NG",$N21="HFO/D",$N21="HFO/NG",$N21="FO/NG",$N21="HFO/LFO"),Factors!D$4,0)))</f>
        <v>0.31701793547234708</v>
      </c>
      <c r="BY21">
        <f>IF($A21="coal",Factors!E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E$5,IF(OR($N21="D",$N21="HFO",$N21="FO",$N21="D/HFO",$N21="D/NG",$N21="HFO/D",$N21="HFO/NG",$N21="FO/NG",$N21="HFO/LFO"),Factors!E$4,0)))</f>
        <v>0.32626512072586872</v>
      </c>
      <c r="BZ21">
        <f>IF($A21="coal",Factors!F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F$5,IF(OR($N21="D",$N21="HFO",$N21="FO",$N21="D/HFO",$N21="D/NG",$N21="HFO/D",$N21="HFO/NG",$N21="FO/NG",$N21="HFO/LFO"),Factors!F$4,0)))</f>
        <v>0.25958344339234829</v>
      </c>
      <c r="CA21">
        <f>IF($A21="coal",Factors!G$2,IF(OR($N21="NG",$N21="NG/B",$N21="NG/C",$N21="NG/D",$N21="NG/OG",$N21="NG/FO",$N21="NG/LFO",$N21="NG/BFG",$N21="NG/HFO",$N21="NG/FO/D",$N21="NG/LNG",$N21="NG/N",$N21="NG/N/D",$N21="NG/D/HFO",$N21="NG/HFO/OG",$N21="NG/S",$N21="LNG/NG/FO",$N21="LNG/D",$N21="LNG/LPG",$N21="WSTH-NG",$N21="WSTH-NG/BU",$N21="LNG"),Factors!G$5,IF(OR($N21="D",$N21="HFO",$N21="FO",$N21="D/HFO",$N21="D/NG",$N21="HFO/D",$N21="HFO/NG",$N21="FO/NG",$N21="HFO/LFO"),Factors!G$4,0)))</f>
        <v>0.24195388290352457</v>
      </c>
    </row>
    <row r="22" spans="1:79">
      <c r="A22" t="s">
        <v>31</v>
      </c>
      <c r="B22" t="s">
        <v>32</v>
      </c>
      <c r="C22" t="s">
        <v>33</v>
      </c>
      <c r="D22" t="s">
        <v>34</v>
      </c>
      <c r="E22" t="s">
        <v>170</v>
      </c>
      <c r="F22" t="s">
        <v>64</v>
      </c>
      <c r="I22">
        <v>667.9</v>
      </c>
      <c r="J22" t="s">
        <v>72</v>
      </c>
      <c r="K22">
        <v>1979</v>
      </c>
      <c r="L22">
        <v>2029</v>
      </c>
      <c r="M22" t="s">
        <v>73</v>
      </c>
      <c r="N22" t="s">
        <v>39</v>
      </c>
      <c r="S22" t="s">
        <v>98</v>
      </c>
      <c r="T22" t="s">
        <v>41</v>
      </c>
      <c r="U22">
        <v>38.371381</v>
      </c>
      <c r="V22">
        <v>-87.768189000000007</v>
      </c>
      <c r="W22" t="s">
        <v>42</v>
      </c>
      <c r="X22" t="s">
        <v>171</v>
      </c>
      <c r="Y22" t="s">
        <v>172</v>
      </c>
      <c r="AA22" t="s">
        <v>101</v>
      </c>
      <c r="AB22" t="s">
        <v>173</v>
      </c>
      <c r="AC22" t="s">
        <v>174</v>
      </c>
      <c r="AD22" t="s">
        <v>178</v>
      </c>
      <c r="AE22" t="s">
        <v>49</v>
      </c>
      <c r="AF22" s="1">
        <v>1</v>
      </c>
      <c r="AG22">
        <f t="shared" si="0"/>
        <v>10018.499999999998</v>
      </c>
      <c r="AH22" t="str">
        <f t="shared" si="1"/>
        <v/>
      </c>
      <c r="AI22">
        <f t="shared" si="9"/>
        <v>45</v>
      </c>
      <c r="AJ22">
        <f t="shared" si="10"/>
        <v>2019</v>
      </c>
      <c r="AK22">
        <f t="shared" ref="AK22:AL22" si="42">AJ22+40</f>
        <v>2059</v>
      </c>
      <c r="AL22">
        <f t="shared" si="42"/>
        <v>2099</v>
      </c>
      <c r="AM22">
        <f>IF($A22="coal",Factors!$D$2,0)</f>
        <v>0.31701793547234708</v>
      </c>
      <c r="AN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Factors!$D$5,0)</f>
        <v>0</v>
      </c>
      <c r="AO22">
        <f>IF(OR($N22="D",$N22="HFO",$N22="FO",$N22="D/HFO",$N22="D/NG",$N22="HFO/D",$N22="HFO/NG",$N22="FO/NG"),Factors!$D$4,0)</f>
        <v>0</v>
      </c>
      <c r="AP22">
        <f>IF($A22="coal",Factors!$E$2,0)</f>
        <v>0.32626512072586872</v>
      </c>
      <c r="AQ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Factors!$E$5,0)</f>
        <v>0</v>
      </c>
      <c r="AR22">
        <f>IF(OR($N22="D",$N22="HFO",$N22="FO",$N22="D/HFO",$N22="D/NG",$N22="HFO/D",$N22="HFO/NG",$N22="FO/NG"),Factors!$E$4,0)</f>
        <v>0</v>
      </c>
      <c r="AS22">
        <f>IF($A22="coal",Factors!$F$2,0)</f>
        <v>0.25958344339234829</v>
      </c>
      <c r="AT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Factors!$F$5,0)</f>
        <v>0</v>
      </c>
      <c r="AU22">
        <f>IF(OR($N22="D",$N22="HFO",$N22="FO",$N22="D/HFO",$N22="D/NG",$N22="HFO/D",$N22="HFO/NG",$N22="FO/NG"),Factors!$F$4,0)</f>
        <v>0</v>
      </c>
      <c r="AV22">
        <f>IF($A22="coal",Factors!$G$2,0)</f>
        <v>0.24195388290352457</v>
      </c>
      <c r="AW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Factors!$G$5,0)</f>
        <v>0</v>
      </c>
      <c r="AX22">
        <f>IF(OR($N22="D",$N22="HFO",$N22="FO",$N22="D/HFO",$N22="D/NG",$N22="HFO/D",$N22="HFO/NG",$N22="FO/NG"),Factors!$G$4,0)</f>
        <v>0</v>
      </c>
      <c r="AY22">
        <f t="shared" si="12"/>
        <v>0.31701793547234708</v>
      </c>
      <c r="AZ22">
        <f t="shared" si="13"/>
        <v>0.32626512072586872</v>
      </c>
      <c r="BA22">
        <f t="shared" si="14"/>
        <v>0.25958344339234829</v>
      </c>
      <c r="BB22">
        <f t="shared" si="15"/>
        <v>0.24195388290352457</v>
      </c>
      <c r="BC22">
        <f t="shared" si="16"/>
        <v>0.28620509562352214</v>
      </c>
      <c r="BD22" s="18">
        <f t="shared" si="17"/>
        <v>1854.8098049333501</v>
      </c>
      <c r="BE22" s="18">
        <f t="shared" si="18"/>
        <v>1908.9132734033956</v>
      </c>
      <c r="BF22" s="18">
        <f t="shared" si="19"/>
        <v>1518.7718489337249</v>
      </c>
      <c r="BG22" s="18">
        <f t="shared" si="20"/>
        <v>1415.6247459074732</v>
      </c>
      <c r="BH22">
        <f>IF(A22="coal", Factors!$B$8, IF(OR($N22="D",$N22="HFO",$N22="FO",$N22="D/HFO",$N22="D/NG",$N22="HFO/D",$N22="HFO/NG",$N22="FO/NG"), Factors!$B$9, 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 Factors!$B$10, 0)))</f>
        <v>10689</v>
      </c>
      <c r="BI22">
        <f>IF($A22&lt;&gt;"coal",0,IF($N22="bituminous",Factors!$B$30,IF($N22="lignite",Factors!$B$34,IF($N22="subbituminous",Factors!$B$41,(Factors!$B$30+Factors!$B$34)/2))))</f>
        <v>93.24</v>
      </c>
      <c r="BJ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(Factors!$B$36+Factors!$B$38)/2,0)</f>
        <v>0</v>
      </c>
      <c r="BK22">
        <f>IF(OR($N22="D",$N22="HFO",$N22="FO",$N22="D/HFO",$N22="D/NG",$N22="HFO/D",$N22="HFO/NG",$N22="FO/NG"),Factors!$B$31,0)</f>
        <v>0</v>
      </c>
      <c r="BL22">
        <f t="shared" si="21"/>
        <v>93.24</v>
      </c>
      <c r="BM22">
        <f>IF($A22&lt;&gt;"coal",0,IF($N22="bituminous",Factors!$E$33,IF($N22="lignite",Factors!$E$35,IF($N22="subbituminous",Factors!$E$34,(Factors!$E$33+Factors!$E$35)/2))))</f>
        <v>99.807980418222868</v>
      </c>
      <c r="BN22">
        <f>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),(Factors!$E$39+Factors!$E$40)/2,0)</f>
        <v>0</v>
      </c>
      <c r="BO22">
        <f>IF(OR($N22="D",$N22="HFO",$N22="FO",$N22="D/HFO",$N22="D/NG",$N22="HFO/D",$N22="HFO/NG",$N22="FO/NG"),Factors!$E$37,0)</f>
        <v>0</v>
      </c>
      <c r="BP22">
        <f t="shared" si="22"/>
        <v>99.807980418222868</v>
      </c>
      <c r="BQ22" s="17">
        <f t="shared" si="23"/>
        <v>1668907.4496596232</v>
      </c>
      <c r="BR22" s="17">
        <f t="shared" si="4"/>
        <v>1786468.0615128053</v>
      </c>
      <c r="BT22" s="17">
        <f t="shared" si="5"/>
        <v>1978799.2083587833</v>
      </c>
      <c r="BU22" s="17">
        <f t="shared" si="6"/>
        <v>2036519.3585829395</v>
      </c>
      <c r="BV22" s="17">
        <f t="shared" si="7"/>
        <v>1620297.9541914021</v>
      </c>
      <c r="BW22" s="17">
        <f t="shared" si="8"/>
        <v>1510255.7249180975</v>
      </c>
      <c r="BX22">
        <f>IF($A22="coal",Factors!D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D$5,IF(OR($N22="D",$N22="HFO",$N22="FO",$N22="D/HFO",$N22="D/NG",$N22="HFO/D",$N22="HFO/NG",$N22="FO/NG",$N22="HFO/LFO"),Factors!D$4,0)))</f>
        <v>0.31701793547234708</v>
      </c>
      <c r="BY22">
        <f>IF($A22="coal",Factors!E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E$5,IF(OR($N22="D",$N22="HFO",$N22="FO",$N22="D/HFO",$N22="D/NG",$N22="HFO/D",$N22="HFO/NG",$N22="FO/NG",$N22="HFO/LFO"),Factors!E$4,0)))</f>
        <v>0.32626512072586872</v>
      </c>
      <c r="BZ22">
        <f>IF($A22="coal",Factors!F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F$5,IF(OR($N22="D",$N22="HFO",$N22="FO",$N22="D/HFO",$N22="D/NG",$N22="HFO/D",$N22="HFO/NG",$N22="FO/NG",$N22="HFO/LFO"),Factors!F$4,0)))</f>
        <v>0.25958344339234829</v>
      </c>
      <c r="CA22">
        <f>IF($A22="coal",Factors!G$2,IF(OR($N22="NG",$N22="NG/B",$N22="NG/C",$N22="NG/D",$N22="NG/OG",$N22="NG/FO",$N22="NG/LFO",$N22="NG/BFG",$N22="NG/HFO",$N22="NG/FO/D",$N22="NG/LNG",$N22="NG/N",$N22="NG/N/D",$N22="NG/D/HFO",$N22="NG/HFO/OG",$N22="NG/S",$N22="LNG/NG/FO",$N22="LNG/D",$N22="LNG/LPG",$N22="WSTH-NG",$N22="WSTH-NG/BU",$N22="LNG"),Factors!G$5,IF(OR($N22="D",$N22="HFO",$N22="FO",$N22="D/HFO",$N22="D/NG",$N22="HFO/D",$N22="HFO/NG",$N22="FO/NG",$N22="HFO/LFO"),Factors!G$4,0)))</f>
        <v>0.24195388290352457</v>
      </c>
    </row>
    <row r="23" spans="1:79">
      <c r="A23" t="s">
        <v>31</v>
      </c>
      <c r="B23" t="s">
        <v>32</v>
      </c>
      <c r="C23" t="s">
        <v>33</v>
      </c>
      <c r="D23" t="s">
        <v>34</v>
      </c>
      <c r="E23" t="s">
        <v>170</v>
      </c>
      <c r="F23" t="s">
        <v>66</v>
      </c>
      <c r="I23">
        <v>667.9</v>
      </c>
      <c r="J23" t="s">
        <v>72</v>
      </c>
      <c r="K23">
        <v>1982</v>
      </c>
      <c r="L23">
        <v>2025</v>
      </c>
      <c r="M23" t="s">
        <v>73</v>
      </c>
      <c r="N23" t="s">
        <v>39</v>
      </c>
      <c r="S23" t="s">
        <v>179</v>
      </c>
      <c r="T23" t="s">
        <v>1171</v>
      </c>
      <c r="U23">
        <v>38.371381</v>
      </c>
      <c r="V23">
        <v>-87.768189000000007</v>
      </c>
      <c r="W23" t="s">
        <v>42</v>
      </c>
      <c r="X23" t="s">
        <v>171</v>
      </c>
      <c r="Y23" t="s">
        <v>172</v>
      </c>
      <c r="AA23" t="s">
        <v>101</v>
      </c>
      <c r="AB23" t="s">
        <v>173</v>
      </c>
      <c r="AC23" t="s">
        <v>174</v>
      </c>
      <c r="AD23" t="s">
        <v>180</v>
      </c>
      <c r="AE23" t="s">
        <v>49</v>
      </c>
      <c r="AF23" s="2">
        <v>0.5</v>
      </c>
      <c r="AG23">
        <f t="shared" si="0"/>
        <v>10018.499999999998</v>
      </c>
      <c r="AH23">
        <f t="shared" si="1"/>
        <v>10018.499999999998</v>
      </c>
      <c r="AI23">
        <f t="shared" si="9"/>
        <v>42</v>
      </c>
      <c r="AJ23">
        <f t="shared" si="10"/>
        <v>2022</v>
      </c>
      <c r="AK23">
        <f t="shared" ref="AK23:AL23" si="43">AJ23+40</f>
        <v>2062</v>
      </c>
      <c r="AL23">
        <f t="shared" si="43"/>
        <v>2102</v>
      </c>
      <c r="AM23">
        <f>IF($A23="coal",Factors!$D$2,0)</f>
        <v>0.31701793547234708</v>
      </c>
      <c r="AN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Factors!$D$5,0)</f>
        <v>0</v>
      </c>
      <c r="AO23">
        <f>IF(OR($N23="D",$N23="HFO",$N23="FO",$N23="D/HFO",$N23="D/NG",$N23="HFO/D",$N23="HFO/NG",$N23="FO/NG"),Factors!$D$4,0)</f>
        <v>0</v>
      </c>
      <c r="AP23">
        <f>IF($A23="coal",Factors!$E$2,0)</f>
        <v>0.32626512072586872</v>
      </c>
      <c r="AQ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Factors!$E$5,0)</f>
        <v>0</v>
      </c>
      <c r="AR23">
        <f>IF(OR($N23="D",$N23="HFO",$N23="FO",$N23="D/HFO",$N23="D/NG",$N23="HFO/D",$N23="HFO/NG",$N23="FO/NG"),Factors!$E$4,0)</f>
        <v>0</v>
      </c>
      <c r="AS23">
        <f>IF($A23="coal",Factors!$F$2,0)</f>
        <v>0.25958344339234829</v>
      </c>
      <c r="AT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Factors!$F$5,0)</f>
        <v>0</v>
      </c>
      <c r="AU23">
        <f>IF(OR($N23="D",$N23="HFO",$N23="FO",$N23="D/HFO",$N23="D/NG",$N23="HFO/D",$N23="HFO/NG",$N23="FO/NG"),Factors!$F$4,0)</f>
        <v>0</v>
      </c>
      <c r="AV23">
        <f>IF($A23="coal",Factors!$G$2,0)</f>
        <v>0.24195388290352457</v>
      </c>
      <c r="AW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Factors!$G$5,0)</f>
        <v>0</v>
      </c>
      <c r="AX23">
        <f>IF(OR($N23="D",$N23="HFO",$N23="FO",$N23="D/HFO",$N23="D/NG",$N23="HFO/D",$N23="HFO/NG",$N23="FO/NG"),Factors!$G$4,0)</f>
        <v>0</v>
      </c>
      <c r="AY23">
        <f t="shared" si="12"/>
        <v>0.31701793547234708</v>
      </c>
      <c r="AZ23">
        <f t="shared" si="13"/>
        <v>0.32626512072586872</v>
      </c>
      <c r="BA23">
        <f t="shared" si="14"/>
        <v>0.25958344339234829</v>
      </c>
      <c r="BB23">
        <f t="shared" si="15"/>
        <v>0.24195388290352457</v>
      </c>
      <c r="BC23">
        <f t="shared" si="16"/>
        <v>0.28620509562352214</v>
      </c>
      <c r="BD23" s="18">
        <f t="shared" si="17"/>
        <v>927.40490246667503</v>
      </c>
      <c r="BE23" s="18">
        <f t="shared" si="18"/>
        <v>954.45663670169779</v>
      </c>
      <c r="BF23" s="18">
        <f t="shared" si="19"/>
        <v>759.38592446686243</v>
      </c>
      <c r="BG23" s="18">
        <f t="shared" si="20"/>
        <v>707.8123729537366</v>
      </c>
      <c r="BH23">
        <f>IF(A23="coal", Factors!$B$8, IF(OR($N23="D",$N23="HFO",$N23="FO",$N23="D/HFO",$N23="D/NG",$N23="HFO/D",$N23="HFO/NG",$N23="FO/NG"), Factors!$B$9, 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 Factors!$B$10, 0)))</f>
        <v>10689</v>
      </c>
      <c r="BI23">
        <f>IF($A23&lt;&gt;"coal",0,IF($N23="bituminous",Factors!$B$30,IF($N23="lignite",Factors!$B$34,IF($N23="subbituminous",Factors!$B$41,(Factors!$B$30+Factors!$B$34)/2))))</f>
        <v>93.24</v>
      </c>
      <c r="BJ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(Factors!$B$36+Factors!$B$38)/2,0)</f>
        <v>0</v>
      </c>
      <c r="BK23">
        <f>IF(OR($N23="D",$N23="HFO",$N23="FO",$N23="D/HFO",$N23="D/NG",$N23="HFO/D",$N23="HFO/NG",$N23="FO/NG"),Factors!$B$31,0)</f>
        <v>0</v>
      </c>
      <c r="BL23">
        <f t="shared" si="21"/>
        <v>93.24</v>
      </c>
      <c r="BM23">
        <f>IF($A23&lt;&gt;"coal",0,IF($N23="bituminous",Factors!$E$33,IF($N23="lignite",Factors!$E$35,IF($N23="subbituminous",Factors!$E$34,(Factors!$E$33+Factors!$E$35)/2))))</f>
        <v>99.807980418222868</v>
      </c>
      <c r="BN23">
        <f>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),(Factors!$E$39+Factors!$E$40)/2,0)</f>
        <v>0</v>
      </c>
      <c r="BO23">
        <f>IF(OR($N23="D",$N23="HFO",$N23="FO",$N23="D/HFO",$N23="D/NG",$N23="HFO/D",$N23="HFO/NG",$N23="FO/NG"),Factors!$E$37,0)</f>
        <v>0</v>
      </c>
      <c r="BP23">
        <f t="shared" si="22"/>
        <v>99.807980418222868</v>
      </c>
      <c r="BQ23" s="17">
        <f t="shared" si="23"/>
        <v>834453.7248298116</v>
      </c>
      <c r="BR23" s="17">
        <f t="shared" si="4"/>
        <v>893234.03075640264</v>
      </c>
      <c r="BT23" s="17">
        <f t="shared" si="5"/>
        <v>989399.60417939164</v>
      </c>
      <c r="BU23" s="17">
        <f t="shared" si="6"/>
        <v>1018259.6792914697</v>
      </c>
      <c r="BV23" s="17">
        <f t="shared" si="7"/>
        <v>810148.97709570103</v>
      </c>
      <c r="BW23" s="17">
        <f t="shared" si="8"/>
        <v>755127.86245904875</v>
      </c>
      <c r="BX23">
        <f>IF($A23="coal",Factors!D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D$5,IF(OR($N23="D",$N23="HFO",$N23="FO",$N23="D/HFO",$N23="D/NG",$N23="HFO/D",$N23="HFO/NG",$N23="FO/NG",$N23="HFO/LFO"),Factors!D$4,0)))</f>
        <v>0.31701793547234708</v>
      </c>
      <c r="BY23">
        <f>IF($A23="coal",Factors!E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E$5,IF(OR($N23="D",$N23="HFO",$N23="FO",$N23="D/HFO",$N23="D/NG",$N23="HFO/D",$N23="HFO/NG",$N23="FO/NG",$N23="HFO/LFO"),Factors!E$4,0)))</f>
        <v>0.32626512072586872</v>
      </c>
      <c r="BZ23">
        <f>IF($A23="coal",Factors!F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F$5,IF(OR($N23="D",$N23="HFO",$N23="FO",$N23="D/HFO",$N23="D/NG",$N23="HFO/D",$N23="HFO/NG",$N23="FO/NG",$N23="HFO/LFO"),Factors!F$4,0)))</f>
        <v>0.25958344339234829</v>
      </c>
      <c r="CA23">
        <f>IF($A23="coal",Factors!G$2,IF(OR($N23="NG",$N23="NG/B",$N23="NG/C",$N23="NG/D",$N23="NG/OG",$N23="NG/FO",$N23="NG/LFO",$N23="NG/BFG",$N23="NG/HFO",$N23="NG/FO/D",$N23="NG/LNG",$N23="NG/N",$N23="NG/N/D",$N23="NG/D/HFO",$N23="NG/HFO/OG",$N23="NG/S",$N23="LNG/NG/FO",$N23="LNG/D",$N23="LNG/LPG",$N23="WSTH-NG",$N23="WSTH-NG/BU",$N23="LNG"),Factors!G$5,IF(OR($N23="D",$N23="HFO",$N23="FO",$N23="D/HFO",$N23="D/NG",$N23="HFO/D",$N23="HFO/NG",$N23="FO/NG",$N23="HFO/LFO"),Factors!G$4,0)))</f>
        <v>0.24195388290352457</v>
      </c>
    </row>
    <row r="24" spans="1:79">
      <c r="A24" t="s">
        <v>31</v>
      </c>
      <c r="B24" t="s">
        <v>32</v>
      </c>
      <c r="C24" t="s">
        <v>33</v>
      </c>
      <c r="D24" t="s">
        <v>34</v>
      </c>
      <c r="E24" t="s">
        <v>189</v>
      </c>
      <c r="F24" t="s">
        <v>66</v>
      </c>
      <c r="H24" t="s">
        <v>190</v>
      </c>
      <c r="I24">
        <v>621</v>
      </c>
      <c r="J24" t="s">
        <v>72</v>
      </c>
      <c r="K24">
        <v>1972</v>
      </c>
      <c r="L24">
        <v>2025</v>
      </c>
      <c r="M24" t="s">
        <v>38</v>
      </c>
      <c r="N24" t="s">
        <v>39</v>
      </c>
      <c r="S24" t="s">
        <v>74</v>
      </c>
      <c r="T24" t="s">
        <v>41</v>
      </c>
      <c r="U24">
        <v>35.216366999999998</v>
      </c>
      <c r="V24">
        <v>-81.762405999999999</v>
      </c>
      <c r="W24" t="s">
        <v>42</v>
      </c>
      <c r="X24" t="s">
        <v>191</v>
      </c>
      <c r="Y24" t="s">
        <v>192</v>
      </c>
      <c r="AA24" t="s">
        <v>45</v>
      </c>
      <c r="AB24" t="s">
        <v>193</v>
      </c>
      <c r="AC24" t="s">
        <v>194</v>
      </c>
      <c r="AD24" t="s">
        <v>199</v>
      </c>
      <c r="AE24" t="s">
        <v>49</v>
      </c>
      <c r="AF24" s="1">
        <v>1</v>
      </c>
      <c r="AG24">
        <f t="shared" si="0"/>
        <v>4591.5</v>
      </c>
      <c r="AH24">
        <f t="shared" si="1"/>
        <v>4591.5</v>
      </c>
      <c r="AI24">
        <f t="shared" si="9"/>
        <v>52</v>
      </c>
      <c r="AJ24">
        <f t="shared" si="10"/>
        <v>2012</v>
      </c>
      <c r="AK24">
        <f t="shared" ref="AK24:AL24" si="44">AJ24+40</f>
        <v>2052</v>
      </c>
      <c r="AL24">
        <f t="shared" si="44"/>
        <v>2092</v>
      </c>
      <c r="AM24">
        <f>IF($A24="coal",Factors!$D$2,0)</f>
        <v>0.31701793547234708</v>
      </c>
      <c r="AN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Factors!$D$5,0)</f>
        <v>0</v>
      </c>
      <c r="AO24">
        <f>IF(OR($N24="D",$N24="HFO",$N24="FO",$N24="D/HFO",$N24="D/NG",$N24="HFO/D",$N24="HFO/NG",$N24="FO/NG"),Factors!$D$4,0)</f>
        <v>0</v>
      </c>
      <c r="AP24">
        <f>IF($A24="coal",Factors!$E$2,0)</f>
        <v>0.32626512072586872</v>
      </c>
      <c r="AQ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Factors!$E$5,0)</f>
        <v>0</v>
      </c>
      <c r="AR24">
        <f>IF(OR($N24="D",$N24="HFO",$N24="FO",$N24="D/HFO",$N24="D/NG",$N24="HFO/D",$N24="HFO/NG",$N24="FO/NG"),Factors!$E$4,0)</f>
        <v>0</v>
      </c>
      <c r="AS24">
        <f>IF($A24="coal",Factors!$F$2,0)</f>
        <v>0.25958344339234829</v>
      </c>
      <c r="AT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Factors!$F$5,0)</f>
        <v>0</v>
      </c>
      <c r="AU24">
        <f>IF(OR($N24="D",$N24="HFO",$N24="FO",$N24="D/HFO",$N24="D/NG",$N24="HFO/D",$N24="HFO/NG",$N24="FO/NG"),Factors!$F$4,0)</f>
        <v>0</v>
      </c>
      <c r="AV24">
        <f>IF($A24="coal",Factors!$G$2,0)</f>
        <v>0.24195388290352457</v>
      </c>
      <c r="AW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Factors!$G$5,0)</f>
        <v>0</v>
      </c>
      <c r="AX24">
        <f>IF(OR($N24="D",$N24="HFO",$N24="FO",$N24="D/HFO",$N24="D/NG",$N24="HFO/D",$N24="HFO/NG",$N24="FO/NG"),Factors!$G$4,0)</f>
        <v>0</v>
      </c>
      <c r="AY24">
        <f t="shared" si="12"/>
        <v>0.31701793547234708</v>
      </c>
      <c r="AZ24">
        <f t="shared" si="13"/>
        <v>0.32626512072586872</v>
      </c>
      <c r="BA24">
        <f t="shared" si="14"/>
        <v>0.25958344339234829</v>
      </c>
      <c r="BB24">
        <f t="shared" si="15"/>
        <v>0.24195388290352457</v>
      </c>
      <c r="BC24">
        <f t="shared" si="16"/>
        <v>0.28620509562352214</v>
      </c>
      <c r="BD24" s="18">
        <f t="shared" si="17"/>
        <v>1724.5648882521493</v>
      </c>
      <c r="BE24" s="18">
        <f t="shared" si="18"/>
        <v>1774.8692061438967</v>
      </c>
      <c r="BF24" s="18">
        <f t="shared" si="19"/>
        <v>1412.1235487166389</v>
      </c>
      <c r="BG24" s="18">
        <f t="shared" si="20"/>
        <v>1316.2194448398575</v>
      </c>
      <c r="BH24">
        <f>IF(A24="coal", Factors!$B$8, IF(OR($N24="D",$N24="HFO",$N24="FO",$N24="D/HFO",$N24="D/NG",$N24="HFO/D",$N24="HFO/NG",$N24="FO/NG"), Factors!$B$9, 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 Factors!$B$10, 0)))</f>
        <v>10689</v>
      </c>
      <c r="BI24">
        <f>IF($A24&lt;&gt;"coal",0,IF($N24="bituminous",Factors!$B$30,IF($N24="lignite",Factors!$B$34,IF($N24="subbituminous",Factors!$B$41,(Factors!$B$30+Factors!$B$34)/2))))</f>
        <v>93.24</v>
      </c>
      <c r="BJ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(Factors!$B$36+Factors!$B$38)/2,0)</f>
        <v>0</v>
      </c>
      <c r="BK24">
        <f>IF(OR($N24="D",$N24="HFO",$N24="FO",$N24="D/HFO",$N24="D/NG",$N24="HFO/D",$N24="HFO/NG",$N24="FO/NG"),Factors!$B$31,0)</f>
        <v>0</v>
      </c>
      <c r="BL24">
        <f t="shared" si="21"/>
        <v>93.24</v>
      </c>
      <c r="BM24">
        <f>IF($A24&lt;&gt;"coal",0,IF($N24="bituminous",Factors!$E$33,IF($N24="lignite",Factors!$E$35,IF($N24="subbituminous",Factors!$E$34,(Factors!$E$33+Factors!$E$35)/2))))</f>
        <v>99.807980418222868</v>
      </c>
      <c r="BN24">
        <f>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),(Factors!$E$39+Factors!$E$40)/2,0)</f>
        <v>0</v>
      </c>
      <c r="BO24">
        <f>IF(OR($N24="D",$N24="HFO",$N24="FO",$N24="D/HFO",$N24="D/NG",$N24="HFO/D",$N24="HFO/NG",$N24="FO/NG"),Factors!$E$37,0)</f>
        <v>0</v>
      </c>
      <c r="BP24">
        <f t="shared" si="22"/>
        <v>99.807980418222868</v>
      </c>
      <c r="BQ24" s="17">
        <f t="shared" si="23"/>
        <v>1551716.6136227371</v>
      </c>
      <c r="BR24" s="17">
        <f t="shared" si="4"/>
        <v>1661022.1083986405</v>
      </c>
      <c r="BT24" s="17">
        <f t="shared" si="5"/>
        <v>1839847.7442593272</v>
      </c>
      <c r="BU24" s="17">
        <f t="shared" si="6"/>
        <v>1893514.7801766812</v>
      </c>
      <c r="BV24" s="17">
        <f t="shared" si="7"/>
        <v>1506520.4814386293</v>
      </c>
      <c r="BW24" s="17">
        <f t="shared" si="8"/>
        <v>1404205.4277199255</v>
      </c>
      <c r="BX24">
        <f>IF($A24="coal",Factors!D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D$5,IF(OR($N24="D",$N24="HFO",$N24="FO",$N24="D/HFO",$N24="D/NG",$N24="HFO/D",$N24="HFO/NG",$N24="FO/NG",$N24="HFO/LFO"),Factors!D$4,0)))</f>
        <v>0.31701793547234708</v>
      </c>
      <c r="BY24">
        <f>IF($A24="coal",Factors!E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E$5,IF(OR($N24="D",$N24="HFO",$N24="FO",$N24="D/HFO",$N24="D/NG",$N24="HFO/D",$N24="HFO/NG",$N24="FO/NG",$N24="HFO/LFO"),Factors!E$4,0)))</f>
        <v>0.32626512072586872</v>
      </c>
      <c r="BZ24">
        <f>IF($A24="coal",Factors!F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F$5,IF(OR($N24="D",$N24="HFO",$N24="FO",$N24="D/HFO",$N24="D/NG",$N24="HFO/D",$N24="HFO/NG",$N24="FO/NG",$N24="HFO/LFO"),Factors!F$4,0)))</f>
        <v>0.25958344339234829</v>
      </c>
      <c r="CA24">
        <f>IF($A24="coal",Factors!G$2,IF(OR($N24="NG",$N24="NG/B",$N24="NG/C",$N24="NG/D",$N24="NG/OG",$N24="NG/FO",$N24="NG/LFO",$N24="NG/BFG",$N24="NG/HFO",$N24="NG/FO/D",$N24="NG/LNG",$N24="NG/N",$N24="NG/N/D",$N24="NG/D/HFO",$N24="NG/HFO/OG",$N24="NG/S",$N24="LNG/NG/FO",$N24="LNG/D",$N24="LNG/LPG",$N24="WSTH-NG",$N24="WSTH-NG/BU",$N24="LNG"),Factors!G$5,IF(OR($N24="D",$N24="HFO",$N24="FO",$N24="D/HFO",$N24="D/NG",$N24="HFO/D",$N24="HFO/NG",$N24="FO/NG",$N24="HFO/LFO"),Factors!G$4,0)))</f>
        <v>0.24195388290352457</v>
      </c>
    </row>
    <row r="25" spans="1:79">
      <c r="A25" t="s">
        <v>31</v>
      </c>
      <c r="B25" t="s">
        <v>32</v>
      </c>
      <c r="C25" t="s">
        <v>33</v>
      </c>
      <c r="D25" t="s">
        <v>34</v>
      </c>
      <c r="E25" t="s">
        <v>209</v>
      </c>
      <c r="F25" t="s">
        <v>36</v>
      </c>
      <c r="I25">
        <v>350</v>
      </c>
      <c r="J25" t="s">
        <v>72</v>
      </c>
      <c r="K25">
        <v>1965</v>
      </c>
      <c r="L25">
        <v>2028</v>
      </c>
      <c r="M25" t="s">
        <v>38</v>
      </c>
      <c r="N25" t="s">
        <v>39</v>
      </c>
      <c r="S25" t="s">
        <v>74</v>
      </c>
      <c r="T25" t="s">
        <v>41</v>
      </c>
      <c r="U25">
        <v>35.597872000000002</v>
      </c>
      <c r="V25">
        <v>-80.961243999999994</v>
      </c>
      <c r="W25" t="s">
        <v>42</v>
      </c>
      <c r="X25" t="s">
        <v>210</v>
      </c>
      <c r="Y25" t="s">
        <v>211</v>
      </c>
      <c r="AA25" t="s">
        <v>45</v>
      </c>
      <c r="AB25" t="s">
        <v>212</v>
      </c>
      <c r="AC25" t="s">
        <v>213</v>
      </c>
      <c r="AD25" t="s">
        <v>214</v>
      </c>
      <c r="AE25" t="s">
        <v>49</v>
      </c>
      <c r="AF25" s="1">
        <v>1</v>
      </c>
      <c r="AG25">
        <f t="shared" si="0"/>
        <v>5988</v>
      </c>
      <c r="AH25" t="str">
        <f t="shared" si="1"/>
        <v/>
      </c>
      <c r="AI25">
        <f t="shared" si="9"/>
        <v>59</v>
      </c>
      <c r="AJ25">
        <f t="shared" si="10"/>
        <v>2005</v>
      </c>
      <c r="AK25">
        <f t="shared" ref="AK25:AL25" si="45">AJ25+40</f>
        <v>2045</v>
      </c>
      <c r="AL25">
        <f t="shared" si="45"/>
        <v>2085</v>
      </c>
      <c r="AM25">
        <f>IF($A25="coal",Factors!$D$2,0)</f>
        <v>0.31701793547234708</v>
      </c>
      <c r="AN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Factors!$D$5,0)</f>
        <v>0</v>
      </c>
      <c r="AO25">
        <f>IF(OR($N25="D",$N25="HFO",$N25="FO",$N25="D/HFO",$N25="D/NG",$N25="HFO/D",$N25="HFO/NG",$N25="FO/NG"),Factors!$D$4,0)</f>
        <v>0</v>
      </c>
      <c r="AP25">
        <f>IF($A25="coal",Factors!$E$2,0)</f>
        <v>0.32626512072586872</v>
      </c>
      <c r="AQ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Factors!$E$5,0)</f>
        <v>0</v>
      </c>
      <c r="AR25">
        <f>IF(OR($N25="D",$N25="HFO",$N25="FO",$N25="D/HFO",$N25="D/NG",$N25="HFO/D",$N25="HFO/NG",$N25="FO/NG"),Factors!$E$4,0)</f>
        <v>0</v>
      </c>
      <c r="AS25">
        <f>IF($A25="coal",Factors!$F$2,0)</f>
        <v>0.25958344339234829</v>
      </c>
      <c r="AT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Factors!$F$5,0)</f>
        <v>0</v>
      </c>
      <c r="AU25">
        <f>IF(OR($N25="D",$N25="HFO",$N25="FO",$N25="D/HFO",$N25="D/NG",$N25="HFO/D",$N25="HFO/NG",$N25="FO/NG"),Factors!$F$4,0)</f>
        <v>0</v>
      </c>
      <c r="AV25">
        <f>IF($A25="coal",Factors!$G$2,0)</f>
        <v>0.24195388290352457</v>
      </c>
      <c r="AW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Factors!$G$5,0)</f>
        <v>0</v>
      </c>
      <c r="AX25">
        <f>IF(OR($N25="D",$N25="HFO",$N25="FO",$N25="D/HFO",$N25="D/NG",$N25="HFO/D",$N25="HFO/NG",$N25="FO/NG"),Factors!$G$4,0)</f>
        <v>0</v>
      </c>
      <c r="AY25">
        <f t="shared" si="12"/>
        <v>0.31701793547234708</v>
      </c>
      <c r="AZ25">
        <f t="shared" si="13"/>
        <v>0.32626512072586872</v>
      </c>
      <c r="BA25">
        <f t="shared" si="14"/>
        <v>0.25958344339234829</v>
      </c>
      <c r="BB25">
        <f t="shared" si="15"/>
        <v>0.24195388290352457</v>
      </c>
      <c r="BC25">
        <f t="shared" si="16"/>
        <v>0.28620509562352214</v>
      </c>
      <c r="BD25" s="18">
        <f t="shared" si="17"/>
        <v>971.97699015821627</v>
      </c>
      <c r="BE25" s="18">
        <f t="shared" si="18"/>
        <v>1000.3288601455135</v>
      </c>
      <c r="BF25" s="18">
        <f t="shared" si="19"/>
        <v>795.88283744093985</v>
      </c>
      <c r="BG25" s="18">
        <f t="shared" si="20"/>
        <v>741.83060498220641</v>
      </c>
      <c r="BH25">
        <f>IF(A25="coal", Factors!$B$8, IF(OR($N25="D",$N25="HFO",$N25="FO",$N25="D/HFO",$N25="D/NG",$N25="HFO/D",$N25="HFO/NG",$N25="FO/NG"), Factors!$B$9, 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 Factors!$B$10, 0)))</f>
        <v>10689</v>
      </c>
      <c r="BI25">
        <f>IF($A25&lt;&gt;"coal",0,IF($N25="bituminous",Factors!$B$30,IF($N25="lignite",Factors!$B$34,IF($N25="subbituminous",Factors!$B$41,(Factors!$B$30+Factors!$B$34)/2))))</f>
        <v>93.24</v>
      </c>
      <c r="BJ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(Factors!$B$36+Factors!$B$38)/2,0)</f>
        <v>0</v>
      </c>
      <c r="BK25">
        <f>IF(OR($N25="D",$N25="HFO",$N25="FO",$N25="D/HFO",$N25="D/NG",$N25="HFO/D",$N25="HFO/NG",$N25="FO/NG"),Factors!$B$31,0)</f>
        <v>0</v>
      </c>
      <c r="BL25">
        <f t="shared" si="21"/>
        <v>93.24</v>
      </c>
      <c r="BM25">
        <f>IF($A25&lt;&gt;"coal",0,IF($N25="bituminous",Factors!$E$33,IF($N25="lignite",Factors!$E$35,IF($N25="subbituminous",Factors!$E$34,(Factors!$E$33+Factors!$E$35)/2))))</f>
        <v>99.807980418222868</v>
      </c>
      <c r="BN25">
        <f>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),(Factors!$E$39+Factors!$E$40)/2,0)</f>
        <v>0</v>
      </c>
      <c r="BO25">
        <f>IF(OR($N25="D",$N25="HFO",$N25="FO",$N25="D/HFO",$N25="D/NG",$N25="HFO/D",$N25="HFO/NG",$N25="FO/NG"),Factors!$E$37,0)</f>
        <v>0</v>
      </c>
      <c r="BP25">
        <f t="shared" si="22"/>
        <v>99.807980418222868</v>
      </c>
      <c r="BQ25" s="17">
        <f t="shared" si="23"/>
        <v>874558.47788721102</v>
      </c>
      <c r="BR25" s="17">
        <f t="shared" si="4"/>
        <v>936163.82921018393</v>
      </c>
      <c r="BT25" s="17">
        <f t="shared" si="5"/>
        <v>1036951.2246228092</v>
      </c>
      <c r="BU25" s="17">
        <f t="shared" si="6"/>
        <v>1067198.3463153597</v>
      </c>
      <c r="BV25" s="17">
        <f t="shared" si="7"/>
        <v>849085.61755800375</v>
      </c>
      <c r="BW25" s="17">
        <f t="shared" si="8"/>
        <v>791420.12834456388</v>
      </c>
      <c r="BX25">
        <f>IF($A25="coal",Factors!D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D$5,IF(OR($N25="D",$N25="HFO",$N25="FO",$N25="D/HFO",$N25="D/NG",$N25="HFO/D",$N25="HFO/NG",$N25="FO/NG",$N25="HFO/LFO"),Factors!D$4,0)))</f>
        <v>0.31701793547234708</v>
      </c>
      <c r="BY25">
        <f>IF($A25="coal",Factors!E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E$5,IF(OR($N25="D",$N25="HFO",$N25="FO",$N25="D/HFO",$N25="D/NG",$N25="HFO/D",$N25="HFO/NG",$N25="FO/NG",$N25="HFO/LFO"),Factors!E$4,0)))</f>
        <v>0.32626512072586872</v>
      </c>
      <c r="BZ25">
        <f>IF($A25="coal",Factors!F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F$5,IF(OR($N25="D",$N25="HFO",$N25="FO",$N25="D/HFO",$N25="D/NG",$N25="HFO/D",$N25="HFO/NG",$N25="FO/NG",$N25="HFO/LFO"),Factors!F$4,0)))</f>
        <v>0.25958344339234829</v>
      </c>
      <c r="CA25">
        <f>IF($A25="coal",Factors!G$2,IF(OR($N25="NG",$N25="NG/B",$N25="NG/C",$N25="NG/D",$N25="NG/OG",$N25="NG/FO",$N25="NG/LFO",$N25="NG/BFG",$N25="NG/HFO",$N25="NG/FO/D",$N25="NG/LNG",$N25="NG/N",$N25="NG/N/D",$N25="NG/D/HFO",$N25="NG/HFO/OG",$N25="NG/S",$N25="LNG/NG/FO",$N25="LNG/D",$N25="LNG/LPG",$N25="WSTH-NG",$N25="WSTH-NG/BU",$N25="LNG"),Factors!G$5,IF(OR($N25="D",$N25="HFO",$N25="FO",$N25="D/HFO",$N25="D/NG",$N25="HFO/D",$N25="HFO/NG",$N25="FO/NG",$N25="HFO/LFO"),Factors!G$4,0)))</f>
        <v>0.24195388290352457</v>
      </c>
    </row>
    <row r="26" spans="1:79">
      <c r="A26" t="s">
        <v>31</v>
      </c>
      <c r="B26" t="s">
        <v>32</v>
      </c>
      <c r="C26" t="s">
        <v>33</v>
      </c>
      <c r="D26" t="s">
        <v>34</v>
      </c>
      <c r="E26" t="s">
        <v>209</v>
      </c>
      <c r="F26" t="s">
        <v>50</v>
      </c>
      <c r="I26">
        <v>350</v>
      </c>
      <c r="J26" t="s">
        <v>72</v>
      </c>
      <c r="K26">
        <v>1966</v>
      </c>
      <c r="L26">
        <v>2028</v>
      </c>
      <c r="M26" t="s">
        <v>38</v>
      </c>
      <c r="N26" t="s">
        <v>39</v>
      </c>
      <c r="S26" t="s">
        <v>74</v>
      </c>
      <c r="T26" t="s">
        <v>41</v>
      </c>
      <c r="U26">
        <v>35.597872000000002</v>
      </c>
      <c r="V26">
        <v>-80.961243999999994</v>
      </c>
      <c r="W26" t="s">
        <v>42</v>
      </c>
      <c r="X26" t="s">
        <v>210</v>
      </c>
      <c r="Y26" t="s">
        <v>211</v>
      </c>
      <c r="AA26" t="s">
        <v>45</v>
      </c>
      <c r="AB26" t="s">
        <v>212</v>
      </c>
      <c r="AC26" t="s">
        <v>213</v>
      </c>
      <c r="AD26" t="s">
        <v>215</v>
      </c>
      <c r="AE26" t="s">
        <v>49</v>
      </c>
      <c r="AF26" s="1">
        <v>1</v>
      </c>
      <c r="AG26">
        <f t="shared" si="0"/>
        <v>5988</v>
      </c>
      <c r="AH26" t="str">
        <f t="shared" si="1"/>
        <v/>
      </c>
      <c r="AI26">
        <f t="shared" si="9"/>
        <v>58</v>
      </c>
      <c r="AJ26">
        <f t="shared" si="10"/>
        <v>2006</v>
      </c>
      <c r="AK26">
        <f t="shared" ref="AK26:AL26" si="46">AJ26+40</f>
        <v>2046</v>
      </c>
      <c r="AL26">
        <f t="shared" si="46"/>
        <v>2086</v>
      </c>
      <c r="AM26">
        <f>IF($A26="coal",Factors!$D$2,0)</f>
        <v>0.31701793547234708</v>
      </c>
      <c r="AN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Factors!$D$5,0)</f>
        <v>0</v>
      </c>
      <c r="AO26">
        <f>IF(OR($N26="D",$N26="HFO",$N26="FO",$N26="D/HFO",$N26="D/NG",$N26="HFO/D",$N26="HFO/NG",$N26="FO/NG"),Factors!$D$4,0)</f>
        <v>0</v>
      </c>
      <c r="AP26">
        <f>IF($A26="coal",Factors!$E$2,0)</f>
        <v>0.32626512072586872</v>
      </c>
      <c r="AQ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Factors!$E$5,0)</f>
        <v>0</v>
      </c>
      <c r="AR26">
        <f>IF(OR($N26="D",$N26="HFO",$N26="FO",$N26="D/HFO",$N26="D/NG",$N26="HFO/D",$N26="HFO/NG",$N26="FO/NG"),Factors!$E$4,0)</f>
        <v>0</v>
      </c>
      <c r="AS26">
        <f>IF($A26="coal",Factors!$F$2,0)</f>
        <v>0.25958344339234829</v>
      </c>
      <c r="AT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Factors!$F$5,0)</f>
        <v>0</v>
      </c>
      <c r="AU26">
        <f>IF(OR($N26="D",$N26="HFO",$N26="FO",$N26="D/HFO",$N26="D/NG",$N26="HFO/D",$N26="HFO/NG",$N26="FO/NG"),Factors!$F$4,0)</f>
        <v>0</v>
      </c>
      <c r="AV26">
        <f>IF($A26="coal",Factors!$G$2,0)</f>
        <v>0.24195388290352457</v>
      </c>
      <c r="AW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Factors!$G$5,0)</f>
        <v>0</v>
      </c>
      <c r="AX26">
        <f>IF(OR($N26="D",$N26="HFO",$N26="FO",$N26="D/HFO",$N26="D/NG",$N26="HFO/D",$N26="HFO/NG",$N26="FO/NG"),Factors!$G$4,0)</f>
        <v>0</v>
      </c>
      <c r="AY26">
        <f t="shared" si="12"/>
        <v>0.31701793547234708</v>
      </c>
      <c r="AZ26">
        <f t="shared" si="13"/>
        <v>0.32626512072586872</v>
      </c>
      <c r="BA26">
        <f t="shared" si="14"/>
        <v>0.25958344339234829</v>
      </c>
      <c r="BB26">
        <f t="shared" si="15"/>
        <v>0.24195388290352457</v>
      </c>
      <c r="BC26">
        <f t="shared" si="16"/>
        <v>0.28620509562352214</v>
      </c>
      <c r="BD26" s="18">
        <f t="shared" si="17"/>
        <v>971.97699015821627</v>
      </c>
      <c r="BE26" s="18">
        <f t="shared" si="18"/>
        <v>1000.3288601455135</v>
      </c>
      <c r="BF26" s="18">
        <f t="shared" si="19"/>
        <v>795.88283744093985</v>
      </c>
      <c r="BG26" s="18">
        <f t="shared" si="20"/>
        <v>741.83060498220641</v>
      </c>
      <c r="BH26">
        <f>IF(A26="coal", Factors!$B$8, IF(OR($N26="D",$N26="HFO",$N26="FO",$N26="D/HFO",$N26="D/NG",$N26="HFO/D",$N26="HFO/NG",$N26="FO/NG"), Factors!$B$9, 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 Factors!$B$10, 0)))</f>
        <v>10689</v>
      </c>
      <c r="BI26">
        <f>IF($A26&lt;&gt;"coal",0,IF($N26="bituminous",Factors!$B$30,IF($N26="lignite",Factors!$B$34,IF($N26="subbituminous",Factors!$B$41,(Factors!$B$30+Factors!$B$34)/2))))</f>
        <v>93.24</v>
      </c>
      <c r="BJ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(Factors!$B$36+Factors!$B$38)/2,0)</f>
        <v>0</v>
      </c>
      <c r="BK26">
        <f>IF(OR($N26="D",$N26="HFO",$N26="FO",$N26="D/HFO",$N26="D/NG",$N26="HFO/D",$N26="HFO/NG",$N26="FO/NG"),Factors!$B$31,0)</f>
        <v>0</v>
      </c>
      <c r="BL26">
        <f t="shared" si="21"/>
        <v>93.24</v>
      </c>
      <c r="BM26">
        <f>IF($A26&lt;&gt;"coal",0,IF($N26="bituminous",Factors!$E$33,IF($N26="lignite",Factors!$E$35,IF($N26="subbituminous",Factors!$E$34,(Factors!$E$33+Factors!$E$35)/2))))</f>
        <v>99.807980418222868</v>
      </c>
      <c r="BN26">
        <f>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),(Factors!$E$39+Factors!$E$40)/2,0)</f>
        <v>0</v>
      </c>
      <c r="BO26">
        <f>IF(OR($N26="D",$N26="HFO",$N26="FO",$N26="D/HFO",$N26="D/NG",$N26="HFO/D",$N26="HFO/NG",$N26="FO/NG"),Factors!$E$37,0)</f>
        <v>0</v>
      </c>
      <c r="BP26">
        <f t="shared" si="22"/>
        <v>99.807980418222868</v>
      </c>
      <c r="BQ26" s="17">
        <f t="shared" si="23"/>
        <v>874558.47788721102</v>
      </c>
      <c r="BR26" s="17">
        <f t="shared" si="4"/>
        <v>936163.82921018393</v>
      </c>
      <c r="BT26" s="17">
        <f t="shared" si="5"/>
        <v>1036951.2246228092</v>
      </c>
      <c r="BU26" s="17">
        <f t="shared" si="6"/>
        <v>1067198.3463153597</v>
      </c>
      <c r="BV26" s="17">
        <f t="shared" si="7"/>
        <v>849085.61755800375</v>
      </c>
      <c r="BW26" s="17">
        <f t="shared" si="8"/>
        <v>791420.12834456388</v>
      </c>
      <c r="BX26">
        <f>IF($A26="coal",Factors!D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D$5,IF(OR($N26="D",$N26="HFO",$N26="FO",$N26="D/HFO",$N26="D/NG",$N26="HFO/D",$N26="HFO/NG",$N26="FO/NG",$N26="HFO/LFO"),Factors!D$4,0)))</f>
        <v>0.31701793547234708</v>
      </c>
      <c r="BY26">
        <f>IF($A26="coal",Factors!E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E$5,IF(OR($N26="D",$N26="HFO",$N26="FO",$N26="D/HFO",$N26="D/NG",$N26="HFO/D",$N26="HFO/NG",$N26="FO/NG",$N26="HFO/LFO"),Factors!E$4,0)))</f>
        <v>0.32626512072586872</v>
      </c>
      <c r="BZ26">
        <f>IF($A26="coal",Factors!F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F$5,IF(OR($N26="D",$N26="HFO",$N26="FO",$N26="D/HFO",$N26="D/NG",$N26="HFO/D",$N26="HFO/NG",$N26="FO/NG",$N26="HFO/LFO"),Factors!F$4,0)))</f>
        <v>0.25958344339234829</v>
      </c>
      <c r="CA26">
        <f>IF($A26="coal",Factors!G$2,IF(OR($N26="NG",$N26="NG/B",$N26="NG/C",$N26="NG/D",$N26="NG/OG",$N26="NG/FO",$N26="NG/LFO",$N26="NG/BFG",$N26="NG/HFO",$N26="NG/FO/D",$N26="NG/LNG",$N26="NG/N",$N26="NG/N/D",$N26="NG/D/HFO",$N26="NG/HFO/OG",$N26="NG/S",$N26="LNG/NG/FO",$N26="LNG/D",$N26="LNG/LPG",$N26="WSTH-NG",$N26="WSTH-NG/BU",$N26="LNG"),Factors!G$5,IF(OR($N26="D",$N26="HFO",$N26="FO",$N26="D/HFO",$N26="D/NG",$N26="HFO/D",$N26="HFO/NG",$N26="FO/NG",$N26="HFO/LFO"),Factors!G$4,0)))</f>
        <v>0.24195388290352457</v>
      </c>
    </row>
    <row r="27" spans="1:79">
      <c r="A27" t="s">
        <v>31</v>
      </c>
      <c r="B27" t="s">
        <v>32</v>
      </c>
      <c r="C27" t="s">
        <v>33</v>
      </c>
      <c r="D27" t="s">
        <v>34</v>
      </c>
      <c r="E27" t="s">
        <v>209</v>
      </c>
      <c r="F27" t="s">
        <v>62</v>
      </c>
      <c r="I27">
        <v>648</v>
      </c>
      <c r="J27" t="s">
        <v>72</v>
      </c>
      <c r="K27">
        <v>1969</v>
      </c>
      <c r="L27">
        <v>2033</v>
      </c>
      <c r="M27" t="s">
        <v>73</v>
      </c>
      <c r="N27" t="s">
        <v>39</v>
      </c>
      <c r="S27" t="s">
        <v>74</v>
      </c>
      <c r="T27" t="s">
        <v>41</v>
      </c>
      <c r="U27">
        <v>35.597872000000002</v>
      </c>
      <c r="V27">
        <v>-80.961243999999994</v>
      </c>
      <c r="W27" t="s">
        <v>42</v>
      </c>
      <c r="X27" t="s">
        <v>210</v>
      </c>
      <c r="Y27" t="s">
        <v>211</v>
      </c>
      <c r="AA27" t="s">
        <v>45</v>
      </c>
      <c r="AB27" t="s">
        <v>212</v>
      </c>
      <c r="AC27" t="s">
        <v>213</v>
      </c>
      <c r="AD27" t="s">
        <v>216</v>
      </c>
      <c r="AE27" t="s">
        <v>49</v>
      </c>
      <c r="AF27" s="1">
        <v>1</v>
      </c>
      <c r="AG27">
        <f t="shared" si="0"/>
        <v>5988</v>
      </c>
      <c r="AH27" t="str">
        <f t="shared" si="1"/>
        <v/>
      </c>
      <c r="AI27">
        <f t="shared" si="9"/>
        <v>55</v>
      </c>
      <c r="AJ27">
        <f t="shared" si="10"/>
        <v>2009</v>
      </c>
      <c r="AK27">
        <f t="shared" ref="AK27:AL27" si="47">AJ27+40</f>
        <v>2049</v>
      </c>
      <c r="AL27">
        <f t="shared" si="47"/>
        <v>2089</v>
      </c>
      <c r="AM27">
        <f>IF($A27="coal",Factors!$D$2,0)</f>
        <v>0.31701793547234708</v>
      </c>
      <c r="AN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Factors!$D$5,0)</f>
        <v>0</v>
      </c>
      <c r="AO27">
        <f>IF(OR($N27="D",$N27="HFO",$N27="FO",$N27="D/HFO",$N27="D/NG",$N27="HFO/D",$N27="HFO/NG",$N27="FO/NG"),Factors!$D$4,0)</f>
        <v>0</v>
      </c>
      <c r="AP27">
        <f>IF($A27="coal",Factors!$E$2,0)</f>
        <v>0.32626512072586872</v>
      </c>
      <c r="AQ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Factors!$E$5,0)</f>
        <v>0</v>
      </c>
      <c r="AR27">
        <f>IF(OR($N27="D",$N27="HFO",$N27="FO",$N27="D/HFO",$N27="D/NG",$N27="HFO/D",$N27="HFO/NG",$N27="FO/NG"),Factors!$E$4,0)</f>
        <v>0</v>
      </c>
      <c r="AS27">
        <f>IF($A27="coal",Factors!$F$2,0)</f>
        <v>0.25958344339234829</v>
      </c>
      <c r="AT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Factors!$F$5,0)</f>
        <v>0</v>
      </c>
      <c r="AU27">
        <f>IF(OR($N27="D",$N27="HFO",$N27="FO",$N27="D/HFO",$N27="D/NG",$N27="HFO/D",$N27="HFO/NG",$N27="FO/NG"),Factors!$F$4,0)</f>
        <v>0</v>
      </c>
      <c r="AV27">
        <f>IF($A27="coal",Factors!$G$2,0)</f>
        <v>0.24195388290352457</v>
      </c>
      <c r="AW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Factors!$G$5,0)</f>
        <v>0</v>
      </c>
      <c r="AX27">
        <f>IF(OR($N27="D",$N27="HFO",$N27="FO",$N27="D/HFO",$N27="D/NG",$N27="HFO/D",$N27="HFO/NG",$N27="FO/NG"),Factors!$G$4,0)</f>
        <v>0</v>
      </c>
      <c r="AY27">
        <f t="shared" si="12"/>
        <v>0.31701793547234708</v>
      </c>
      <c r="AZ27">
        <f t="shared" si="13"/>
        <v>0.32626512072586872</v>
      </c>
      <c r="BA27">
        <f t="shared" si="14"/>
        <v>0.25958344339234829</v>
      </c>
      <c r="BB27">
        <f t="shared" si="15"/>
        <v>0.24195388290352457</v>
      </c>
      <c r="BC27">
        <f t="shared" si="16"/>
        <v>0.28620509562352214</v>
      </c>
      <c r="BD27" s="18">
        <f t="shared" si="17"/>
        <v>1799.5459703500687</v>
      </c>
      <c r="BE27" s="18">
        <f t="shared" si="18"/>
        <v>1852.0374324979794</v>
      </c>
      <c r="BF27" s="18">
        <f t="shared" si="19"/>
        <v>1473.5202247477973</v>
      </c>
      <c r="BG27" s="18">
        <f t="shared" si="20"/>
        <v>1373.4463772241993</v>
      </c>
      <c r="BH27">
        <f>IF(A27="coal", Factors!$B$8, IF(OR($N27="D",$N27="HFO",$N27="FO",$N27="D/HFO",$N27="D/NG",$N27="HFO/D",$N27="HFO/NG",$N27="FO/NG"), Factors!$B$9, 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 Factors!$B$10, 0)))</f>
        <v>10689</v>
      </c>
      <c r="BI27">
        <f>IF($A27&lt;&gt;"coal",0,IF($N27="bituminous",Factors!$B$30,IF($N27="lignite",Factors!$B$34,IF($N27="subbituminous",Factors!$B$41,(Factors!$B$30+Factors!$B$34)/2))))</f>
        <v>93.24</v>
      </c>
      <c r="BJ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(Factors!$B$36+Factors!$B$38)/2,0)</f>
        <v>0</v>
      </c>
      <c r="BK27">
        <f>IF(OR($N27="D",$N27="HFO",$N27="FO",$N27="D/HFO",$N27="D/NG",$N27="HFO/D",$N27="HFO/NG",$N27="FO/NG"),Factors!$B$31,0)</f>
        <v>0</v>
      </c>
      <c r="BL27">
        <f t="shared" si="21"/>
        <v>93.24</v>
      </c>
      <c r="BM27">
        <f>IF($A27&lt;&gt;"coal",0,IF($N27="bituminous",Factors!$E$33,IF($N27="lignite",Factors!$E$35,IF($N27="subbituminous",Factors!$E$34,(Factors!$E$33+Factors!$E$35)/2))))</f>
        <v>99.807980418222868</v>
      </c>
      <c r="BN27">
        <f>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),(Factors!$E$39+Factors!$E$40)/2,0)</f>
        <v>0</v>
      </c>
      <c r="BO27">
        <f>IF(OR($N27="D",$N27="HFO",$N27="FO",$N27="D/HFO",$N27="D/NG",$N27="HFO/D",$N27="HFO/NG",$N27="FO/NG"),Factors!$E$37,0)</f>
        <v>0</v>
      </c>
      <c r="BP27">
        <f t="shared" si="22"/>
        <v>99.807980418222868</v>
      </c>
      <c r="BQ27" s="17">
        <f t="shared" si="23"/>
        <v>1619182.5533454644</v>
      </c>
      <c r="BR27" s="17">
        <f t="shared" si="4"/>
        <v>1733240.4609377119</v>
      </c>
      <c r="BT27" s="17">
        <f t="shared" si="5"/>
        <v>1919841.1244445152</v>
      </c>
      <c r="BU27" s="17">
        <f t="shared" si="6"/>
        <v>1975841.5097495802</v>
      </c>
      <c r="BV27" s="17">
        <f t="shared" si="7"/>
        <v>1572021.3719359613</v>
      </c>
      <c r="BW27" s="17">
        <f t="shared" si="8"/>
        <v>1465257.8376207924</v>
      </c>
      <c r="BX27">
        <f>IF($A27="coal",Factors!D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D$5,IF(OR($N27="D",$N27="HFO",$N27="FO",$N27="D/HFO",$N27="D/NG",$N27="HFO/D",$N27="HFO/NG",$N27="FO/NG",$N27="HFO/LFO"),Factors!D$4,0)))</f>
        <v>0.31701793547234708</v>
      </c>
      <c r="BY27">
        <f>IF($A27="coal",Factors!E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E$5,IF(OR($N27="D",$N27="HFO",$N27="FO",$N27="D/HFO",$N27="D/NG",$N27="HFO/D",$N27="HFO/NG",$N27="FO/NG",$N27="HFO/LFO"),Factors!E$4,0)))</f>
        <v>0.32626512072586872</v>
      </c>
      <c r="BZ27">
        <f>IF($A27="coal",Factors!F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F$5,IF(OR($N27="D",$N27="HFO",$N27="FO",$N27="D/HFO",$N27="D/NG",$N27="HFO/D",$N27="HFO/NG",$N27="FO/NG",$N27="HFO/LFO"),Factors!F$4,0)))</f>
        <v>0.25958344339234829</v>
      </c>
      <c r="CA27">
        <f>IF($A27="coal",Factors!G$2,IF(OR($N27="NG",$N27="NG/B",$N27="NG/C",$N27="NG/D",$N27="NG/OG",$N27="NG/FO",$N27="NG/LFO",$N27="NG/BFG",$N27="NG/HFO",$N27="NG/FO/D",$N27="NG/LNG",$N27="NG/N",$N27="NG/N/D",$N27="NG/D/HFO",$N27="NG/HFO/OG",$N27="NG/S",$N27="LNG/NG/FO",$N27="LNG/D",$N27="LNG/LPG",$N27="WSTH-NG",$N27="WSTH-NG/BU",$N27="LNG"),Factors!G$5,IF(OR($N27="D",$N27="HFO",$N27="FO",$N27="D/HFO",$N27="D/NG",$N27="HFO/D",$N27="HFO/NG",$N27="FO/NG",$N27="HFO/LFO"),Factors!G$4,0)))</f>
        <v>0.24195388290352457</v>
      </c>
    </row>
    <row r="28" spans="1:79">
      <c r="A28" t="s">
        <v>31</v>
      </c>
      <c r="B28" t="s">
        <v>32</v>
      </c>
      <c r="C28" t="s">
        <v>33</v>
      </c>
      <c r="D28" t="s">
        <v>34</v>
      </c>
      <c r="E28" t="s">
        <v>209</v>
      </c>
      <c r="F28" t="s">
        <v>64</v>
      </c>
      <c r="I28">
        <v>648</v>
      </c>
      <c r="J28" t="s">
        <v>72</v>
      </c>
      <c r="K28">
        <v>1970</v>
      </c>
      <c r="L28">
        <v>2033</v>
      </c>
      <c r="M28" t="s">
        <v>73</v>
      </c>
      <c r="N28" t="s">
        <v>39</v>
      </c>
      <c r="S28" t="s">
        <v>74</v>
      </c>
      <c r="T28" t="s">
        <v>41</v>
      </c>
      <c r="U28">
        <v>35.597872000000002</v>
      </c>
      <c r="V28">
        <v>-80.961243999999994</v>
      </c>
      <c r="W28" t="s">
        <v>42</v>
      </c>
      <c r="X28" t="s">
        <v>210</v>
      </c>
      <c r="Y28" t="s">
        <v>211</v>
      </c>
      <c r="AA28" t="s">
        <v>45</v>
      </c>
      <c r="AB28" t="s">
        <v>212</v>
      </c>
      <c r="AC28" t="s">
        <v>213</v>
      </c>
      <c r="AD28" t="s">
        <v>217</v>
      </c>
      <c r="AE28" t="s">
        <v>49</v>
      </c>
      <c r="AF28" s="1">
        <v>1</v>
      </c>
      <c r="AG28">
        <f t="shared" si="0"/>
        <v>5988</v>
      </c>
      <c r="AH28">
        <f t="shared" si="1"/>
        <v>5988</v>
      </c>
      <c r="AI28">
        <f t="shared" si="9"/>
        <v>54</v>
      </c>
      <c r="AJ28">
        <f t="shared" si="10"/>
        <v>2010</v>
      </c>
      <c r="AK28">
        <f t="shared" ref="AK28:AL28" si="48">AJ28+40</f>
        <v>2050</v>
      </c>
      <c r="AL28">
        <f t="shared" si="48"/>
        <v>2090</v>
      </c>
      <c r="AM28">
        <f>IF($A28="coal",Factors!$D$2,0)</f>
        <v>0.31701793547234708</v>
      </c>
      <c r="AN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Factors!$D$5,0)</f>
        <v>0</v>
      </c>
      <c r="AO28">
        <f>IF(OR($N28="D",$N28="HFO",$N28="FO",$N28="D/HFO",$N28="D/NG",$N28="HFO/D",$N28="HFO/NG",$N28="FO/NG"),Factors!$D$4,0)</f>
        <v>0</v>
      </c>
      <c r="AP28">
        <f>IF($A28="coal",Factors!$E$2,0)</f>
        <v>0.32626512072586872</v>
      </c>
      <c r="AQ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Factors!$E$5,0)</f>
        <v>0</v>
      </c>
      <c r="AR28">
        <f>IF(OR($N28="D",$N28="HFO",$N28="FO",$N28="D/HFO",$N28="D/NG",$N28="HFO/D",$N28="HFO/NG",$N28="FO/NG"),Factors!$E$4,0)</f>
        <v>0</v>
      </c>
      <c r="AS28">
        <f>IF($A28="coal",Factors!$F$2,0)</f>
        <v>0.25958344339234829</v>
      </c>
      <c r="AT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Factors!$F$5,0)</f>
        <v>0</v>
      </c>
      <c r="AU28">
        <f>IF(OR($N28="D",$N28="HFO",$N28="FO",$N28="D/HFO",$N28="D/NG",$N28="HFO/D",$N28="HFO/NG",$N28="FO/NG"),Factors!$F$4,0)</f>
        <v>0</v>
      </c>
      <c r="AV28">
        <f>IF($A28="coal",Factors!$G$2,0)</f>
        <v>0.24195388290352457</v>
      </c>
      <c r="AW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Factors!$G$5,0)</f>
        <v>0</v>
      </c>
      <c r="AX28">
        <f>IF(OR($N28="D",$N28="HFO",$N28="FO",$N28="D/HFO",$N28="D/NG",$N28="HFO/D",$N28="HFO/NG",$N28="FO/NG"),Factors!$G$4,0)</f>
        <v>0</v>
      </c>
      <c r="AY28">
        <f t="shared" si="12"/>
        <v>0.31701793547234708</v>
      </c>
      <c r="AZ28">
        <f t="shared" si="13"/>
        <v>0.32626512072586872</v>
      </c>
      <c r="BA28">
        <f t="shared" si="14"/>
        <v>0.25958344339234829</v>
      </c>
      <c r="BB28">
        <f t="shared" si="15"/>
        <v>0.24195388290352457</v>
      </c>
      <c r="BC28">
        <f t="shared" si="16"/>
        <v>0.28620509562352214</v>
      </c>
      <c r="BD28" s="18">
        <f t="shared" si="17"/>
        <v>1799.5459703500687</v>
      </c>
      <c r="BE28" s="18">
        <f t="shared" si="18"/>
        <v>1852.0374324979794</v>
      </c>
      <c r="BF28" s="18">
        <f t="shared" si="19"/>
        <v>1473.5202247477973</v>
      </c>
      <c r="BG28" s="18">
        <f t="shared" si="20"/>
        <v>1373.4463772241993</v>
      </c>
      <c r="BH28">
        <f>IF(A28="coal", Factors!$B$8, IF(OR($N28="D",$N28="HFO",$N28="FO",$N28="D/HFO",$N28="D/NG",$N28="HFO/D",$N28="HFO/NG",$N28="FO/NG"), Factors!$B$9, 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 Factors!$B$10, 0)))</f>
        <v>10689</v>
      </c>
      <c r="BI28">
        <f>IF($A28&lt;&gt;"coal",0,IF($N28="bituminous",Factors!$B$30,IF($N28="lignite",Factors!$B$34,IF($N28="subbituminous",Factors!$B$41,(Factors!$B$30+Factors!$B$34)/2))))</f>
        <v>93.24</v>
      </c>
      <c r="BJ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(Factors!$B$36+Factors!$B$38)/2,0)</f>
        <v>0</v>
      </c>
      <c r="BK28">
        <f>IF(OR($N28="D",$N28="HFO",$N28="FO",$N28="D/HFO",$N28="D/NG",$N28="HFO/D",$N28="HFO/NG",$N28="FO/NG"),Factors!$B$31,0)</f>
        <v>0</v>
      </c>
      <c r="BL28">
        <f t="shared" si="21"/>
        <v>93.24</v>
      </c>
      <c r="BM28">
        <f>IF($A28&lt;&gt;"coal",0,IF($N28="bituminous",Factors!$E$33,IF($N28="lignite",Factors!$E$35,IF($N28="subbituminous",Factors!$E$34,(Factors!$E$33+Factors!$E$35)/2))))</f>
        <v>99.807980418222868</v>
      </c>
      <c r="BN28">
        <f>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),(Factors!$E$39+Factors!$E$40)/2,0)</f>
        <v>0</v>
      </c>
      <c r="BO28">
        <f>IF(OR($N28="D",$N28="HFO",$N28="FO",$N28="D/HFO",$N28="D/NG",$N28="HFO/D",$N28="HFO/NG",$N28="FO/NG"),Factors!$E$37,0)</f>
        <v>0</v>
      </c>
      <c r="BP28">
        <f t="shared" si="22"/>
        <v>99.807980418222868</v>
      </c>
      <c r="BQ28" s="17">
        <f t="shared" si="23"/>
        <v>1619182.5533454644</v>
      </c>
      <c r="BR28" s="17">
        <f t="shared" si="4"/>
        <v>1733240.4609377119</v>
      </c>
      <c r="BT28" s="17">
        <f t="shared" si="5"/>
        <v>1919841.1244445152</v>
      </c>
      <c r="BU28" s="17">
        <f t="shared" si="6"/>
        <v>1975841.5097495802</v>
      </c>
      <c r="BV28" s="17">
        <f t="shared" si="7"/>
        <v>1572021.3719359613</v>
      </c>
      <c r="BW28" s="17">
        <f t="shared" si="8"/>
        <v>1465257.8376207924</v>
      </c>
      <c r="BX28">
        <f>IF($A28="coal",Factors!D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D$5,IF(OR($N28="D",$N28="HFO",$N28="FO",$N28="D/HFO",$N28="D/NG",$N28="HFO/D",$N28="HFO/NG",$N28="FO/NG",$N28="HFO/LFO"),Factors!D$4,0)))</f>
        <v>0.31701793547234708</v>
      </c>
      <c r="BY28">
        <f>IF($A28="coal",Factors!E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E$5,IF(OR($N28="D",$N28="HFO",$N28="FO",$N28="D/HFO",$N28="D/NG",$N28="HFO/D",$N28="HFO/NG",$N28="FO/NG",$N28="HFO/LFO"),Factors!E$4,0)))</f>
        <v>0.32626512072586872</v>
      </c>
      <c r="BZ28">
        <f>IF($A28="coal",Factors!F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F$5,IF(OR($N28="D",$N28="HFO",$N28="FO",$N28="D/HFO",$N28="D/NG",$N28="HFO/D",$N28="HFO/NG",$N28="FO/NG",$N28="HFO/LFO"),Factors!F$4,0)))</f>
        <v>0.25958344339234829</v>
      </c>
      <c r="CA28">
        <f>IF($A28="coal",Factors!G$2,IF(OR($N28="NG",$N28="NG/B",$N28="NG/C",$N28="NG/D",$N28="NG/OG",$N28="NG/FO",$N28="NG/LFO",$N28="NG/BFG",$N28="NG/HFO",$N28="NG/FO/D",$N28="NG/LNG",$N28="NG/N",$N28="NG/N/D",$N28="NG/D/HFO",$N28="NG/HFO/OG",$N28="NG/S",$N28="LNG/NG/FO",$N28="LNG/D",$N28="LNG/LPG",$N28="WSTH-NG",$N28="WSTH-NG/BU",$N28="LNG"),Factors!G$5,IF(OR($N28="D",$N28="HFO",$N28="FO",$N28="D/HFO",$N28="D/NG",$N28="HFO/D",$N28="HFO/NG",$N28="FO/NG",$N28="HFO/LFO"),Factors!G$4,0)))</f>
        <v>0.24195388290352457</v>
      </c>
    </row>
    <row r="29" spans="1:79">
      <c r="A29" t="s">
        <v>31</v>
      </c>
      <c r="B29" t="s">
        <v>32</v>
      </c>
      <c r="C29" t="s">
        <v>33</v>
      </c>
      <c r="D29" t="s">
        <v>34</v>
      </c>
      <c r="E29" t="s">
        <v>218</v>
      </c>
      <c r="F29" t="s">
        <v>36</v>
      </c>
      <c r="I29">
        <v>735.8</v>
      </c>
      <c r="J29" t="s">
        <v>72</v>
      </c>
      <c r="K29">
        <v>1983</v>
      </c>
      <c r="L29">
        <v>2028</v>
      </c>
      <c r="M29" t="s">
        <v>38</v>
      </c>
      <c r="N29" t="s">
        <v>39</v>
      </c>
      <c r="S29" t="s">
        <v>40</v>
      </c>
      <c r="T29" t="s">
        <v>41</v>
      </c>
      <c r="U29">
        <v>36.527799999999999</v>
      </c>
      <c r="V29">
        <v>-78.891869</v>
      </c>
      <c r="W29" t="s">
        <v>42</v>
      </c>
      <c r="X29" t="s">
        <v>219</v>
      </c>
      <c r="Y29" t="s">
        <v>220</v>
      </c>
      <c r="AA29" t="s">
        <v>45</v>
      </c>
      <c r="AB29" t="s">
        <v>221</v>
      </c>
      <c r="AC29" t="s">
        <v>222</v>
      </c>
      <c r="AD29" t="s">
        <v>223</v>
      </c>
      <c r="AE29" t="s">
        <v>49</v>
      </c>
      <c r="AF29" s="1">
        <v>1</v>
      </c>
      <c r="AG29">
        <f t="shared" si="0"/>
        <v>2207.3999999999996</v>
      </c>
      <c r="AH29">
        <f t="shared" si="1"/>
        <v>2207.3999999999996</v>
      </c>
      <c r="AI29">
        <f t="shared" si="9"/>
        <v>41</v>
      </c>
      <c r="AJ29">
        <f t="shared" si="10"/>
        <v>2023</v>
      </c>
      <c r="AK29">
        <f t="shared" ref="AK29:AL29" si="49">AJ29+40</f>
        <v>2063</v>
      </c>
      <c r="AL29">
        <f t="shared" si="49"/>
        <v>2103</v>
      </c>
      <c r="AM29">
        <f>IF($A29="coal",Factors!$D$2,0)</f>
        <v>0.31701793547234708</v>
      </c>
      <c r="AN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Factors!$D$5,0)</f>
        <v>0</v>
      </c>
      <c r="AO29">
        <f>IF(OR($N29="D",$N29="HFO",$N29="FO",$N29="D/HFO",$N29="D/NG",$N29="HFO/D",$N29="HFO/NG",$N29="FO/NG"),Factors!$D$4,0)</f>
        <v>0</v>
      </c>
      <c r="AP29">
        <f>IF($A29="coal",Factors!$E$2,0)</f>
        <v>0.32626512072586872</v>
      </c>
      <c r="AQ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Factors!$E$5,0)</f>
        <v>0</v>
      </c>
      <c r="AR29">
        <f>IF(OR($N29="D",$N29="HFO",$N29="FO",$N29="D/HFO",$N29="D/NG",$N29="HFO/D",$N29="HFO/NG",$N29="FO/NG"),Factors!$E$4,0)</f>
        <v>0</v>
      </c>
      <c r="AS29">
        <f>IF($A29="coal",Factors!$F$2,0)</f>
        <v>0.25958344339234829</v>
      </c>
      <c r="AT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Factors!$F$5,0)</f>
        <v>0</v>
      </c>
      <c r="AU29">
        <f>IF(OR($N29="D",$N29="HFO",$N29="FO",$N29="D/HFO",$N29="D/NG",$N29="HFO/D",$N29="HFO/NG",$N29="FO/NG"),Factors!$F$4,0)</f>
        <v>0</v>
      </c>
      <c r="AV29">
        <f>IF($A29="coal",Factors!$G$2,0)</f>
        <v>0.24195388290352457</v>
      </c>
      <c r="AW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Factors!$G$5,0)</f>
        <v>0</v>
      </c>
      <c r="AX29">
        <f>IF(OR($N29="D",$N29="HFO",$N29="FO",$N29="D/HFO",$N29="D/NG",$N29="HFO/D",$N29="HFO/NG",$N29="FO/NG"),Factors!$G$4,0)</f>
        <v>0</v>
      </c>
      <c r="AY29">
        <f t="shared" si="12"/>
        <v>0.31701793547234708</v>
      </c>
      <c r="AZ29">
        <f t="shared" si="13"/>
        <v>0.32626512072586872</v>
      </c>
      <c r="BA29">
        <f t="shared" si="14"/>
        <v>0.25958344339234829</v>
      </c>
      <c r="BB29">
        <f t="shared" si="15"/>
        <v>0.24195388290352457</v>
      </c>
      <c r="BC29">
        <f t="shared" si="16"/>
        <v>0.28620509562352214</v>
      </c>
      <c r="BD29" s="18">
        <f t="shared" si="17"/>
        <v>2043.3733410240441</v>
      </c>
      <c r="BE29" s="18">
        <f t="shared" si="18"/>
        <v>2102.9770722716248</v>
      </c>
      <c r="BF29" s="18">
        <f t="shared" si="19"/>
        <v>1673.1731193972673</v>
      </c>
      <c r="BG29" s="18">
        <f t="shared" si="20"/>
        <v>1559.5398832740211</v>
      </c>
      <c r="BH29">
        <f>IF(A29="coal", Factors!$B$8, IF(OR($N29="D",$N29="HFO",$N29="FO",$N29="D/HFO",$N29="D/NG",$N29="HFO/D",$N29="HFO/NG",$N29="FO/NG"), Factors!$B$9, 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 Factors!$B$10, 0)))</f>
        <v>10689</v>
      </c>
      <c r="BI29">
        <f>IF($A29&lt;&gt;"coal",0,IF($N29="bituminous",Factors!$B$30,IF($N29="lignite",Factors!$B$34,IF($N29="subbituminous",Factors!$B$41,(Factors!$B$30+Factors!$B$34)/2))))</f>
        <v>93.24</v>
      </c>
      <c r="BJ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(Factors!$B$36+Factors!$B$38)/2,0)</f>
        <v>0</v>
      </c>
      <c r="BK29">
        <f>IF(OR($N29="D",$N29="HFO",$N29="FO",$N29="D/HFO",$N29="D/NG",$N29="HFO/D",$N29="HFO/NG",$N29="FO/NG"),Factors!$B$31,0)</f>
        <v>0</v>
      </c>
      <c r="BL29">
        <f t="shared" si="21"/>
        <v>93.24</v>
      </c>
      <c r="BM29">
        <f>IF($A29&lt;&gt;"coal",0,IF($N29="bituminous",Factors!$E$33,IF($N29="lignite",Factors!$E$35,IF($N29="subbituminous",Factors!$E$34,(Factors!$E$33+Factors!$E$35)/2))))</f>
        <v>99.807980418222868</v>
      </c>
      <c r="BN29">
        <f>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),(Factors!$E$39+Factors!$E$40)/2,0)</f>
        <v>0</v>
      </c>
      <c r="BO29">
        <f>IF(OR($N29="D",$N29="HFO",$N29="FO",$N29="D/HFO",$N29="D/NG",$N29="HFO/D",$N29="HFO/NG",$N29="FO/NG"),Factors!$E$37,0)</f>
        <v>0</v>
      </c>
      <c r="BP29">
        <f t="shared" si="22"/>
        <v>99.807980418222868</v>
      </c>
      <c r="BQ29" s="17">
        <f t="shared" si="23"/>
        <v>1838571.794369742</v>
      </c>
      <c r="BR29" s="17">
        <f t="shared" si="4"/>
        <v>1968083.8443795808</v>
      </c>
      <c r="BT29" s="17">
        <f t="shared" si="5"/>
        <v>2179967.7459356082</v>
      </c>
      <c r="BU29" s="17">
        <f t="shared" si="6"/>
        <v>2243555.8377681188</v>
      </c>
      <c r="BV29" s="17">
        <f t="shared" si="7"/>
        <v>1785020.5639976545</v>
      </c>
      <c r="BW29" s="17">
        <f t="shared" si="8"/>
        <v>1663791.2298169427</v>
      </c>
      <c r="BX29">
        <f>IF($A29="coal",Factors!D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D$5,IF(OR($N29="D",$N29="HFO",$N29="FO",$N29="D/HFO",$N29="D/NG",$N29="HFO/D",$N29="HFO/NG",$N29="FO/NG",$N29="HFO/LFO"),Factors!D$4,0)))</f>
        <v>0.31701793547234708</v>
      </c>
      <c r="BY29">
        <f>IF($A29="coal",Factors!E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E$5,IF(OR($N29="D",$N29="HFO",$N29="FO",$N29="D/HFO",$N29="D/NG",$N29="HFO/D",$N29="HFO/NG",$N29="FO/NG",$N29="HFO/LFO"),Factors!E$4,0)))</f>
        <v>0.32626512072586872</v>
      </c>
      <c r="BZ29">
        <f>IF($A29="coal",Factors!F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F$5,IF(OR($N29="D",$N29="HFO",$N29="FO",$N29="D/HFO",$N29="D/NG",$N29="HFO/D",$N29="HFO/NG",$N29="FO/NG",$N29="HFO/LFO"),Factors!F$4,0)))</f>
        <v>0.25958344339234829</v>
      </c>
      <c r="CA29">
        <f>IF($A29="coal",Factors!G$2,IF(OR($N29="NG",$N29="NG/B",$N29="NG/C",$N29="NG/D",$N29="NG/OG",$N29="NG/FO",$N29="NG/LFO",$N29="NG/BFG",$N29="NG/HFO",$N29="NG/FO/D",$N29="NG/LNG",$N29="NG/N",$N29="NG/N/D",$N29="NG/D/HFO",$N29="NG/HFO/OG",$N29="NG/S",$N29="LNG/NG/FO",$N29="LNG/D",$N29="LNG/LPG",$N29="WSTH-NG",$N29="WSTH-NG/BU",$N29="LNG"),Factors!G$5,IF(OR($N29="D",$N29="HFO",$N29="FO",$N29="D/HFO",$N29="D/NG",$N29="HFO/D",$N29="HFO/NG",$N29="FO/NG",$N29="HFO/LFO"),Factors!G$4,0)))</f>
        <v>0.24195388290352457</v>
      </c>
    </row>
    <row r="30" spans="1:79">
      <c r="A30" t="s">
        <v>31</v>
      </c>
      <c r="B30" t="s">
        <v>32</v>
      </c>
      <c r="C30" t="s">
        <v>33</v>
      </c>
      <c r="D30" t="s">
        <v>34</v>
      </c>
      <c r="E30" t="s">
        <v>224</v>
      </c>
      <c r="F30" t="s">
        <v>134</v>
      </c>
      <c r="I30">
        <v>557.1</v>
      </c>
      <c r="J30" t="s">
        <v>72</v>
      </c>
      <c r="K30">
        <v>1975</v>
      </c>
      <c r="L30">
        <v>2027</v>
      </c>
      <c r="M30" t="s">
        <v>38</v>
      </c>
      <c r="N30" t="s">
        <v>39</v>
      </c>
      <c r="S30" t="s">
        <v>1160</v>
      </c>
      <c r="T30" t="s">
        <v>1161</v>
      </c>
      <c r="U30">
        <v>39.113093999999997</v>
      </c>
      <c r="V30">
        <v>-84.802919000000003</v>
      </c>
      <c r="W30" t="s">
        <v>42</v>
      </c>
      <c r="X30" t="s">
        <v>225</v>
      </c>
      <c r="Y30" t="s">
        <v>226</v>
      </c>
      <c r="AA30" t="s">
        <v>57</v>
      </c>
      <c r="AB30" t="s">
        <v>227</v>
      </c>
      <c r="AC30" t="s">
        <v>228</v>
      </c>
      <c r="AD30" t="s">
        <v>1163</v>
      </c>
      <c r="AE30" t="s">
        <v>49</v>
      </c>
      <c r="AF30" s="1">
        <v>1</v>
      </c>
      <c r="AG30">
        <f t="shared" si="0"/>
        <v>3342.6</v>
      </c>
      <c r="AH30" t="str">
        <f t="shared" si="1"/>
        <v/>
      </c>
      <c r="AI30">
        <f t="shared" si="9"/>
        <v>49</v>
      </c>
      <c r="AJ30">
        <f t="shared" si="10"/>
        <v>2015</v>
      </c>
      <c r="AK30">
        <f t="shared" ref="AK30:AL30" si="50">AJ30+40</f>
        <v>2055</v>
      </c>
      <c r="AL30">
        <f t="shared" si="50"/>
        <v>2095</v>
      </c>
      <c r="AM30">
        <f>IF($A30="coal",Factors!$D$2,0)</f>
        <v>0.31701793547234708</v>
      </c>
      <c r="AN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Factors!$D$5,0)</f>
        <v>0</v>
      </c>
      <c r="AO30">
        <f>IF(OR($N30="D",$N30="HFO",$N30="FO",$N30="D/HFO",$N30="D/NG",$N30="HFO/D",$N30="HFO/NG",$N30="FO/NG"),Factors!$D$4,0)</f>
        <v>0</v>
      </c>
      <c r="AP30">
        <f>IF($A30="coal",Factors!$E$2,0)</f>
        <v>0.32626512072586872</v>
      </c>
      <c r="AQ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Factors!$E$5,0)</f>
        <v>0</v>
      </c>
      <c r="AR30">
        <f>IF(OR($N30="D",$N30="HFO",$N30="FO",$N30="D/HFO",$N30="D/NG",$N30="HFO/D",$N30="HFO/NG",$N30="FO/NG"),Factors!$E$4,0)</f>
        <v>0</v>
      </c>
      <c r="AS30">
        <f>IF($A30="coal",Factors!$F$2,0)</f>
        <v>0.25958344339234829</v>
      </c>
      <c r="AT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Factors!$F$5,0)</f>
        <v>0</v>
      </c>
      <c r="AU30">
        <f>IF(OR($N30="D",$N30="HFO",$N30="FO",$N30="D/HFO",$N30="D/NG",$N30="HFO/D",$N30="HFO/NG",$N30="FO/NG"),Factors!$F$4,0)</f>
        <v>0</v>
      </c>
      <c r="AV30">
        <f>IF($A30="coal",Factors!$G$2,0)</f>
        <v>0.24195388290352457</v>
      </c>
      <c r="AW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Factors!$G$5,0)</f>
        <v>0</v>
      </c>
      <c r="AX30">
        <f>IF(OR($N30="D",$N30="HFO",$N30="FO",$N30="D/HFO",$N30="D/NG",$N30="HFO/D",$N30="HFO/NG",$N30="FO/NG"),Factors!$G$4,0)</f>
        <v>0</v>
      </c>
      <c r="AY30">
        <f t="shared" si="12"/>
        <v>0.31701793547234708</v>
      </c>
      <c r="AZ30">
        <f t="shared" si="13"/>
        <v>0.32626512072586872</v>
      </c>
      <c r="BA30">
        <f t="shared" si="14"/>
        <v>0.25958344339234829</v>
      </c>
      <c r="BB30">
        <f t="shared" si="15"/>
        <v>0.24195388290352457</v>
      </c>
      <c r="BC30">
        <f t="shared" si="16"/>
        <v>0.28620509562352214</v>
      </c>
      <c r="BD30" s="18">
        <f t="shared" si="17"/>
        <v>1547.1096606204062</v>
      </c>
      <c r="BE30" s="18">
        <f t="shared" si="18"/>
        <v>1592.2377371059017</v>
      </c>
      <c r="BF30" s="18">
        <f t="shared" si="19"/>
        <v>1266.8180821095648</v>
      </c>
      <c r="BG30" s="18">
        <f t="shared" si="20"/>
        <v>1180.7823715302493</v>
      </c>
      <c r="BH30">
        <f>IF(A30="coal", Factors!$B$8, IF(OR($N30="D",$N30="HFO",$N30="FO",$N30="D/HFO",$N30="D/NG",$N30="HFO/D",$N30="HFO/NG",$N30="FO/NG"), Factors!$B$9, 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 Factors!$B$10, 0)))</f>
        <v>10689</v>
      </c>
      <c r="BI30">
        <f>IF($A30&lt;&gt;"coal",0,IF($N30="bituminous",Factors!$B$30,IF($N30="lignite",Factors!$B$34,IF($N30="subbituminous",Factors!$B$41,(Factors!$B$30+Factors!$B$34)/2))))</f>
        <v>93.24</v>
      </c>
      <c r="BJ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(Factors!$B$36+Factors!$B$38)/2,0)</f>
        <v>0</v>
      </c>
      <c r="BK30">
        <f>IF(OR($N30="D",$N30="HFO",$N30="FO",$N30="D/HFO",$N30="D/NG",$N30="HFO/D",$N30="HFO/NG",$N30="FO/NG"),Factors!$B$31,0)</f>
        <v>0</v>
      </c>
      <c r="BL30">
        <f t="shared" si="21"/>
        <v>93.24</v>
      </c>
      <c r="BM30">
        <f>IF($A30&lt;&gt;"coal",0,IF($N30="bituminous",Factors!$E$33,IF($N30="lignite",Factors!$E$35,IF($N30="subbituminous",Factors!$E$34,(Factors!$E$33+Factors!$E$35)/2))))</f>
        <v>99.807980418222868</v>
      </c>
      <c r="BN30">
        <f>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),(Factors!$E$39+Factors!$E$40)/2,0)</f>
        <v>0</v>
      </c>
      <c r="BO30">
        <f>IF(OR($N30="D",$N30="HFO",$N30="FO",$N30="D/HFO",$N30="D/NG",$N30="HFO/D",$N30="HFO/NG",$N30="FO/NG"),Factors!$E$37,0)</f>
        <v>0</v>
      </c>
      <c r="BP30">
        <f t="shared" si="22"/>
        <v>99.807980418222868</v>
      </c>
      <c r="BQ30" s="17">
        <f t="shared" si="23"/>
        <v>1392047.222945615</v>
      </c>
      <c r="BR30" s="17">
        <f t="shared" si="4"/>
        <v>1490105.3407228384</v>
      </c>
      <c r="BT30" s="17">
        <f t="shared" si="5"/>
        <v>1650530.0778210482</v>
      </c>
      <c r="BU30" s="17">
        <f t="shared" si="6"/>
        <v>1698674.8535208197</v>
      </c>
      <c r="BV30" s="17">
        <f t="shared" si="7"/>
        <v>1351501.707261611</v>
      </c>
      <c r="BW30" s="17">
        <f t="shared" si="8"/>
        <v>1259714.7242878759</v>
      </c>
      <c r="BX30">
        <f>IF($A30="coal",Factors!D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D$5,IF(OR($N30="D",$N30="HFO",$N30="FO",$N30="D/HFO",$N30="D/NG",$N30="HFO/D",$N30="HFO/NG",$N30="FO/NG",$N30="HFO/LFO"),Factors!D$4,0)))</f>
        <v>0.31701793547234708</v>
      </c>
      <c r="BY30">
        <f>IF($A30="coal",Factors!E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E$5,IF(OR($N30="D",$N30="HFO",$N30="FO",$N30="D/HFO",$N30="D/NG",$N30="HFO/D",$N30="HFO/NG",$N30="FO/NG",$N30="HFO/LFO"),Factors!E$4,0)))</f>
        <v>0.32626512072586872</v>
      </c>
      <c r="BZ30">
        <f>IF($A30="coal",Factors!F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F$5,IF(OR($N30="D",$N30="HFO",$N30="FO",$N30="D/HFO",$N30="D/NG",$N30="HFO/D",$N30="HFO/NG",$N30="FO/NG",$N30="HFO/LFO"),Factors!F$4,0)))</f>
        <v>0.25958344339234829</v>
      </c>
      <c r="CA30">
        <f>IF($A30="coal",Factors!G$2,IF(OR($N30="NG",$N30="NG/B",$N30="NG/C",$N30="NG/D",$N30="NG/OG",$N30="NG/FO",$N30="NG/LFO",$N30="NG/BFG",$N30="NG/HFO",$N30="NG/FO/D",$N30="NG/LNG",$N30="NG/N",$N30="NG/N/D",$N30="NG/D/HFO",$N30="NG/HFO/OG",$N30="NG/S",$N30="LNG/NG/FO",$N30="LNG/D",$N30="LNG/LPG",$N30="WSTH-NG",$N30="WSTH-NG/BU",$N30="LNG"),Factors!G$5,IF(OR($N30="D",$N30="HFO",$N30="FO",$N30="D/HFO",$N30="D/NG",$N30="HFO/D",$N30="HFO/NG",$N30="FO/NG",$N30="HFO/LFO"),Factors!G$4,0)))</f>
        <v>0.24195388290352457</v>
      </c>
    </row>
    <row r="31" spans="1:79">
      <c r="A31" t="s">
        <v>31</v>
      </c>
      <c r="B31" t="s">
        <v>32</v>
      </c>
      <c r="C31" t="s">
        <v>33</v>
      </c>
      <c r="D31" t="s">
        <v>34</v>
      </c>
      <c r="E31" t="s">
        <v>224</v>
      </c>
      <c r="F31" t="s">
        <v>140</v>
      </c>
      <c r="I31">
        <v>557.1</v>
      </c>
      <c r="J31" t="s">
        <v>72</v>
      </c>
      <c r="K31">
        <v>1978</v>
      </c>
      <c r="L31">
        <v>2027</v>
      </c>
      <c r="M31" t="s">
        <v>38</v>
      </c>
      <c r="N31" t="s">
        <v>39</v>
      </c>
      <c r="S31" t="s">
        <v>1160</v>
      </c>
      <c r="T31" t="s">
        <v>1161</v>
      </c>
      <c r="U31">
        <v>39.113093999999997</v>
      </c>
      <c r="V31">
        <v>-84.802919000000003</v>
      </c>
      <c r="W31" t="s">
        <v>42</v>
      </c>
      <c r="X31" t="s">
        <v>225</v>
      </c>
      <c r="Y31" t="s">
        <v>226</v>
      </c>
      <c r="AA31" t="s">
        <v>57</v>
      </c>
      <c r="AB31" t="s">
        <v>227</v>
      </c>
      <c r="AC31" t="s">
        <v>228</v>
      </c>
      <c r="AD31" t="s">
        <v>1164</v>
      </c>
      <c r="AE31" t="s">
        <v>49</v>
      </c>
      <c r="AF31" s="1">
        <v>1</v>
      </c>
      <c r="AG31">
        <f t="shared" si="0"/>
        <v>3342.6</v>
      </c>
      <c r="AH31">
        <f t="shared" si="1"/>
        <v>3342.6</v>
      </c>
      <c r="AI31">
        <f t="shared" si="9"/>
        <v>46</v>
      </c>
      <c r="AJ31">
        <f t="shared" si="10"/>
        <v>2018</v>
      </c>
      <c r="AK31">
        <f t="shared" ref="AK31:AL31" si="51">AJ31+40</f>
        <v>2058</v>
      </c>
      <c r="AL31">
        <f t="shared" si="51"/>
        <v>2098</v>
      </c>
      <c r="AM31">
        <f>IF($A31="coal",Factors!$D$2,0)</f>
        <v>0.31701793547234708</v>
      </c>
      <c r="AN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Factors!$D$5,0)</f>
        <v>0</v>
      </c>
      <c r="AO31">
        <f>IF(OR($N31="D",$N31="HFO",$N31="FO",$N31="D/HFO",$N31="D/NG",$N31="HFO/D",$N31="HFO/NG",$N31="FO/NG"),Factors!$D$4,0)</f>
        <v>0</v>
      </c>
      <c r="AP31">
        <f>IF($A31="coal",Factors!$E$2,0)</f>
        <v>0.32626512072586872</v>
      </c>
      <c r="AQ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Factors!$E$5,0)</f>
        <v>0</v>
      </c>
      <c r="AR31">
        <f>IF(OR($N31="D",$N31="HFO",$N31="FO",$N31="D/HFO",$N31="D/NG",$N31="HFO/D",$N31="HFO/NG",$N31="FO/NG"),Factors!$E$4,0)</f>
        <v>0</v>
      </c>
      <c r="AS31">
        <f>IF($A31="coal",Factors!$F$2,0)</f>
        <v>0.25958344339234829</v>
      </c>
      <c r="AT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Factors!$F$5,0)</f>
        <v>0</v>
      </c>
      <c r="AU31">
        <f>IF(OR($N31="D",$N31="HFO",$N31="FO",$N31="D/HFO",$N31="D/NG",$N31="HFO/D",$N31="HFO/NG",$N31="FO/NG"),Factors!$F$4,0)</f>
        <v>0</v>
      </c>
      <c r="AV31">
        <f>IF($A31="coal",Factors!$G$2,0)</f>
        <v>0.24195388290352457</v>
      </c>
      <c r="AW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Factors!$G$5,0)</f>
        <v>0</v>
      </c>
      <c r="AX31">
        <f>IF(OR($N31="D",$N31="HFO",$N31="FO",$N31="D/HFO",$N31="D/NG",$N31="HFO/D",$N31="HFO/NG",$N31="FO/NG"),Factors!$G$4,0)</f>
        <v>0</v>
      </c>
      <c r="AY31">
        <f t="shared" si="12"/>
        <v>0.31701793547234708</v>
      </c>
      <c r="AZ31">
        <f t="shared" si="13"/>
        <v>0.32626512072586872</v>
      </c>
      <c r="BA31">
        <f t="shared" si="14"/>
        <v>0.25958344339234829</v>
      </c>
      <c r="BB31">
        <f t="shared" si="15"/>
        <v>0.24195388290352457</v>
      </c>
      <c r="BC31">
        <f t="shared" si="16"/>
        <v>0.28620509562352214</v>
      </c>
      <c r="BD31" s="18">
        <f t="shared" si="17"/>
        <v>1547.1096606204062</v>
      </c>
      <c r="BE31" s="18">
        <f t="shared" si="18"/>
        <v>1592.2377371059017</v>
      </c>
      <c r="BF31" s="18">
        <f t="shared" si="19"/>
        <v>1266.8180821095648</v>
      </c>
      <c r="BG31" s="18">
        <f t="shared" si="20"/>
        <v>1180.7823715302493</v>
      </c>
      <c r="BH31">
        <f>IF(A31="coal", Factors!$B$8, IF(OR($N31="D",$N31="HFO",$N31="FO",$N31="D/HFO",$N31="D/NG",$N31="HFO/D",$N31="HFO/NG",$N31="FO/NG"), Factors!$B$9, 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 Factors!$B$10, 0)))</f>
        <v>10689</v>
      </c>
      <c r="BI31">
        <f>IF($A31&lt;&gt;"coal",0,IF($N31="bituminous",Factors!$B$30,IF($N31="lignite",Factors!$B$34,IF($N31="subbituminous",Factors!$B$41,(Factors!$B$30+Factors!$B$34)/2))))</f>
        <v>93.24</v>
      </c>
      <c r="BJ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(Factors!$B$36+Factors!$B$38)/2,0)</f>
        <v>0</v>
      </c>
      <c r="BK31">
        <f>IF(OR($N31="D",$N31="HFO",$N31="FO",$N31="D/HFO",$N31="D/NG",$N31="HFO/D",$N31="HFO/NG",$N31="FO/NG"),Factors!$B$31,0)</f>
        <v>0</v>
      </c>
      <c r="BL31">
        <f t="shared" si="21"/>
        <v>93.24</v>
      </c>
      <c r="BM31">
        <f>IF($A31&lt;&gt;"coal",0,IF($N31="bituminous",Factors!$E$33,IF($N31="lignite",Factors!$E$35,IF($N31="subbituminous",Factors!$E$34,(Factors!$E$33+Factors!$E$35)/2))))</f>
        <v>99.807980418222868</v>
      </c>
      <c r="BN31">
        <f>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),(Factors!$E$39+Factors!$E$40)/2,0)</f>
        <v>0</v>
      </c>
      <c r="BO31">
        <f>IF(OR($N31="D",$N31="HFO",$N31="FO",$N31="D/HFO",$N31="D/NG",$N31="HFO/D",$N31="HFO/NG",$N31="FO/NG"),Factors!$E$37,0)</f>
        <v>0</v>
      </c>
      <c r="BP31">
        <f t="shared" si="22"/>
        <v>99.807980418222868</v>
      </c>
      <c r="BQ31" s="17">
        <f t="shared" si="23"/>
        <v>1392047.222945615</v>
      </c>
      <c r="BR31" s="17">
        <f t="shared" si="4"/>
        <v>1490105.3407228384</v>
      </c>
      <c r="BT31" s="17">
        <f t="shared" si="5"/>
        <v>1650530.0778210482</v>
      </c>
      <c r="BU31" s="17">
        <f t="shared" si="6"/>
        <v>1698674.8535208197</v>
      </c>
      <c r="BV31" s="17">
        <f t="shared" si="7"/>
        <v>1351501.707261611</v>
      </c>
      <c r="BW31" s="17">
        <f t="shared" si="8"/>
        <v>1259714.7242878759</v>
      </c>
      <c r="BX31">
        <f>IF($A31="coal",Factors!D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D$5,IF(OR($N31="D",$N31="HFO",$N31="FO",$N31="D/HFO",$N31="D/NG",$N31="HFO/D",$N31="HFO/NG",$N31="FO/NG",$N31="HFO/LFO"),Factors!D$4,0)))</f>
        <v>0.31701793547234708</v>
      </c>
      <c r="BY31">
        <f>IF($A31="coal",Factors!E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E$5,IF(OR($N31="D",$N31="HFO",$N31="FO",$N31="D/HFO",$N31="D/NG",$N31="HFO/D",$N31="HFO/NG",$N31="FO/NG",$N31="HFO/LFO"),Factors!E$4,0)))</f>
        <v>0.32626512072586872</v>
      </c>
      <c r="BZ31">
        <f>IF($A31="coal",Factors!F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F$5,IF(OR($N31="D",$N31="HFO",$N31="FO",$N31="D/HFO",$N31="D/NG",$N31="HFO/D",$N31="HFO/NG",$N31="FO/NG",$N31="HFO/LFO"),Factors!F$4,0)))</f>
        <v>0.25958344339234829</v>
      </c>
      <c r="CA31">
        <f>IF($A31="coal",Factors!G$2,IF(OR($N31="NG",$N31="NG/B",$N31="NG/C",$N31="NG/D",$N31="NG/OG",$N31="NG/FO",$N31="NG/LFO",$N31="NG/BFG",$N31="NG/HFO",$N31="NG/FO/D",$N31="NG/LNG",$N31="NG/N",$N31="NG/N/D",$N31="NG/D/HFO",$N31="NG/HFO/OG",$N31="NG/S",$N31="LNG/NG/FO",$N31="LNG/D",$N31="LNG/LPG",$N31="WSTH-NG",$N31="WSTH-NG/BU",$N31="LNG"),Factors!G$5,IF(OR($N31="D",$N31="HFO",$N31="FO",$N31="D/HFO",$N31="D/NG",$N31="HFO/D",$N31="HFO/NG",$N31="FO/NG",$N31="HFO/LFO"),Factors!G$4,0)))</f>
        <v>0.24195388290352457</v>
      </c>
    </row>
    <row r="32" spans="1:79">
      <c r="A32" t="s">
        <v>31</v>
      </c>
      <c r="B32" t="s">
        <v>32</v>
      </c>
      <c r="C32" t="s">
        <v>33</v>
      </c>
      <c r="D32" t="s">
        <v>34</v>
      </c>
      <c r="E32" t="s">
        <v>239</v>
      </c>
      <c r="F32" t="s">
        <v>36</v>
      </c>
      <c r="I32">
        <v>410.8</v>
      </c>
      <c r="J32" t="s">
        <v>72</v>
      </c>
      <c r="K32">
        <v>1966</v>
      </c>
      <c r="L32">
        <v>2028</v>
      </c>
      <c r="M32" t="s">
        <v>38</v>
      </c>
      <c r="N32" t="s">
        <v>39</v>
      </c>
      <c r="S32" t="s">
        <v>40</v>
      </c>
      <c r="T32" t="s">
        <v>41</v>
      </c>
      <c r="U32">
        <v>36.484085999999998</v>
      </c>
      <c r="V32">
        <v>-79.072225000000003</v>
      </c>
      <c r="W32" t="s">
        <v>42</v>
      </c>
      <c r="X32" t="s">
        <v>240</v>
      </c>
      <c r="Y32" t="s">
        <v>220</v>
      </c>
      <c r="AA32" t="s">
        <v>45</v>
      </c>
      <c r="AB32" t="s">
        <v>241</v>
      </c>
      <c r="AC32" t="s">
        <v>242</v>
      </c>
      <c r="AD32" t="s">
        <v>243</v>
      </c>
      <c r="AE32" t="s">
        <v>49</v>
      </c>
      <c r="AF32" s="1">
        <v>1</v>
      </c>
      <c r="AG32">
        <f t="shared" si="0"/>
        <v>7674.5999999999995</v>
      </c>
      <c r="AH32" t="str">
        <f t="shared" si="1"/>
        <v/>
      </c>
      <c r="AI32">
        <f t="shared" si="9"/>
        <v>58</v>
      </c>
      <c r="AJ32">
        <f t="shared" si="10"/>
        <v>2006</v>
      </c>
      <c r="AK32">
        <f t="shared" ref="AK32:AL32" si="52">AJ32+40</f>
        <v>2046</v>
      </c>
      <c r="AL32">
        <f t="shared" si="52"/>
        <v>2086</v>
      </c>
      <c r="AM32">
        <f>IF($A32="coal",Factors!$D$2,0)</f>
        <v>0.31701793547234708</v>
      </c>
      <c r="AN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Factors!$D$5,0)</f>
        <v>0</v>
      </c>
      <c r="AO32">
        <f>IF(OR($N32="D",$N32="HFO",$N32="FO",$N32="D/HFO",$N32="D/NG",$N32="HFO/D",$N32="HFO/NG",$N32="FO/NG"),Factors!$D$4,0)</f>
        <v>0</v>
      </c>
      <c r="AP32">
        <f>IF($A32="coal",Factors!$E$2,0)</f>
        <v>0.32626512072586872</v>
      </c>
      <c r="AQ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Factors!$E$5,0)</f>
        <v>0</v>
      </c>
      <c r="AR32">
        <f>IF(OR($N32="D",$N32="HFO",$N32="FO",$N32="D/HFO",$N32="D/NG",$N32="HFO/D",$N32="HFO/NG",$N32="FO/NG"),Factors!$E$4,0)</f>
        <v>0</v>
      </c>
      <c r="AS32">
        <f>IF($A32="coal",Factors!$F$2,0)</f>
        <v>0.25958344339234829</v>
      </c>
      <c r="AT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Factors!$F$5,0)</f>
        <v>0</v>
      </c>
      <c r="AU32">
        <f>IF(OR($N32="D",$N32="HFO",$N32="FO",$N32="D/HFO",$N32="D/NG",$N32="HFO/D",$N32="HFO/NG",$N32="FO/NG"),Factors!$F$4,0)</f>
        <v>0</v>
      </c>
      <c r="AV32">
        <f>IF($A32="coal",Factors!$G$2,0)</f>
        <v>0.24195388290352457</v>
      </c>
      <c r="AW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Factors!$G$5,0)</f>
        <v>0</v>
      </c>
      <c r="AX32">
        <f>IF(OR($N32="D",$N32="HFO",$N32="FO",$N32="D/HFO",$N32="D/NG",$N32="HFO/D",$N32="HFO/NG",$N32="FO/NG"),Factors!$G$4,0)</f>
        <v>0</v>
      </c>
      <c r="AY32">
        <f t="shared" si="12"/>
        <v>0.31701793547234708</v>
      </c>
      <c r="AZ32">
        <f t="shared" si="13"/>
        <v>0.32626512072586872</v>
      </c>
      <c r="BA32">
        <f t="shared" si="14"/>
        <v>0.25958344339234829</v>
      </c>
      <c r="BB32">
        <f t="shared" si="15"/>
        <v>0.24195388290352457</v>
      </c>
      <c r="BC32">
        <f t="shared" si="16"/>
        <v>0.28620509562352214</v>
      </c>
      <c r="BD32" s="18">
        <f t="shared" si="17"/>
        <v>1140.8232787342722</v>
      </c>
      <c r="BE32" s="18">
        <f t="shared" si="18"/>
        <v>1174.100273565077</v>
      </c>
      <c r="BF32" s="18">
        <f t="shared" si="19"/>
        <v>934.13905605925163</v>
      </c>
      <c r="BG32" s="18">
        <f t="shared" si="20"/>
        <v>870.69717864768677</v>
      </c>
      <c r="BH32">
        <f>IF(A32="coal", Factors!$B$8, IF(OR($N32="D",$N32="HFO",$N32="FO",$N32="D/HFO",$N32="D/NG",$N32="HFO/D",$N32="HFO/NG",$N32="FO/NG"), Factors!$B$9, 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 Factors!$B$10, 0)))</f>
        <v>10689</v>
      </c>
      <c r="BI32">
        <f>IF($A32&lt;&gt;"coal",0,IF($N32="bituminous",Factors!$B$30,IF($N32="lignite",Factors!$B$34,IF($N32="subbituminous",Factors!$B$41,(Factors!$B$30+Factors!$B$34)/2))))</f>
        <v>93.24</v>
      </c>
      <c r="BJ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(Factors!$B$36+Factors!$B$38)/2,0)</f>
        <v>0</v>
      </c>
      <c r="BK32">
        <f>IF(OR($N32="D",$N32="HFO",$N32="FO",$N32="D/HFO",$N32="D/NG",$N32="HFO/D",$N32="HFO/NG",$N32="FO/NG"),Factors!$B$31,0)</f>
        <v>0</v>
      </c>
      <c r="BL32">
        <f t="shared" si="21"/>
        <v>93.24</v>
      </c>
      <c r="BM32">
        <f>IF($A32&lt;&gt;"coal",0,IF($N32="bituminous",Factors!$E$33,IF($N32="lignite",Factors!$E$35,IF($N32="subbituminous",Factors!$E$34,(Factors!$E$33+Factors!$E$35)/2))))</f>
        <v>99.807980418222868</v>
      </c>
      <c r="BN32">
        <f>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),(Factors!$E$39+Factors!$E$40)/2,0)</f>
        <v>0</v>
      </c>
      <c r="BO32">
        <f>IF(OR($N32="D",$N32="HFO",$N32="FO",$N32="D/HFO",$N32="D/NG",$N32="HFO/D",$N32="HFO/NG",$N32="FO/NG"),Factors!$E$37,0)</f>
        <v>0</v>
      </c>
      <c r="BP32">
        <f t="shared" si="22"/>
        <v>99.807980418222868</v>
      </c>
      <c r="BQ32" s="17">
        <f t="shared" si="23"/>
        <v>1026481.7791887608</v>
      </c>
      <c r="BR32" s="17">
        <f t="shared" si="4"/>
        <v>1098788.8601129819</v>
      </c>
      <c r="BT32" s="17">
        <f t="shared" si="5"/>
        <v>1217084.4659287143</v>
      </c>
      <c r="BU32" s="17">
        <f t="shared" si="6"/>
        <v>1252585.9447609992</v>
      </c>
      <c r="BV32" s="17">
        <f t="shared" si="7"/>
        <v>996583.91912236542</v>
      </c>
      <c r="BW32" s="17">
        <f t="shared" si="8"/>
        <v>928901.11063984793</v>
      </c>
      <c r="BX32">
        <f>IF($A32="coal",Factors!D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D$5,IF(OR($N32="D",$N32="HFO",$N32="FO",$N32="D/HFO",$N32="D/NG",$N32="HFO/D",$N32="HFO/NG",$N32="FO/NG",$N32="HFO/LFO"),Factors!D$4,0)))</f>
        <v>0.31701793547234708</v>
      </c>
      <c r="BY32">
        <f>IF($A32="coal",Factors!E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E$5,IF(OR($N32="D",$N32="HFO",$N32="FO",$N32="D/HFO",$N32="D/NG",$N32="HFO/D",$N32="HFO/NG",$N32="FO/NG",$N32="HFO/LFO"),Factors!E$4,0)))</f>
        <v>0.32626512072586872</v>
      </c>
      <c r="BZ32">
        <f>IF($A32="coal",Factors!F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F$5,IF(OR($N32="D",$N32="HFO",$N32="FO",$N32="D/HFO",$N32="D/NG",$N32="HFO/D",$N32="HFO/NG",$N32="FO/NG",$N32="HFO/LFO"),Factors!F$4,0)))</f>
        <v>0.25958344339234829</v>
      </c>
      <c r="CA32">
        <f>IF($A32="coal",Factors!G$2,IF(OR($N32="NG",$N32="NG/B",$N32="NG/C",$N32="NG/D",$N32="NG/OG",$N32="NG/FO",$N32="NG/LFO",$N32="NG/BFG",$N32="NG/HFO",$N32="NG/FO/D",$N32="NG/LNG",$N32="NG/N",$N32="NG/N/D",$N32="NG/D/HFO",$N32="NG/HFO/OG",$N32="NG/S",$N32="LNG/NG/FO",$N32="LNG/D",$N32="LNG/LPG",$N32="WSTH-NG",$N32="WSTH-NG/BU",$N32="LNG"),Factors!G$5,IF(OR($N32="D",$N32="HFO",$N32="FO",$N32="D/HFO",$N32="D/NG",$N32="HFO/D",$N32="HFO/NG",$N32="FO/NG",$N32="HFO/LFO"),Factors!G$4,0)))</f>
        <v>0.24195388290352457</v>
      </c>
    </row>
    <row r="33" spans="1:79">
      <c r="A33" t="s">
        <v>31</v>
      </c>
      <c r="B33" t="s">
        <v>32</v>
      </c>
      <c r="C33" t="s">
        <v>33</v>
      </c>
      <c r="D33" t="s">
        <v>34</v>
      </c>
      <c r="E33" t="s">
        <v>239</v>
      </c>
      <c r="F33" t="s">
        <v>50</v>
      </c>
      <c r="I33">
        <v>657</v>
      </c>
      <c r="J33" t="s">
        <v>72</v>
      </c>
      <c r="K33">
        <v>1968</v>
      </c>
      <c r="L33">
        <v>2028</v>
      </c>
      <c r="M33" t="s">
        <v>38</v>
      </c>
      <c r="N33" t="s">
        <v>39</v>
      </c>
      <c r="S33" t="s">
        <v>40</v>
      </c>
      <c r="T33" t="s">
        <v>41</v>
      </c>
      <c r="U33">
        <v>36.484085999999998</v>
      </c>
      <c r="V33">
        <v>-79.072225000000003</v>
      </c>
      <c r="W33" t="s">
        <v>42</v>
      </c>
      <c r="X33" t="s">
        <v>240</v>
      </c>
      <c r="Y33" t="s">
        <v>220</v>
      </c>
      <c r="AA33" t="s">
        <v>45</v>
      </c>
      <c r="AB33" t="s">
        <v>241</v>
      </c>
      <c r="AC33" t="s">
        <v>242</v>
      </c>
      <c r="AD33" t="s">
        <v>244</v>
      </c>
      <c r="AE33" t="s">
        <v>49</v>
      </c>
      <c r="AF33" s="1">
        <v>1</v>
      </c>
      <c r="AG33">
        <f t="shared" si="0"/>
        <v>7674.5999999999995</v>
      </c>
      <c r="AH33" t="str">
        <f t="shared" si="1"/>
        <v/>
      </c>
      <c r="AI33">
        <f t="shared" si="9"/>
        <v>56</v>
      </c>
      <c r="AJ33">
        <f t="shared" si="10"/>
        <v>2008</v>
      </c>
      <c r="AK33">
        <f t="shared" ref="AK33:AL33" si="53">AJ33+40</f>
        <v>2048</v>
      </c>
      <c r="AL33">
        <f t="shared" si="53"/>
        <v>2088</v>
      </c>
      <c r="AM33">
        <f>IF($A33="coal",Factors!$D$2,0)</f>
        <v>0.31701793547234708</v>
      </c>
      <c r="AN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Factors!$D$5,0)</f>
        <v>0</v>
      </c>
      <c r="AO33">
        <f>IF(OR($N33="D",$N33="HFO",$N33="FO",$N33="D/HFO",$N33="D/NG",$N33="HFO/D",$N33="HFO/NG",$N33="FO/NG"),Factors!$D$4,0)</f>
        <v>0</v>
      </c>
      <c r="AP33">
        <f>IF($A33="coal",Factors!$E$2,0)</f>
        <v>0.32626512072586872</v>
      </c>
      <c r="AQ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Factors!$E$5,0)</f>
        <v>0</v>
      </c>
      <c r="AR33">
        <f>IF(OR($N33="D",$N33="HFO",$N33="FO",$N33="D/HFO",$N33="D/NG",$N33="HFO/D",$N33="HFO/NG",$N33="FO/NG"),Factors!$E$4,0)</f>
        <v>0</v>
      </c>
      <c r="AS33">
        <f>IF($A33="coal",Factors!$F$2,0)</f>
        <v>0.25958344339234829</v>
      </c>
      <c r="AT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Factors!$F$5,0)</f>
        <v>0</v>
      </c>
      <c r="AU33">
        <f>IF(OR($N33="D",$N33="HFO",$N33="FO",$N33="D/HFO",$N33="D/NG",$N33="HFO/D",$N33="HFO/NG",$N33="FO/NG"),Factors!$F$4,0)</f>
        <v>0</v>
      </c>
      <c r="AV33">
        <f>IF($A33="coal",Factors!$G$2,0)</f>
        <v>0.24195388290352457</v>
      </c>
      <c r="AW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Factors!$G$5,0)</f>
        <v>0</v>
      </c>
      <c r="AX33">
        <f>IF(OR($N33="D",$N33="HFO",$N33="FO",$N33="D/HFO",$N33="D/NG",$N33="HFO/D",$N33="HFO/NG",$N33="FO/NG"),Factors!$G$4,0)</f>
        <v>0</v>
      </c>
      <c r="AY33">
        <f t="shared" si="12"/>
        <v>0.31701793547234708</v>
      </c>
      <c r="AZ33">
        <f t="shared" si="13"/>
        <v>0.32626512072586872</v>
      </c>
      <c r="BA33">
        <f t="shared" si="14"/>
        <v>0.25958344339234829</v>
      </c>
      <c r="BB33">
        <f t="shared" si="15"/>
        <v>0.24195388290352457</v>
      </c>
      <c r="BC33">
        <f t="shared" si="16"/>
        <v>0.28620509562352214</v>
      </c>
      <c r="BD33" s="18">
        <f t="shared" si="17"/>
        <v>1824.5396643827087</v>
      </c>
      <c r="BE33" s="18">
        <f t="shared" si="18"/>
        <v>1877.7601746160067</v>
      </c>
      <c r="BF33" s="18">
        <f t="shared" si="19"/>
        <v>1493.9857834248501</v>
      </c>
      <c r="BG33" s="18">
        <f t="shared" si="20"/>
        <v>1392.522021352313</v>
      </c>
      <c r="BH33">
        <f>IF(A33="coal", Factors!$B$8, IF(OR($N33="D",$N33="HFO",$N33="FO",$N33="D/HFO",$N33="D/NG",$N33="HFO/D",$N33="HFO/NG",$N33="FO/NG"), Factors!$B$9, 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 Factors!$B$10, 0)))</f>
        <v>10689</v>
      </c>
      <c r="BI33">
        <f>IF($A33&lt;&gt;"coal",0,IF($N33="bituminous",Factors!$B$30,IF($N33="lignite",Factors!$B$34,IF($N33="subbituminous",Factors!$B$41,(Factors!$B$30+Factors!$B$34)/2))))</f>
        <v>93.24</v>
      </c>
      <c r="BJ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(Factors!$B$36+Factors!$B$38)/2,0)</f>
        <v>0</v>
      </c>
      <c r="BK33">
        <f>IF(OR($N33="D",$N33="HFO",$N33="FO",$N33="D/HFO",$N33="D/NG",$N33="HFO/D",$N33="HFO/NG",$N33="FO/NG"),Factors!$B$31,0)</f>
        <v>0</v>
      </c>
      <c r="BL33">
        <f t="shared" si="21"/>
        <v>93.24</v>
      </c>
      <c r="BM33">
        <f>IF($A33&lt;&gt;"coal",0,IF($N33="bituminous",Factors!$E$33,IF($N33="lignite",Factors!$E$35,IF($N33="subbituminous",Factors!$E$34,(Factors!$E$33+Factors!$E$35)/2))))</f>
        <v>99.807980418222868</v>
      </c>
      <c r="BN33">
        <f>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),(Factors!$E$39+Factors!$E$40)/2,0)</f>
        <v>0</v>
      </c>
      <c r="BO33">
        <f>IF(OR($N33="D",$N33="HFO",$N33="FO",$N33="D/HFO",$N33="D/NG",$N33="HFO/D",$N33="HFO/NG",$N33="FO/NG"),Factors!$E$37,0)</f>
        <v>0</v>
      </c>
      <c r="BP33">
        <f t="shared" si="22"/>
        <v>99.807980418222868</v>
      </c>
      <c r="BQ33" s="17">
        <f t="shared" si="23"/>
        <v>1641671.1999197076</v>
      </c>
      <c r="BR33" s="17">
        <f t="shared" si="4"/>
        <v>1757313.2451174026</v>
      </c>
      <c r="BT33" s="17">
        <f t="shared" si="5"/>
        <v>1946505.5845062446</v>
      </c>
      <c r="BU33" s="17">
        <f t="shared" si="6"/>
        <v>2003283.7529405467</v>
      </c>
      <c r="BV33" s="17">
        <f t="shared" si="7"/>
        <v>1593855.0021017385</v>
      </c>
      <c r="BW33" s="17">
        <f t="shared" si="8"/>
        <v>1485608.640921081</v>
      </c>
      <c r="BX33">
        <f>IF($A33="coal",Factors!D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D$5,IF(OR($N33="D",$N33="HFO",$N33="FO",$N33="D/HFO",$N33="D/NG",$N33="HFO/D",$N33="HFO/NG",$N33="FO/NG",$N33="HFO/LFO"),Factors!D$4,0)))</f>
        <v>0.31701793547234708</v>
      </c>
      <c r="BY33">
        <f>IF($A33="coal",Factors!E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E$5,IF(OR($N33="D",$N33="HFO",$N33="FO",$N33="D/HFO",$N33="D/NG",$N33="HFO/D",$N33="HFO/NG",$N33="FO/NG",$N33="HFO/LFO"),Factors!E$4,0)))</f>
        <v>0.32626512072586872</v>
      </c>
      <c r="BZ33">
        <f>IF($A33="coal",Factors!F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F$5,IF(OR($N33="D",$N33="HFO",$N33="FO",$N33="D/HFO",$N33="D/NG",$N33="HFO/D",$N33="HFO/NG",$N33="FO/NG",$N33="HFO/LFO"),Factors!F$4,0)))</f>
        <v>0.25958344339234829</v>
      </c>
      <c r="CA33">
        <f>IF($A33="coal",Factors!G$2,IF(OR($N33="NG",$N33="NG/B",$N33="NG/C",$N33="NG/D",$N33="NG/OG",$N33="NG/FO",$N33="NG/LFO",$N33="NG/BFG",$N33="NG/HFO",$N33="NG/FO/D",$N33="NG/LNG",$N33="NG/N",$N33="NG/N/D",$N33="NG/D/HFO",$N33="NG/HFO/OG",$N33="NG/S",$N33="LNG/NG/FO",$N33="LNG/D",$N33="LNG/LPG",$N33="WSTH-NG",$N33="WSTH-NG/BU",$N33="LNG"),Factors!G$5,IF(OR($N33="D",$N33="HFO",$N33="FO",$N33="D/HFO",$N33="D/NG",$N33="HFO/D",$N33="HFO/NG",$N33="FO/NG",$N33="HFO/LFO"),Factors!G$4,0)))</f>
        <v>0.24195388290352457</v>
      </c>
    </row>
    <row r="34" spans="1:79">
      <c r="A34" t="s">
        <v>31</v>
      </c>
      <c r="B34" t="s">
        <v>32</v>
      </c>
      <c r="C34" t="s">
        <v>33</v>
      </c>
      <c r="D34" t="s">
        <v>34</v>
      </c>
      <c r="E34" t="s">
        <v>239</v>
      </c>
      <c r="F34" t="s">
        <v>62</v>
      </c>
      <c r="I34">
        <v>745.2</v>
      </c>
      <c r="J34" t="s">
        <v>72</v>
      </c>
      <c r="K34">
        <v>1973</v>
      </c>
      <c r="L34">
        <v>2029</v>
      </c>
      <c r="M34" t="s">
        <v>38</v>
      </c>
      <c r="N34" t="s">
        <v>39</v>
      </c>
      <c r="S34" t="s">
        <v>40</v>
      </c>
      <c r="T34" t="s">
        <v>41</v>
      </c>
      <c r="U34">
        <v>36.484085999999998</v>
      </c>
      <c r="V34">
        <v>-79.072225000000003</v>
      </c>
      <c r="W34" t="s">
        <v>42</v>
      </c>
      <c r="X34" t="s">
        <v>240</v>
      </c>
      <c r="Y34" t="s">
        <v>220</v>
      </c>
      <c r="AA34" t="s">
        <v>45</v>
      </c>
      <c r="AB34" t="s">
        <v>241</v>
      </c>
      <c r="AC34" t="s">
        <v>242</v>
      </c>
      <c r="AD34" t="s">
        <v>245</v>
      </c>
      <c r="AE34" t="s">
        <v>49</v>
      </c>
      <c r="AF34" s="1">
        <v>1</v>
      </c>
      <c r="AG34">
        <f t="shared" ref="AG34:AG65" si="54">SUMIF(E:E,E34,I:I)</f>
        <v>7674.5999999999995</v>
      </c>
      <c r="AH34" t="str">
        <f t="shared" si="1"/>
        <v/>
      </c>
      <c r="AI34">
        <f t="shared" si="9"/>
        <v>51</v>
      </c>
      <c r="AJ34">
        <f t="shared" si="10"/>
        <v>2013</v>
      </c>
      <c r="AK34">
        <f t="shared" ref="AK34:AL34" si="55">AJ34+40</f>
        <v>2053</v>
      </c>
      <c r="AL34">
        <f t="shared" si="55"/>
        <v>2093</v>
      </c>
      <c r="AM34">
        <f>IF($A34="coal",Factors!$D$2,0)</f>
        <v>0.31701793547234708</v>
      </c>
      <c r="AN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Factors!$D$5,0)</f>
        <v>0</v>
      </c>
      <c r="AO34">
        <f>IF(OR($N34="D",$N34="HFO",$N34="FO",$N34="D/HFO",$N34="D/NG",$N34="HFO/D",$N34="HFO/NG",$N34="FO/NG"),Factors!$D$4,0)</f>
        <v>0</v>
      </c>
      <c r="AP34">
        <f>IF($A34="coal",Factors!$E$2,0)</f>
        <v>0.32626512072586872</v>
      </c>
      <c r="AQ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Factors!$E$5,0)</f>
        <v>0</v>
      </c>
      <c r="AR34">
        <f>IF(OR($N34="D",$N34="HFO",$N34="FO",$N34="D/HFO",$N34="D/NG",$N34="HFO/D",$N34="HFO/NG",$N34="FO/NG"),Factors!$E$4,0)</f>
        <v>0</v>
      </c>
      <c r="AS34">
        <f>IF($A34="coal",Factors!$F$2,0)</f>
        <v>0.25958344339234829</v>
      </c>
      <c r="AT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Factors!$F$5,0)</f>
        <v>0</v>
      </c>
      <c r="AU34">
        <f>IF(OR($N34="D",$N34="HFO",$N34="FO",$N34="D/HFO",$N34="D/NG",$N34="HFO/D",$N34="HFO/NG",$N34="FO/NG"),Factors!$F$4,0)</f>
        <v>0</v>
      </c>
      <c r="AV34">
        <f>IF($A34="coal",Factors!$G$2,0)</f>
        <v>0.24195388290352457</v>
      </c>
      <c r="AW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Factors!$G$5,0)</f>
        <v>0</v>
      </c>
      <c r="AX34">
        <f>IF(OR($N34="D",$N34="HFO",$N34="FO",$N34="D/HFO",$N34="D/NG",$N34="HFO/D",$N34="HFO/NG",$N34="FO/NG"),Factors!$G$4,0)</f>
        <v>0</v>
      </c>
      <c r="AY34">
        <f t="shared" si="12"/>
        <v>0.31701793547234708</v>
      </c>
      <c r="AZ34">
        <f t="shared" si="13"/>
        <v>0.32626512072586872</v>
      </c>
      <c r="BA34">
        <f t="shared" si="14"/>
        <v>0.25958344339234829</v>
      </c>
      <c r="BB34">
        <f t="shared" si="15"/>
        <v>0.24195388290352457</v>
      </c>
      <c r="BC34">
        <f t="shared" si="16"/>
        <v>0.28620509562352214</v>
      </c>
      <c r="BD34" s="18">
        <f t="shared" si="17"/>
        <v>2069.4778659025792</v>
      </c>
      <c r="BE34" s="18">
        <f t="shared" si="18"/>
        <v>2129.8430473726762</v>
      </c>
      <c r="BF34" s="18">
        <f t="shared" si="19"/>
        <v>1694.548258459967</v>
      </c>
      <c r="BG34" s="18">
        <f t="shared" si="20"/>
        <v>1579.463333807829</v>
      </c>
      <c r="BH34">
        <f>IF(A34="coal", Factors!$B$8, IF(OR($N34="D",$N34="HFO",$N34="FO",$N34="D/HFO",$N34="D/NG",$N34="HFO/D",$N34="HFO/NG",$N34="FO/NG"), Factors!$B$9, 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 Factors!$B$10, 0)))</f>
        <v>10689</v>
      </c>
      <c r="BI34">
        <f>IF($A34&lt;&gt;"coal",0,IF($N34="bituminous",Factors!$B$30,IF($N34="lignite",Factors!$B$34,IF($N34="subbituminous",Factors!$B$41,(Factors!$B$30+Factors!$B$34)/2))))</f>
        <v>93.24</v>
      </c>
      <c r="BJ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(Factors!$B$36+Factors!$B$38)/2,0)</f>
        <v>0</v>
      </c>
      <c r="BK34">
        <f>IF(OR($N34="D",$N34="HFO",$N34="FO",$N34="D/HFO",$N34="D/NG",$N34="HFO/D",$N34="HFO/NG",$N34="FO/NG"),Factors!$B$31,0)</f>
        <v>0</v>
      </c>
      <c r="BL34">
        <f t="shared" si="21"/>
        <v>93.24</v>
      </c>
      <c r="BM34">
        <f>IF($A34&lt;&gt;"coal",0,IF($N34="bituminous",Factors!$E$33,IF($N34="lignite",Factors!$E$35,IF($N34="subbituminous",Factors!$E$34,(Factors!$E$33+Factors!$E$35)/2))))</f>
        <v>99.807980418222868</v>
      </c>
      <c r="BN34">
        <f>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),(Factors!$E$39+Factors!$E$40)/2,0)</f>
        <v>0</v>
      </c>
      <c r="BO34">
        <f>IF(OR($N34="D",$N34="HFO",$N34="FO",$N34="D/HFO",$N34="D/NG",$N34="HFO/D",$N34="HFO/NG",$N34="FO/NG"),Factors!$E$37,0)</f>
        <v>0</v>
      </c>
      <c r="BP34">
        <f t="shared" si="22"/>
        <v>99.807980418222868</v>
      </c>
      <c r="BQ34" s="17">
        <f t="shared" si="23"/>
        <v>1862059.9363472851</v>
      </c>
      <c r="BR34" s="17">
        <f t="shared" si="4"/>
        <v>1993226.5300783692</v>
      </c>
      <c r="BT34" s="17">
        <f t="shared" ref="BT34:BT65" si="56">$I34*BX34*8760*$BH34*$BP34*10^3/10^6/10^3*$AF34</f>
        <v>2207817.2931111925</v>
      </c>
      <c r="BU34" s="17">
        <f t="shared" ref="BU34:BU65" si="57">$I34*BY34*8760*$BH34*$BP34*10^3/10^6/10^3*$AF34</f>
        <v>2272217.7362120175</v>
      </c>
      <c r="BV34" s="17">
        <f t="shared" ref="BV34:BV65" si="58">$I34*BZ34*8760*$BH34*$BP34*10^3/10^6/10^3*$AF34</f>
        <v>1807824.5777263555</v>
      </c>
      <c r="BW34" s="17">
        <f t="shared" ref="BW34:BW65" si="59">$I34*CA34*8760*$BH34*$BP34*10^3/10^6/10^3*$AF34</f>
        <v>1685046.5132639112</v>
      </c>
      <c r="BX34">
        <f>IF($A34="coal",Factors!D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D$5,IF(OR($N34="D",$N34="HFO",$N34="FO",$N34="D/HFO",$N34="D/NG",$N34="HFO/D",$N34="HFO/NG",$N34="FO/NG",$N34="HFO/LFO"),Factors!D$4,0)))</f>
        <v>0.31701793547234708</v>
      </c>
      <c r="BY34">
        <f>IF($A34="coal",Factors!E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E$5,IF(OR($N34="D",$N34="HFO",$N34="FO",$N34="D/HFO",$N34="D/NG",$N34="HFO/D",$N34="HFO/NG",$N34="FO/NG",$N34="HFO/LFO"),Factors!E$4,0)))</f>
        <v>0.32626512072586872</v>
      </c>
      <c r="BZ34">
        <f>IF($A34="coal",Factors!F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F$5,IF(OR($N34="D",$N34="HFO",$N34="FO",$N34="D/HFO",$N34="D/NG",$N34="HFO/D",$N34="HFO/NG",$N34="FO/NG",$N34="HFO/LFO"),Factors!F$4,0)))</f>
        <v>0.25958344339234829</v>
      </c>
      <c r="CA34">
        <f>IF($A34="coal",Factors!G$2,IF(OR($N34="NG",$N34="NG/B",$N34="NG/C",$N34="NG/D",$N34="NG/OG",$N34="NG/FO",$N34="NG/LFO",$N34="NG/BFG",$N34="NG/HFO",$N34="NG/FO/D",$N34="NG/LNG",$N34="NG/N",$N34="NG/N/D",$N34="NG/D/HFO",$N34="NG/HFO/OG",$N34="NG/S",$N34="LNG/NG/FO",$N34="LNG/D",$N34="LNG/LPG",$N34="WSTH-NG",$N34="WSTH-NG/BU",$N34="LNG"),Factors!G$5,IF(OR($N34="D",$N34="HFO",$N34="FO",$N34="D/HFO",$N34="D/NG",$N34="HFO/D",$N34="HFO/NG",$N34="FO/NG",$N34="HFO/LFO"),Factors!G$4,0)))</f>
        <v>0.24195388290352457</v>
      </c>
    </row>
    <row r="35" spans="1:79">
      <c r="A35" t="s">
        <v>31</v>
      </c>
      <c r="B35" t="s">
        <v>32</v>
      </c>
      <c r="C35" t="s">
        <v>33</v>
      </c>
      <c r="D35" t="s">
        <v>34</v>
      </c>
      <c r="E35" t="s">
        <v>239</v>
      </c>
      <c r="F35" t="s">
        <v>64</v>
      </c>
      <c r="I35">
        <v>745.2</v>
      </c>
      <c r="J35" t="s">
        <v>72</v>
      </c>
      <c r="K35">
        <v>1980</v>
      </c>
      <c r="L35">
        <v>2029</v>
      </c>
      <c r="M35" t="s">
        <v>38</v>
      </c>
      <c r="N35" t="s">
        <v>39</v>
      </c>
      <c r="S35" t="s">
        <v>40</v>
      </c>
      <c r="T35" t="s">
        <v>41</v>
      </c>
      <c r="U35">
        <v>36.484085999999998</v>
      </c>
      <c r="V35">
        <v>-79.072225000000003</v>
      </c>
      <c r="W35" t="s">
        <v>42</v>
      </c>
      <c r="X35" t="s">
        <v>240</v>
      </c>
      <c r="Y35" t="s">
        <v>220</v>
      </c>
      <c r="AA35" t="s">
        <v>45</v>
      </c>
      <c r="AB35" t="s">
        <v>241</v>
      </c>
      <c r="AC35" t="s">
        <v>242</v>
      </c>
      <c r="AD35" t="s">
        <v>246</v>
      </c>
      <c r="AE35" t="s">
        <v>49</v>
      </c>
      <c r="AF35" s="1">
        <v>1</v>
      </c>
      <c r="AG35">
        <f t="shared" si="54"/>
        <v>7674.5999999999995</v>
      </c>
      <c r="AH35">
        <f t="shared" si="1"/>
        <v>7674.5999999999995</v>
      </c>
      <c r="AI35">
        <f t="shared" si="9"/>
        <v>44</v>
      </c>
      <c r="AJ35">
        <f t="shared" si="10"/>
        <v>2020</v>
      </c>
      <c r="AK35">
        <f t="shared" ref="AK35:AL35" si="60">AJ35+40</f>
        <v>2060</v>
      </c>
      <c r="AL35">
        <f t="shared" si="60"/>
        <v>2100</v>
      </c>
      <c r="AM35">
        <f>IF($A35="coal",Factors!$D$2,0)</f>
        <v>0.31701793547234708</v>
      </c>
      <c r="AN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Factors!$D$5,0)</f>
        <v>0</v>
      </c>
      <c r="AO35">
        <f>IF(OR($N35="D",$N35="HFO",$N35="FO",$N35="D/HFO",$N35="D/NG",$N35="HFO/D",$N35="HFO/NG",$N35="FO/NG"),Factors!$D$4,0)</f>
        <v>0</v>
      </c>
      <c r="AP35">
        <f>IF($A35="coal",Factors!$E$2,0)</f>
        <v>0.32626512072586872</v>
      </c>
      <c r="AQ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Factors!$E$5,0)</f>
        <v>0</v>
      </c>
      <c r="AR35">
        <f>IF(OR($N35="D",$N35="HFO",$N35="FO",$N35="D/HFO",$N35="D/NG",$N35="HFO/D",$N35="HFO/NG",$N35="FO/NG"),Factors!$E$4,0)</f>
        <v>0</v>
      </c>
      <c r="AS35">
        <f>IF($A35="coal",Factors!$F$2,0)</f>
        <v>0.25958344339234829</v>
      </c>
      <c r="AT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Factors!$F$5,0)</f>
        <v>0</v>
      </c>
      <c r="AU35">
        <f>IF(OR($N35="D",$N35="HFO",$N35="FO",$N35="D/HFO",$N35="D/NG",$N35="HFO/D",$N35="HFO/NG",$N35="FO/NG"),Factors!$F$4,0)</f>
        <v>0</v>
      </c>
      <c r="AV35">
        <f>IF($A35="coal",Factors!$G$2,0)</f>
        <v>0.24195388290352457</v>
      </c>
      <c r="AW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Factors!$G$5,0)</f>
        <v>0</v>
      </c>
      <c r="AX35">
        <f>IF(OR($N35="D",$N35="HFO",$N35="FO",$N35="D/HFO",$N35="D/NG",$N35="HFO/D",$N35="HFO/NG",$N35="FO/NG"),Factors!$G$4,0)</f>
        <v>0</v>
      </c>
      <c r="AY35">
        <f t="shared" si="12"/>
        <v>0.31701793547234708</v>
      </c>
      <c r="AZ35">
        <f t="shared" si="13"/>
        <v>0.32626512072586872</v>
      </c>
      <c r="BA35">
        <f t="shared" si="14"/>
        <v>0.25958344339234829</v>
      </c>
      <c r="BB35">
        <f t="shared" si="15"/>
        <v>0.24195388290352457</v>
      </c>
      <c r="BC35">
        <f t="shared" si="16"/>
        <v>0.28620509562352214</v>
      </c>
      <c r="BD35" s="18">
        <f t="shared" si="17"/>
        <v>2069.4778659025792</v>
      </c>
      <c r="BE35" s="18">
        <f t="shared" si="18"/>
        <v>2129.8430473726762</v>
      </c>
      <c r="BF35" s="18">
        <f t="shared" si="19"/>
        <v>1694.548258459967</v>
      </c>
      <c r="BG35" s="18">
        <f t="shared" si="20"/>
        <v>1579.463333807829</v>
      </c>
      <c r="BH35">
        <f>IF(A35="coal", Factors!$B$8, IF(OR($N35="D",$N35="HFO",$N35="FO",$N35="D/HFO",$N35="D/NG",$N35="HFO/D",$N35="HFO/NG",$N35="FO/NG"), Factors!$B$9, 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 Factors!$B$10, 0)))</f>
        <v>10689</v>
      </c>
      <c r="BI35">
        <f>IF($A35&lt;&gt;"coal",0,IF($N35="bituminous",Factors!$B$30,IF($N35="lignite",Factors!$B$34,IF($N35="subbituminous",Factors!$B$41,(Factors!$B$30+Factors!$B$34)/2))))</f>
        <v>93.24</v>
      </c>
      <c r="BJ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(Factors!$B$36+Factors!$B$38)/2,0)</f>
        <v>0</v>
      </c>
      <c r="BK35">
        <f>IF(OR($N35="D",$N35="HFO",$N35="FO",$N35="D/HFO",$N35="D/NG",$N35="HFO/D",$N35="HFO/NG",$N35="FO/NG"),Factors!$B$31,0)</f>
        <v>0</v>
      </c>
      <c r="BL35">
        <f t="shared" si="21"/>
        <v>93.24</v>
      </c>
      <c r="BM35">
        <f>IF($A35&lt;&gt;"coal",0,IF($N35="bituminous",Factors!$E$33,IF($N35="lignite",Factors!$E$35,IF($N35="subbituminous",Factors!$E$34,(Factors!$E$33+Factors!$E$35)/2))))</f>
        <v>99.807980418222868</v>
      </c>
      <c r="BN35">
        <f>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),(Factors!$E$39+Factors!$E$40)/2,0)</f>
        <v>0</v>
      </c>
      <c r="BO35">
        <f>IF(OR($N35="D",$N35="HFO",$N35="FO",$N35="D/HFO",$N35="D/NG",$N35="HFO/D",$N35="HFO/NG",$N35="FO/NG"),Factors!$E$37,0)</f>
        <v>0</v>
      </c>
      <c r="BP35">
        <f t="shared" si="22"/>
        <v>99.807980418222868</v>
      </c>
      <c r="BQ35" s="17">
        <f t="shared" si="23"/>
        <v>1862059.9363472851</v>
      </c>
      <c r="BR35" s="17">
        <f t="shared" si="4"/>
        <v>1993226.5300783692</v>
      </c>
      <c r="BT35" s="17">
        <f t="shared" si="56"/>
        <v>2207817.2931111925</v>
      </c>
      <c r="BU35" s="17">
        <f t="shared" si="57"/>
        <v>2272217.7362120175</v>
      </c>
      <c r="BV35" s="17">
        <f t="shared" si="58"/>
        <v>1807824.5777263555</v>
      </c>
      <c r="BW35" s="17">
        <f t="shared" si="59"/>
        <v>1685046.5132639112</v>
      </c>
      <c r="BX35">
        <f>IF($A35="coal",Factors!D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D$5,IF(OR($N35="D",$N35="HFO",$N35="FO",$N35="D/HFO",$N35="D/NG",$N35="HFO/D",$N35="HFO/NG",$N35="FO/NG",$N35="HFO/LFO"),Factors!D$4,0)))</f>
        <v>0.31701793547234708</v>
      </c>
      <c r="BY35">
        <f>IF($A35="coal",Factors!E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E$5,IF(OR($N35="D",$N35="HFO",$N35="FO",$N35="D/HFO",$N35="D/NG",$N35="HFO/D",$N35="HFO/NG",$N35="FO/NG",$N35="HFO/LFO"),Factors!E$4,0)))</f>
        <v>0.32626512072586872</v>
      </c>
      <c r="BZ35">
        <f>IF($A35="coal",Factors!F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F$5,IF(OR($N35="D",$N35="HFO",$N35="FO",$N35="D/HFO",$N35="D/NG",$N35="HFO/D",$N35="HFO/NG",$N35="FO/NG",$N35="HFO/LFO"),Factors!F$4,0)))</f>
        <v>0.25958344339234829</v>
      </c>
      <c r="CA35">
        <f>IF($A35="coal",Factors!G$2,IF(OR($N35="NG",$N35="NG/B",$N35="NG/C",$N35="NG/D",$N35="NG/OG",$N35="NG/FO",$N35="NG/LFO",$N35="NG/BFG",$N35="NG/HFO",$N35="NG/FO/D",$N35="NG/LNG",$N35="NG/N",$N35="NG/N/D",$N35="NG/D/HFO",$N35="NG/HFO/OG",$N35="NG/S",$N35="LNG/NG/FO",$N35="LNG/D",$N35="LNG/LPG",$N35="WSTH-NG",$N35="WSTH-NG/BU",$N35="LNG"),Factors!G$5,IF(OR($N35="D",$N35="HFO",$N35="FO",$N35="D/HFO",$N35="D/NG",$N35="HFO/D",$N35="HFO/NG",$N35="FO/NG",$N35="HFO/LFO"),Factors!G$4,0)))</f>
        <v>0.24195388290352457</v>
      </c>
    </row>
    <row r="36" spans="1:79">
      <c r="A36" t="s">
        <v>285</v>
      </c>
      <c r="B36" t="s">
        <v>32</v>
      </c>
      <c r="C36" t="s">
        <v>33</v>
      </c>
      <c r="D36" t="s">
        <v>34</v>
      </c>
      <c r="E36" t="s">
        <v>286</v>
      </c>
      <c r="F36" t="s">
        <v>287</v>
      </c>
      <c r="I36">
        <v>556</v>
      </c>
      <c r="J36" t="s">
        <v>72</v>
      </c>
      <c r="K36">
        <v>1974</v>
      </c>
      <c r="M36" t="s">
        <v>288</v>
      </c>
      <c r="N36" t="s">
        <v>289</v>
      </c>
      <c r="S36" t="s">
        <v>290</v>
      </c>
      <c r="T36" t="s">
        <v>41</v>
      </c>
      <c r="U36">
        <v>28.184443999999999</v>
      </c>
      <c r="V36">
        <v>-82.788610000000006</v>
      </c>
      <c r="W36" t="s">
        <v>42</v>
      </c>
      <c r="X36" t="s">
        <v>291</v>
      </c>
      <c r="Y36" t="s">
        <v>292</v>
      </c>
      <c r="AA36" t="s">
        <v>110</v>
      </c>
      <c r="AB36" t="s">
        <v>293</v>
      </c>
      <c r="AC36" t="s">
        <v>294</v>
      </c>
      <c r="AD36" t="s">
        <v>295</v>
      </c>
      <c r="AE36" t="s">
        <v>49</v>
      </c>
      <c r="AF36" s="1">
        <v>1</v>
      </c>
      <c r="AG36">
        <f t="shared" si="54"/>
        <v>3336</v>
      </c>
      <c r="AH36" t="str">
        <f t="shared" si="1"/>
        <v/>
      </c>
      <c r="AI36">
        <f t="shared" si="9"/>
        <v>50</v>
      </c>
      <c r="AJ36">
        <f t="shared" si="10"/>
        <v>2014</v>
      </c>
      <c r="AK36">
        <f t="shared" ref="AK36:AL36" si="61">AJ36+40</f>
        <v>2054</v>
      </c>
      <c r="AL36">
        <f t="shared" si="61"/>
        <v>2094</v>
      </c>
      <c r="AM36">
        <f>IF($A36="coal",Factors!$D$2,0)</f>
        <v>0</v>
      </c>
      <c r="AN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Factors!$D$5,0)</f>
        <v>0.40084791833563349</v>
      </c>
      <c r="AO36">
        <f>IF(OR($N36="D",$N36="HFO",$N36="FO",$N36="D/HFO",$N36="D/NG",$N36="HFO/D",$N36="HFO/NG",$N36="FO/NG"),Factors!$D$4,0)</f>
        <v>0</v>
      </c>
      <c r="AP36">
        <f>IF($A36="coal",Factors!$E$2,0)</f>
        <v>0</v>
      </c>
      <c r="AQ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Factors!$E$5,0)</f>
        <v>0.4330101334016615</v>
      </c>
      <c r="AR36">
        <f>IF(OR($N36="D",$N36="HFO",$N36="FO",$N36="D/HFO",$N36="D/NG",$N36="HFO/D",$N36="HFO/NG",$N36="FO/NG"),Factors!$E$4,0)</f>
        <v>0</v>
      </c>
      <c r="AS36">
        <f>IF($A36="coal",Factors!$F$2,0)</f>
        <v>0</v>
      </c>
      <c r="AT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Factors!$F$5,0)</f>
        <v>0.49000949564875101</v>
      </c>
      <c r="AU36">
        <f>IF(OR($N36="D",$N36="HFO",$N36="FO",$N36="D/HFO",$N36="D/NG",$N36="HFO/D",$N36="HFO/NG",$N36="FO/NG"),Factors!$F$4,0)</f>
        <v>0</v>
      </c>
      <c r="AV36">
        <f>IF($A36="coal",Factors!$G$2,0)</f>
        <v>0</v>
      </c>
      <c r="AW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Factors!$G$5,0)</f>
        <v>0.3830825791202615</v>
      </c>
      <c r="AX36">
        <f>IF(OR($N36="D",$N36="HFO",$N36="FO",$N36="D/HFO",$N36="D/NG",$N36="HFO/D",$N36="HFO/NG",$N36="FO/NG"),Factors!$G$4,0)</f>
        <v>0</v>
      </c>
      <c r="AY36">
        <f t="shared" si="12"/>
        <v>0.40084791833563349</v>
      </c>
      <c r="AZ36">
        <f t="shared" si="13"/>
        <v>0.4330101334016615</v>
      </c>
      <c r="BA36">
        <f t="shared" si="14"/>
        <v>0.49000949564875101</v>
      </c>
      <c r="BB36">
        <f t="shared" si="15"/>
        <v>0.3830825791202615</v>
      </c>
      <c r="BC36">
        <f t="shared" si="16"/>
        <v>0.42673753162657685</v>
      </c>
      <c r="BD36" s="18">
        <f t="shared" si="17"/>
        <v>1952.3538371288032</v>
      </c>
      <c r="BE36" s="18">
        <f t="shared" si="18"/>
        <v>2109.0018353407963</v>
      </c>
      <c r="BF36" s="18">
        <f t="shared" si="19"/>
        <v>2386.6206491269809</v>
      </c>
      <c r="BG36" s="18">
        <f t="shared" si="20"/>
        <v>1865.826686559981</v>
      </c>
      <c r="BH36">
        <f>IF(A36="coal", Factors!$B$8, IF(OR($N36="D",$N36="HFO",$N36="FO",$N36="D/HFO",$N36="D/NG",$N36="HFO/D",$N36="HFO/NG",$N36="FO/NG"), Factors!$B$9, 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 Factors!$B$10, 0)))</f>
        <v>7740</v>
      </c>
      <c r="BI36">
        <f>IF($A36&lt;&gt;"coal",0,IF($N36="bituminous",Factors!$B$30,IF($N36="lignite",Factors!$B$34,IF($N36="subbituminous",Factors!$B$41,(Factors!$B$30+Factors!$B$34)/2))))</f>
        <v>0</v>
      </c>
      <c r="BJ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(Factors!$B$36+Factors!$B$38)/2,0)</f>
        <v>57.894999999999996</v>
      </c>
      <c r="BK36">
        <f>IF(OR($N36="D",$N36="HFO",$N36="FO",$N36="D/HFO",$N36="D/NG",$N36="HFO/D",$N36="HFO/NG",$N36="FO/NG"),Factors!$B$31,0)</f>
        <v>0</v>
      </c>
      <c r="BL36">
        <f t="shared" si="21"/>
        <v>57.894999999999996</v>
      </c>
      <c r="BM36">
        <f>IF($A36&lt;&gt;"coal",0,IF($N36="bituminous",Factors!$E$33,IF($N36="lignite",Factors!$E$35,IF($N36="subbituminous",Factors!$E$34,(Factors!$E$33+Factors!$E$35)/2))))</f>
        <v>0</v>
      </c>
      <c r="BN36">
        <f>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),(Factors!$E$39+Factors!$E$40)/2,0)</f>
        <v>63.461416724694558</v>
      </c>
      <c r="BO36">
        <f>IF(OR($N36="D",$N36="HFO",$N36="FO",$N36="D/HFO",$N36="D/NG",$N36="HFO/D",$N36="HFO/NG",$N36="FO/NG"),Factors!$E$37,0)</f>
        <v>0</v>
      </c>
      <c r="BP36">
        <f t="shared" si="22"/>
        <v>63.461416724694558</v>
      </c>
      <c r="BQ36" s="17">
        <f t="shared" si="23"/>
        <v>931368.9546792286</v>
      </c>
      <c r="BR36" s="17">
        <f t="shared" si="4"/>
        <v>1020917.0629128886</v>
      </c>
      <c r="BT36" s="17">
        <f t="shared" si="56"/>
        <v>958979.34709915658</v>
      </c>
      <c r="BU36" s="17">
        <f t="shared" si="57"/>
        <v>1035923.4912357795</v>
      </c>
      <c r="BV36" s="17">
        <f t="shared" si="58"/>
        <v>1172287.4554537847</v>
      </c>
      <c r="BW36" s="17">
        <f t="shared" si="59"/>
        <v>916477.95786283386</v>
      </c>
      <c r="BX36">
        <f>IF($A36="coal",Factors!D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D$5,IF(OR($N36="D",$N36="HFO",$N36="FO",$N36="D/HFO",$N36="D/NG",$N36="HFO/D",$N36="HFO/NG",$N36="FO/NG",$N36="HFO/LFO"),Factors!D$4,0)))</f>
        <v>0.40084791833563349</v>
      </c>
      <c r="BY36">
        <f>IF($A36="coal",Factors!E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E$5,IF(OR($N36="D",$N36="HFO",$N36="FO",$N36="D/HFO",$N36="D/NG",$N36="HFO/D",$N36="HFO/NG",$N36="FO/NG",$N36="HFO/LFO"),Factors!E$4,0)))</f>
        <v>0.4330101334016615</v>
      </c>
      <c r="BZ36">
        <f>IF($A36="coal",Factors!F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F$5,IF(OR($N36="D",$N36="HFO",$N36="FO",$N36="D/HFO",$N36="D/NG",$N36="HFO/D",$N36="HFO/NG",$N36="FO/NG",$N36="HFO/LFO"),Factors!F$4,0)))</f>
        <v>0.49000949564875101</v>
      </c>
      <c r="CA36">
        <f>IF($A36="coal",Factors!G$2,IF(OR($N36="NG",$N36="NG/B",$N36="NG/C",$N36="NG/D",$N36="NG/OG",$N36="NG/FO",$N36="NG/LFO",$N36="NG/BFG",$N36="NG/HFO",$N36="NG/FO/D",$N36="NG/LNG",$N36="NG/N",$N36="NG/N/D",$N36="NG/D/HFO",$N36="NG/HFO/OG",$N36="NG/S",$N36="LNG/NG/FO",$N36="LNG/D",$N36="LNG/LPG",$N36="WSTH-NG",$N36="WSTH-NG/BU",$N36="LNG"),Factors!G$5,IF(OR($N36="D",$N36="HFO",$N36="FO",$N36="D/HFO",$N36="D/NG",$N36="HFO/D",$N36="HFO/NG",$N36="FO/NG",$N36="HFO/LFO"),Factors!G$4,0)))</f>
        <v>0.3830825791202615</v>
      </c>
    </row>
    <row r="37" spans="1:79">
      <c r="A37" t="s">
        <v>285</v>
      </c>
      <c r="B37" t="s">
        <v>32</v>
      </c>
      <c r="C37" t="s">
        <v>33</v>
      </c>
      <c r="D37" t="s">
        <v>34</v>
      </c>
      <c r="E37" t="s">
        <v>286</v>
      </c>
      <c r="F37" t="s">
        <v>296</v>
      </c>
      <c r="I37">
        <v>556</v>
      </c>
      <c r="J37" t="s">
        <v>72</v>
      </c>
      <c r="K37">
        <v>1978</v>
      </c>
      <c r="M37" t="s">
        <v>288</v>
      </c>
      <c r="N37" t="s">
        <v>289</v>
      </c>
      <c r="S37" t="s">
        <v>290</v>
      </c>
      <c r="T37" t="s">
        <v>41</v>
      </c>
      <c r="U37">
        <v>28.184443999999999</v>
      </c>
      <c r="V37">
        <v>-82.788610000000006</v>
      </c>
      <c r="W37" t="s">
        <v>42</v>
      </c>
      <c r="X37" t="s">
        <v>291</v>
      </c>
      <c r="Y37" t="s">
        <v>292</v>
      </c>
      <c r="AA37" t="s">
        <v>110</v>
      </c>
      <c r="AB37" t="s">
        <v>293</v>
      </c>
      <c r="AC37" t="s">
        <v>294</v>
      </c>
      <c r="AD37" t="s">
        <v>297</v>
      </c>
      <c r="AE37" t="s">
        <v>49</v>
      </c>
      <c r="AF37" s="1">
        <v>1</v>
      </c>
      <c r="AG37">
        <f t="shared" si="54"/>
        <v>3336</v>
      </c>
      <c r="AH37">
        <f t="shared" si="1"/>
        <v>3336</v>
      </c>
      <c r="AI37">
        <f t="shared" si="9"/>
        <v>46</v>
      </c>
      <c r="AJ37">
        <f t="shared" si="10"/>
        <v>2018</v>
      </c>
      <c r="AK37">
        <f t="shared" ref="AK37:AL37" si="62">AJ37+40</f>
        <v>2058</v>
      </c>
      <c r="AL37">
        <f t="shared" si="62"/>
        <v>2098</v>
      </c>
      <c r="AM37">
        <f>IF($A37="coal",Factors!$D$2,0)</f>
        <v>0</v>
      </c>
      <c r="AN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Factors!$D$5,0)</f>
        <v>0.40084791833563349</v>
      </c>
      <c r="AO37">
        <f>IF(OR($N37="D",$N37="HFO",$N37="FO",$N37="D/HFO",$N37="D/NG",$N37="HFO/D",$N37="HFO/NG",$N37="FO/NG"),Factors!$D$4,0)</f>
        <v>0</v>
      </c>
      <c r="AP37">
        <f>IF($A37="coal",Factors!$E$2,0)</f>
        <v>0</v>
      </c>
      <c r="AQ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Factors!$E$5,0)</f>
        <v>0.4330101334016615</v>
      </c>
      <c r="AR37">
        <f>IF(OR($N37="D",$N37="HFO",$N37="FO",$N37="D/HFO",$N37="D/NG",$N37="HFO/D",$N37="HFO/NG",$N37="FO/NG"),Factors!$E$4,0)</f>
        <v>0</v>
      </c>
      <c r="AS37">
        <f>IF($A37="coal",Factors!$F$2,0)</f>
        <v>0</v>
      </c>
      <c r="AT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Factors!$F$5,0)</f>
        <v>0.49000949564875101</v>
      </c>
      <c r="AU37">
        <f>IF(OR($N37="D",$N37="HFO",$N37="FO",$N37="D/HFO",$N37="D/NG",$N37="HFO/D",$N37="HFO/NG",$N37="FO/NG"),Factors!$F$4,0)</f>
        <v>0</v>
      </c>
      <c r="AV37">
        <f>IF($A37="coal",Factors!$G$2,0)</f>
        <v>0</v>
      </c>
      <c r="AW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Factors!$G$5,0)</f>
        <v>0.3830825791202615</v>
      </c>
      <c r="AX37">
        <f>IF(OR($N37="D",$N37="HFO",$N37="FO",$N37="D/HFO",$N37="D/NG",$N37="HFO/D",$N37="HFO/NG",$N37="FO/NG"),Factors!$G$4,0)</f>
        <v>0</v>
      </c>
      <c r="AY37">
        <f t="shared" si="12"/>
        <v>0.40084791833563349</v>
      </c>
      <c r="AZ37">
        <f t="shared" si="13"/>
        <v>0.4330101334016615</v>
      </c>
      <c r="BA37">
        <f t="shared" si="14"/>
        <v>0.49000949564875101</v>
      </c>
      <c r="BB37">
        <f t="shared" si="15"/>
        <v>0.3830825791202615</v>
      </c>
      <c r="BC37">
        <f t="shared" si="16"/>
        <v>0.42673753162657685</v>
      </c>
      <c r="BD37" s="18">
        <f t="shared" si="17"/>
        <v>1952.3538371288032</v>
      </c>
      <c r="BE37" s="18">
        <f t="shared" si="18"/>
        <v>2109.0018353407963</v>
      </c>
      <c r="BF37" s="18">
        <f t="shared" si="19"/>
        <v>2386.6206491269809</v>
      </c>
      <c r="BG37" s="18">
        <f t="shared" si="20"/>
        <v>1865.826686559981</v>
      </c>
      <c r="BH37">
        <f>IF(A37="coal", Factors!$B$8, IF(OR($N37="D",$N37="HFO",$N37="FO",$N37="D/HFO",$N37="D/NG",$N37="HFO/D",$N37="HFO/NG",$N37="FO/NG"), Factors!$B$9, 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 Factors!$B$10, 0)))</f>
        <v>7740</v>
      </c>
      <c r="BI37">
        <f>IF($A37&lt;&gt;"coal",0,IF($N37="bituminous",Factors!$B$30,IF($N37="lignite",Factors!$B$34,IF($N37="subbituminous",Factors!$B$41,(Factors!$B$30+Factors!$B$34)/2))))</f>
        <v>0</v>
      </c>
      <c r="BJ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(Factors!$B$36+Factors!$B$38)/2,0)</f>
        <v>57.894999999999996</v>
      </c>
      <c r="BK37">
        <f>IF(OR($N37="D",$N37="HFO",$N37="FO",$N37="D/HFO",$N37="D/NG",$N37="HFO/D",$N37="HFO/NG",$N37="FO/NG"),Factors!$B$31,0)</f>
        <v>0</v>
      </c>
      <c r="BL37">
        <f t="shared" si="21"/>
        <v>57.894999999999996</v>
      </c>
      <c r="BM37">
        <f>IF($A37&lt;&gt;"coal",0,IF($N37="bituminous",Factors!$E$33,IF($N37="lignite",Factors!$E$35,IF($N37="subbituminous",Factors!$E$34,(Factors!$E$33+Factors!$E$35)/2))))</f>
        <v>0</v>
      </c>
      <c r="BN37">
        <f>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),(Factors!$E$39+Factors!$E$40)/2,0)</f>
        <v>63.461416724694558</v>
      </c>
      <c r="BO37">
        <f>IF(OR($N37="D",$N37="HFO",$N37="FO",$N37="D/HFO",$N37="D/NG",$N37="HFO/D",$N37="HFO/NG",$N37="FO/NG"),Factors!$E$37,0)</f>
        <v>0</v>
      </c>
      <c r="BP37">
        <f t="shared" si="22"/>
        <v>63.461416724694558</v>
      </c>
      <c r="BQ37" s="17">
        <f t="shared" si="23"/>
        <v>931368.9546792286</v>
      </c>
      <c r="BR37" s="17">
        <f t="shared" si="4"/>
        <v>1020917.0629128886</v>
      </c>
      <c r="BT37" s="17">
        <f t="shared" si="56"/>
        <v>958979.34709915658</v>
      </c>
      <c r="BU37" s="17">
        <f t="shared" si="57"/>
        <v>1035923.4912357795</v>
      </c>
      <c r="BV37" s="17">
        <f t="shared" si="58"/>
        <v>1172287.4554537847</v>
      </c>
      <c r="BW37" s="17">
        <f t="shared" si="59"/>
        <v>916477.95786283386</v>
      </c>
      <c r="BX37">
        <f>IF($A37="coal",Factors!D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D$5,IF(OR($N37="D",$N37="HFO",$N37="FO",$N37="D/HFO",$N37="D/NG",$N37="HFO/D",$N37="HFO/NG",$N37="FO/NG",$N37="HFO/LFO"),Factors!D$4,0)))</f>
        <v>0.40084791833563349</v>
      </c>
      <c r="BY37">
        <f>IF($A37="coal",Factors!E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E$5,IF(OR($N37="D",$N37="HFO",$N37="FO",$N37="D/HFO",$N37="D/NG",$N37="HFO/D",$N37="HFO/NG",$N37="FO/NG",$N37="HFO/LFO"),Factors!E$4,0)))</f>
        <v>0.4330101334016615</v>
      </c>
      <c r="BZ37">
        <f>IF($A37="coal",Factors!F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F$5,IF(OR($N37="D",$N37="HFO",$N37="FO",$N37="D/HFO",$N37="D/NG",$N37="HFO/D",$N37="HFO/NG",$N37="FO/NG",$N37="HFO/LFO"),Factors!F$4,0)))</f>
        <v>0.49000949564875101</v>
      </c>
      <c r="CA37">
        <f>IF($A37="coal",Factors!G$2,IF(OR($N37="NG",$N37="NG/B",$N37="NG/C",$N37="NG/D",$N37="NG/OG",$N37="NG/FO",$N37="NG/LFO",$N37="NG/BFG",$N37="NG/HFO",$N37="NG/FO/D",$N37="NG/LNG",$N37="NG/N",$N37="NG/N/D",$N37="NG/D/HFO",$N37="NG/HFO/OG",$N37="NG/S",$N37="LNG/NG/FO",$N37="LNG/D",$N37="LNG/LPG",$N37="WSTH-NG",$N37="WSTH-NG/BU",$N37="LNG"),Factors!G$5,IF(OR($N37="D",$N37="HFO",$N37="FO",$N37="D/HFO",$N37="D/NG",$N37="HFO/D",$N37="HFO/NG",$N37="FO/NG",$N37="HFO/LFO"),Factors!G$4,0)))</f>
        <v>0.3830825791202615</v>
      </c>
    </row>
    <row r="38" spans="1:79">
      <c r="A38" t="s">
        <v>285</v>
      </c>
      <c r="B38" t="s">
        <v>32</v>
      </c>
      <c r="C38" t="s">
        <v>33</v>
      </c>
      <c r="D38" t="s">
        <v>34</v>
      </c>
      <c r="E38" t="s">
        <v>35</v>
      </c>
      <c r="F38" t="s">
        <v>305</v>
      </c>
      <c r="I38">
        <v>212</v>
      </c>
      <c r="J38" t="s">
        <v>72</v>
      </c>
      <c r="K38">
        <v>1999</v>
      </c>
      <c r="M38" t="s">
        <v>306</v>
      </c>
      <c r="N38" t="s">
        <v>289</v>
      </c>
      <c r="S38" t="s">
        <v>300</v>
      </c>
      <c r="T38" t="s">
        <v>41</v>
      </c>
      <c r="U38">
        <v>35.473100000000002</v>
      </c>
      <c r="V38">
        <v>-82.541700000000006</v>
      </c>
      <c r="W38" t="s">
        <v>42</v>
      </c>
      <c r="X38" t="s">
        <v>301</v>
      </c>
      <c r="Y38" t="s">
        <v>44</v>
      </c>
      <c r="AA38" t="s">
        <v>45</v>
      </c>
      <c r="AB38" t="s">
        <v>46</v>
      </c>
      <c r="AC38" t="s">
        <v>47</v>
      </c>
      <c r="AD38" t="s">
        <v>307</v>
      </c>
      <c r="AE38" t="s">
        <v>49</v>
      </c>
      <c r="AF38" s="1">
        <v>1</v>
      </c>
      <c r="AG38">
        <f t="shared" si="54"/>
        <v>3036</v>
      </c>
      <c r="AH38" t="str">
        <f t="shared" si="1"/>
        <v/>
      </c>
      <c r="AI38">
        <f t="shared" si="9"/>
        <v>25</v>
      </c>
      <c r="AJ38">
        <f t="shared" si="10"/>
        <v>2039</v>
      </c>
      <c r="AK38">
        <f t="shared" ref="AK38:AL38" si="63">AJ38+40</f>
        <v>2079</v>
      </c>
      <c r="AL38">
        <f t="shared" si="63"/>
        <v>2119</v>
      </c>
      <c r="AM38">
        <f>IF($A38="coal",Factors!$D$2,0)</f>
        <v>0</v>
      </c>
      <c r="AN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Factors!$D$5,0)</f>
        <v>0.40084791833563349</v>
      </c>
      <c r="AO38">
        <f>IF(OR($N38="D",$N38="HFO",$N38="FO",$N38="D/HFO",$N38="D/NG",$N38="HFO/D",$N38="HFO/NG",$N38="FO/NG"),Factors!$D$4,0)</f>
        <v>0</v>
      </c>
      <c r="AP38">
        <f>IF($A38="coal",Factors!$E$2,0)</f>
        <v>0</v>
      </c>
      <c r="AQ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Factors!$E$5,0)</f>
        <v>0.4330101334016615</v>
      </c>
      <c r="AR38">
        <f>IF(OR($N38="D",$N38="HFO",$N38="FO",$N38="D/HFO",$N38="D/NG",$N38="HFO/D",$N38="HFO/NG",$N38="FO/NG"),Factors!$E$4,0)</f>
        <v>0</v>
      </c>
      <c r="AS38">
        <f>IF($A38="coal",Factors!$F$2,0)</f>
        <v>0</v>
      </c>
      <c r="AT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Factors!$F$5,0)</f>
        <v>0.49000949564875101</v>
      </c>
      <c r="AU38">
        <f>IF(OR($N38="D",$N38="HFO",$N38="FO",$N38="D/HFO",$N38="D/NG",$N38="HFO/D",$N38="HFO/NG",$N38="FO/NG"),Factors!$F$4,0)</f>
        <v>0</v>
      </c>
      <c r="AV38">
        <f>IF($A38="coal",Factors!$G$2,0)</f>
        <v>0</v>
      </c>
      <c r="AW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Factors!$G$5,0)</f>
        <v>0.3830825791202615</v>
      </c>
      <c r="AX38">
        <f>IF(OR($N38="D",$N38="HFO",$N38="FO",$N38="D/HFO",$N38="D/NG",$N38="HFO/D",$N38="HFO/NG",$N38="FO/NG"),Factors!$G$4,0)</f>
        <v>0</v>
      </c>
      <c r="AY38">
        <f t="shared" si="12"/>
        <v>0.40084791833563349</v>
      </c>
      <c r="AZ38">
        <f t="shared" si="13"/>
        <v>0.4330101334016615</v>
      </c>
      <c r="BA38">
        <f t="shared" si="14"/>
        <v>0.49000949564875101</v>
      </c>
      <c r="BB38">
        <f t="shared" si="15"/>
        <v>0.3830825791202615</v>
      </c>
      <c r="BC38">
        <f t="shared" si="16"/>
        <v>0.42673753162657685</v>
      </c>
      <c r="BD38" s="18">
        <f t="shared" si="17"/>
        <v>744.42268609947166</v>
      </c>
      <c r="BE38" s="18">
        <f t="shared" si="18"/>
        <v>804.15177894289366</v>
      </c>
      <c r="BF38" s="18">
        <f t="shared" si="19"/>
        <v>910.00643455920863</v>
      </c>
      <c r="BG38" s="18">
        <f t="shared" si="20"/>
        <v>711.43031933582006</v>
      </c>
      <c r="BH38">
        <f>IF(A38="coal", Factors!$B$8, IF(OR($N38="D",$N38="HFO",$N38="FO",$N38="D/HFO",$N38="D/NG",$N38="HFO/D",$N38="HFO/NG",$N38="FO/NG"), Factors!$B$9, 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 Factors!$B$10, 0)))</f>
        <v>7740</v>
      </c>
      <c r="BI38">
        <f>IF($A38&lt;&gt;"coal",0,IF($N38="bituminous",Factors!$B$30,IF($N38="lignite",Factors!$B$34,IF($N38="subbituminous",Factors!$B$41,(Factors!$B$30+Factors!$B$34)/2))))</f>
        <v>0</v>
      </c>
      <c r="BJ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(Factors!$B$36+Factors!$B$38)/2,0)</f>
        <v>57.894999999999996</v>
      </c>
      <c r="BK38">
        <f>IF(OR($N38="D",$N38="HFO",$N38="FO",$N38="D/HFO",$N38="D/NG",$N38="HFO/D",$N38="HFO/NG",$N38="FO/NG"),Factors!$B$31,0)</f>
        <v>0</v>
      </c>
      <c r="BL38">
        <f t="shared" si="21"/>
        <v>57.894999999999996</v>
      </c>
      <c r="BM38">
        <f>IF($A38&lt;&gt;"coal",0,IF($N38="bituminous",Factors!$E$33,IF($N38="lignite",Factors!$E$35,IF($N38="subbituminous",Factors!$E$34,(Factors!$E$33+Factors!$E$35)/2))))</f>
        <v>0</v>
      </c>
      <c r="BN38">
        <f>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),(Factors!$E$39+Factors!$E$40)/2,0)</f>
        <v>63.461416724694558</v>
      </c>
      <c r="BO38">
        <f>IF(OR($N38="D",$N38="HFO",$N38="FO",$N38="D/HFO",$N38="D/NG",$N38="HFO/D",$N38="HFO/NG",$N38="FO/NG"),Factors!$E$37,0)</f>
        <v>0</v>
      </c>
      <c r="BP38">
        <f t="shared" si="22"/>
        <v>63.461416724694558</v>
      </c>
      <c r="BQ38" s="17">
        <f t="shared" si="23"/>
        <v>355126.29207193613</v>
      </c>
      <c r="BR38" s="17">
        <f t="shared" si="4"/>
        <v>389270.5347797345</v>
      </c>
      <c r="BT38" s="17">
        <f t="shared" si="56"/>
        <v>365653.99565651291</v>
      </c>
      <c r="BU38" s="17">
        <f t="shared" si="57"/>
        <v>394992.41032731155</v>
      </c>
      <c r="BV38" s="17">
        <f t="shared" si="58"/>
        <v>446987.30315863743</v>
      </c>
      <c r="BW38" s="17">
        <f t="shared" si="59"/>
        <v>349448.42997647624</v>
      </c>
      <c r="BX38">
        <f>IF($A38="coal",Factors!D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D$5,IF(OR($N38="D",$N38="HFO",$N38="FO",$N38="D/HFO",$N38="D/NG",$N38="HFO/D",$N38="HFO/NG",$N38="FO/NG",$N38="HFO/LFO"),Factors!D$4,0)))</f>
        <v>0.40084791833563349</v>
      </c>
      <c r="BY38">
        <f>IF($A38="coal",Factors!E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E$5,IF(OR($N38="D",$N38="HFO",$N38="FO",$N38="D/HFO",$N38="D/NG",$N38="HFO/D",$N38="HFO/NG",$N38="FO/NG",$N38="HFO/LFO"),Factors!E$4,0)))</f>
        <v>0.4330101334016615</v>
      </c>
      <c r="BZ38">
        <f>IF($A38="coal",Factors!F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F$5,IF(OR($N38="D",$N38="HFO",$N38="FO",$N38="D/HFO",$N38="D/NG",$N38="HFO/D",$N38="HFO/NG",$N38="FO/NG",$N38="HFO/LFO"),Factors!F$4,0)))</f>
        <v>0.49000949564875101</v>
      </c>
      <c r="CA38">
        <f>IF($A38="coal",Factors!G$2,IF(OR($N38="NG",$N38="NG/B",$N38="NG/C",$N38="NG/D",$N38="NG/OG",$N38="NG/FO",$N38="NG/LFO",$N38="NG/BFG",$N38="NG/HFO",$N38="NG/FO/D",$N38="NG/LNG",$N38="NG/N",$N38="NG/N/D",$N38="NG/D/HFO",$N38="NG/HFO/OG",$N38="NG/S",$N38="LNG/NG/FO",$N38="LNG/D",$N38="LNG/LPG",$N38="WSTH-NG",$N38="WSTH-NG/BU",$N38="LNG"),Factors!G$5,IF(OR($N38="D",$N38="HFO",$N38="FO",$N38="D/HFO",$N38="D/NG",$N38="HFO/D",$N38="HFO/NG",$N38="FO/NG",$N38="HFO/LFO"),Factors!G$4,0)))</f>
        <v>0.3830825791202615</v>
      </c>
    </row>
    <row r="39" spans="1:79">
      <c r="A39" t="s">
        <v>285</v>
      </c>
      <c r="B39" t="s">
        <v>32</v>
      </c>
      <c r="C39" t="s">
        <v>33</v>
      </c>
      <c r="D39" t="s">
        <v>34</v>
      </c>
      <c r="E39" t="s">
        <v>35</v>
      </c>
      <c r="F39" t="s">
        <v>308</v>
      </c>
      <c r="I39">
        <v>212</v>
      </c>
      <c r="J39" t="s">
        <v>72</v>
      </c>
      <c r="K39">
        <v>2000</v>
      </c>
      <c r="M39" t="s">
        <v>306</v>
      </c>
      <c r="N39" t="s">
        <v>289</v>
      </c>
      <c r="S39" t="s">
        <v>300</v>
      </c>
      <c r="T39" t="s">
        <v>41</v>
      </c>
      <c r="U39">
        <v>35.473100000000002</v>
      </c>
      <c r="V39">
        <v>-82.541700000000006</v>
      </c>
      <c r="W39" t="s">
        <v>42</v>
      </c>
      <c r="X39" t="s">
        <v>301</v>
      </c>
      <c r="Y39" t="s">
        <v>44</v>
      </c>
      <c r="AA39" t="s">
        <v>45</v>
      </c>
      <c r="AB39" t="s">
        <v>46</v>
      </c>
      <c r="AC39" t="s">
        <v>47</v>
      </c>
      <c r="AD39" t="s">
        <v>309</v>
      </c>
      <c r="AE39" t="s">
        <v>49</v>
      </c>
      <c r="AF39" s="1">
        <v>1</v>
      </c>
      <c r="AG39">
        <f t="shared" si="54"/>
        <v>3036</v>
      </c>
      <c r="AH39" t="str">
        <f t="shared" si="1"/>
        <v/>
      </c>
      <c r="AI39">
        <f t="shared" si="9"/>
        <v>24</v>
      </c>
      <c r="AJ39">
        <f t="shared" si="10"/>
        <v>2040</v>
      </c>
      <c r="AK39">
        <f t="shared" ref="AK39:AL39" si="64">AJ39+40</f>
        <v>2080</v>
      </c>
      <c r="AL39">
        <f t="shared" si="64"/>
        <v>2120</v>
      </c>
      <c r="AM39">
        <f>IF($A39="coal",Factors!$D$2,0)</f>
        <v>0</v>
      </c>
      <c r="AN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Factors!$D$5,0)</f>
        <v>0.40084791833563349</v>
      </c>
      <c r="AO39">
        <f>IF(OR($N39="D",$N39="HFO",$N39="FO",$N39="D/HFO",$N39="D/NG",$N39="HFO/D",$N39="HFO/NG",$N39="FO/NG"),Factors!$D$4,0)</f>
        <v>0</v>
      </c>
      <c r="AP39">
        <f>IF($A39="coal",Factors!$E$2,0)</f>
        <v>0</v>
      </c>
      <c r="AQ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Factors!$E$5,0)</f>
        <v>0.4330101334016615</v>
      </c>
      <c r="AR39">
        <f>IF(OR($N39="D",$N39="HFO",$N39="FO",$N39="D/HFO",$N39="D/NG",$N39="HFO/D",$N39="HFO/NG",$N39="FO/NG"),Factors!$E$4,0)</f>
        <v>0</v>
      </c>
      <c r="AS39">
        <f>IF($A39="coal",Factors!$F$2,0)</f>
        <v>0</v>
      </c>
      <c r="AT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Factors!$F$5,0)</f>
        <v>0.49000949564875101</v>
      </c>
      <c r="AU39">
        <f>IF(OR($N39="D",$N39="HFO",$N39="FO",$N39="D/HFO",$N39="D/NG",$N39="HFO/D",$N39="HFO/NG",$N39="FO/NG"),Factors!$F$4,0)</f>
        <v>0</v>
      </c>
      <c r="AV39">
        <f>IF($A39="coal",Factors!$G$2,0)</f>
        <v>0</v>
      </c>
      <c r="AW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Factors!$G$5,0)</f>
        <v>0.3830825791202615</v>
      </c>
      <c r="AX39">
        <f>IF(OR($N39="D",$N39="HFO",$N39="FO",$N39="D/HFO",$N39="D/NG",$N39="HFO/D",$N39="HFO/NG",$N39="FO/NG"),Factors!$G$4,0)</f>
        <v>0</v>
      </c>
      <c r="AY39">
        <f t="shared" si="12"/>
        <v>0.40084791833563349</v>
      </c>
      <c r="AZ39">
        <f t="shared" si="13"/>
        <v>0.4330101334016615</v>
      </c>
      <c r="BA39">
        <f t="shared" si="14"/>
        <v>0.49000949564875101</v>
      </c>
      <c r="BB39">
        <f t="shared" si="15"/>
        <v>0.3830825791202615</v>
      </c>
      <c r="BC39">
        <f t="shared" si="16"/>
        <v>0.42673753162657685</v>
      </c>
      <c r="BD39" s="18">
        <f t="shared" si="17"/>
        <v>744.42268609947166</v>
      </c>
      <c r="BE39" s="18">
        <f t="shared" si="18"/>
        <v>804.15177894289366</v>
      </c>
      <c r="BF39" s="18">
        <f t="shared" si="19"/>
        <v>910.00643455920863</v>
      </c>
      <c r="BG39" s="18">
        <f t="shared" si="20"/>
        <v>711.43031933582006</v>
      </c>
      <c r="BH39">
        <f>IF(A39="coal", Factors!$B$8, IF(OR($N39="D",$N39="HFO",$N39="FO",$N39="D/HFO",$N39="D/NG",$N39="HFO/D",$N39="HFO/NG",$N39="FO/NG"), Factors!$B$9, 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 Factors!$B$10, 0)))</f>
        <v>7740</v>
      </c>
      <c r="BI39">
        <f>IF($A39&lt;&gt;"coal",0,IF($N39="bituminous",Factors!$B$30,IF($N39="lignite",Factors!$B$34,IF($N39="subbituminous",Factors!$B$41,(Factors!$B$30+Factors!$B$34)/2))))</f>
        <v>0</v>
      </c>
      <c r="BJ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(Factors!$B$36+Factors!$B$38)/2,0)</f>
        <v>57.894999999999996</v>
      </c>
      <c r="BK39">
        <f>IF(OR($N39="D",$N39="HFO",$N39="FO",$N39="D/HFO",$N39="D/NG",$N39="HFO/D",$N39="HFO/NG",$N39="FO/NG"),Factors!$B$31,0)</f>
        <v>0</v>
      </c>
      <c r="BL39">
        <f t="shared" si="21"/>
        <v>57.894999999999996</v>
      </c>
      <c r="BM39">
        <f>IF($A39&lt;&gt;"coal",0,IF($N39="bituminous",Factors!$E$33,IF($N39="lignite",Factors!$E$35,IF($N39="subbituminous",Factors!$E$34,(Factors!$E$33+Factors!$E$35)/2))))</f>
        <v>0</v>
      </c>
      <c r="BN39">
        <f>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),(Factors!$E$39+Factors!$E$40)/2,0)</f>
        <v>63.461416724694558</v>
      </c>
      <c r="BO39">
        <f>IF(OR($N39="D",$N39="HFO",$N39="FO",$N39="D/HFO",$N39="D/NG",$N39="HFO/D",$N39="HFO/NG",$N39="FO/NG"),Factors!$E$37,0)</f>
        <v>0</v>
      </c>
      <c r="BP39">
        <f t="shared" si="22"/>
        <v>63.461416724694558</v>
      </c>
      <c r="BQ39" s="17">
        <f t="shared" si="23"/>
        <v>355126.29207193613</v>
      </c>
      <c r="BR39" s="17">
        <f t="shared" si="4"/>
        <v>389270.5347797345</v>
      </c>
      <c r="BT39" s="17">
        <f t="shared" si="56"/>
        <v>365653.99565651291</v>
      </c>
      <c r="BU39" s="17">
        <f t="shared" si="57"/>
        <v>394992.41032731155</v>
      </c>
      <c r="BV39" s="17">
        <f t="shared" si="58"/>
        <v>446987.30315863743</v>
      </c>
      <c r="BW39" s="17">
        <f t="shared" si="59"/>
        <v>349448.42997647624</v>
      </c>
      <c r="BX39">
        <f>IF($A39="coal",Factors!D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D$5,IF(OR($N39="D",$N39="HFO",$N39="FO",$N39="D/HFO",$N39="D/NG",$N39="HFO/D",$N39="HFO/NG",$N39="FO/NG",$N39="HFO/LFO"),Factors!D$4,0)))</f>
        <v>0.40084791833563349</v>
      </c>
      <c r="BY39">
        <f>IF($A39="coal",Factors!E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E$5,IF(OR($N39="D",$N39="HFO",$N39="FO",$N39="D/HFO",$N39="D/NG",$N39="HFO/D",$N39="HFO/NG",$N39="FO/NG",$N39="HFO/LFO"),Factors!E$4,0)))</f>
        <v>0.4330101334016615</v>
      </c>
      <c r="BZ39">
        <f>IF($A39="coal",Factors!F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F$5,IF(OR($N39="D",$N39="HFO",$N39="FO",$N39="D/HFO",$N39="D/NG",$N39="HFO/D",$N39="HFO/NG",$N39="FO/NG",$N39="HFO/LFO"),Factors!F$4,0)))</f>
        <v>0.49000949564875101</v>
      </c>
      <c r="CA39">
        <f>IF($A39="coal",Factors!G$2,IF(OR($N39="NG",$N39="NG/B",$N39="NG/C",$N39="NG/D",$N39="NG/OG",$N39="NG/FO",$N39="NG/LFO",$N39="NG/BFG",$N39="NG/HFO",$N39="NG/FO/D",$N39="NG/LNG",$N39="NG/N",$N39="NG/N/D",$N39="NG/D/HFO",$N39="NG/HFO/OG",$N39="NG/S",$N39="LNG/NG/FO",$N39="LNG/D",$N39="LNG/LPG",$N39="WSTH-NG",$N39="WSTH-NG/BU",$N39="LNG"),Factors!G$5,IF(OR($N39="D",$N39="HFO",$N39="FO",$N39="D/HFO",$N39="D/NG",$N39="HFO/D",$N39="HFO/NG",$N39="FO/NG",$N39="HFO/LFO"),Factors!G$4,0)))</f>
        <v>0.3830825791202615</v>
      </c>
    </row>
    <row r="40" spans="1:79">
      <c r="A40" t="s">
        <v>285</v>
      </c>
      <c r="B40" t="s">
        <v>32</v>
      </c>
      <c r="C40" t="s">
        <v>33</v>
      </c>
      <c r="D40" t="s">
        <v>34</v>
      </c>
      <c r="E40" t="s">
        <v>35</v>
      </c>
      <c r="F40" t="s">
        <v>298</v>
      </c>
      <c r="I40">
        <v>294</v>
      </c>
      <c r="J40" t="s">
        <v>72</v>
      </c>
      <c r="K40">
        <v>2019</v>
      </c>
      <c r="M40" t="s">
        <v>299</v>
      </c>
      <c r="N40" t="s">
        <v>289</v>
      </c>
      <c r="S40" t="s">
        <v>300</v>
      </c>
      <c r="T40" t="s">
        <v>41</v>
      </c>
      <c r="U40">
        <v>35.473100000000002</v>
      </c>
      <c r="V40">
        <v>-82.541700000000006</v>
      </c>
      <c r="W40" t="s">
        <v>42</v>
      </c>
      <c r="X40" t="s">
        <v>301</v>
      </c>
      <c r="Y40" t="s">
        <v>44</v>
      </c>
      <c r="AA40" t="s">
        <v>45</v>
      </c>
      <c r="AB40" t="s">
        <v>46</v>
      </c>
      <c r="AC40" t="s">
        <v>47</v>
      </c>
      <c r="AD40" t="s">
        <v>302</v>
      </c>
      <c r="AE40" t="s">
        <v>49</v>
      </c>
      <c r="AF40" s="1">
        <v>1</v>
      </c>
      <c r="AG40">
        <f t="shared" si="54"/>
        <v>3036</v>
      </c>
      <c r="AH40" t="str">
        <f t="shared" si="1"/>
        <v/>
      </c>
      <c r="AI40">
        <f t="shared" si="9"/>
        <v>5</v>
      </c>
      <c r="AJ40">
        <f t="shared" si="10"/>
        <v>2059</v>
      </c>
      <c r="AK40">
        <f t="shared" ref="AK40:AL40" si="65">AJ40+40</f>
        <v>2099</v>
      </c>
      <c r="AL40">
        <f t="shared" si="65"/>
        <v>2139</v>
      </c>
      <c r="AM40">
        <f>IF($A40="coal",Factors!$D$2,0)</f>
        <v>0</v>
      </c>
      <c r="AN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Factors!$D$5,0)</f>
        <v>0.40084791833563349</v>
      </c>
      <c r="AO40">
        <f>IF(OR($N40="D",$N40="HFO",$N40="FO",$N40="D/HFO",$N40="D/NG",$N40="HFO/D",$N40="HFO/NG",$N40="FO/NG"),Factors!$D$4,0)</f>
        <v>0</v>
      </c>
      <c r="AP40">
        <f>IF($A40="coal",Factors!$E$2,0)</f>
        <v>0</v>
      </c>
      <c r="AQ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Factors!$E$5,0)</f>
        <v>0.4330101334016615</v>
      </c>
      <c r="AR40">
        <f>IF(OR($N40="D",$N40="HFO",$N40="FO",$N40="D/HFO",$N40="D/NG",$N40="HFO/D",$N40="HFO/NG",$N40="FO/NG"),Factors!$E$4,0)</f>
        <v>0</v>
      </c>
      <c r="AS40">
        <f>IF($A40="coal",Factors!$F$2,0)</f>
        <v>0</v>
      </c>
      <c r="AT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Factors!$F$5,0)</f>
        <v>0.49000949564875101</v>
      </c>
      <c r="AU40">
        <f>IF(OR($N40="D",$N40="HFO",$N40="FO",$N40="D/HFO",$N40="D/NG",$N40="HFO/D",$N40="HFO/NG",$N40="FO/NG"),Factors!$F$4,0)</f>
        <v>0</v>
      </c>
      <c r="AV40">
        <f>IF($A40="coal",Factors!$G$2,0)</f>
        <v>0</v>
      </c>
      <c r="AW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Factors!$G$5,0)</f>
        <v>0.3830825791202615</v>
      </c>
      <c r="AX40">
        <f>IF(OR($N40="D",$N40="HFO",$N40="FO",$N40="D/HFO",$N40="D/NG",$N40="HFO/D",$N40="HFO/NG",$N40="FO/NG"),Factors!$G$4,0)</f>
        <v>0</v>
      </c>
      <c r="AY40">
        <f t="shared" si="12"/>
        <v>0.40084791833563349</v>
      </c>
      <c r="AZ40">
        <f t="shared" si="13"/>
        <v>0.4330101334016615</v>
      </c>
      <c r="BA40">
        <f t="shared" si="14"/>
        <v>0.49000949564875101</v>
      </c>
      <c r="BB40">
        <f t="shared" si="15"/>
        <v>0.3830825791202615</v>
      </c>
      <c r="BC40">
        <f t="shared" si="16"/>
        <v>0.42673753162657685</v>
      </c>
      <c r="BD40" s="18">
        <f t="shared" si="17"/>
        <v>1032.3597627983238</v>
      </c>
      <c r="BE40" s="18">
        <f t="shared" si="18"/>
        <v>1115.1916179679752</v>
      </c>
      <c r="BF40" s="18">
        <f t="shared" si="19"/>
        <v>1261.9900554736193</v>
      </c>
      <c r="BG40" s="18">
        <f t="shared" si="20"/>
        <v>986.60619756948631</v>
      </c>
      <c r="BH40">
        <f>IF(A40="coal", Factors!$B$8, IF(OR($N40="D",$N40="HFO",$N40="FO",$N40="D/HFO",$N40="D/NG",$N40="HFO/D",$N40="HFO/NG",$N40="FO/NG"), Factors!$B$9, 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 Factors!$B$10, 0)))</f>
        <v>7740</v>
      </c>
      <c r="BI40">
        <f>IF($A40&lt;&gt;"coal",0,IF($N40="bituminous",Factors!$B$30,IF($N40="lignite",Factors!$B$34,IF($N40="subbituminous",Factors!$B$41,(Factors!$B$30+Factors!$B$34)/2))))</f>
        <v>0</v>
      </c>
      <c r="BJ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(Factors!$B$36+Factors!$B$38)/2,0)</f>
        <v>57.894999999999996</v>
      </c>
      <c r="BK40">
        <f>IF(OR($N40="D",$N40="HFO",$N40="FO",$N40="D/HFO",$N40="D/NG",$N40="HFO/D",$N40="HFO/NG",$N40="FO/NG"),Factors!$B$31,0)</f>
        <v>0</v>
      </c>
      <c r="BL40">
        <f t="shared" si="21"/>
        <v>57.894999999999996</v>
      </c>
      <c r="BM40">
        <f>IF($A40&lt;&gt;"coal",0,IF($N40="bituminous",Factors!$E$33,IF($N40="lignite",Factors!$E$35,IF($N40="subbituminous",Factors!$E$34,(Factors!$E$33+Factors!$E$35)/2))))</f>
        <v>0</v>
      </c>
      <c r="BN40">
        <f>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),(Factors!$E$39+Factors!$E$40)/2,0)</f>
        <v>63.461416724694558</v>
      </c>
      <c r="BO40">
        <f>IF(OR($N40="D",$N40="HFO",$N40="FO",$N40="D/HFO",$N40="D/NG",$N40="HFO/D",$N40="HFO/NG",$N40="FO/NG"),Factors!$E$37,0)</f>
        <v>0</v>
      </c>
      <c r="BP40">
        <f t="shared" si="22"/>
        <v>63.461416724694558</v>
      </c>
      <c r="BQ40" s="17">
        <f t="shared" si="23"/>
        <v>492486.46164693026</v>
      </c>
      <c r="BR40" s="17">
        <f t="shared" si="4"/>
        <v>539837.43974170729</v>
      </c>
      <c r="BT40" s="17">
        <f t="shared" si="56"/>
        <v>507086.20152365474</v>
      </c>
      <c r="BU40" s="17">
        <f t="shared" si="57"/>
        <v>547772.49356712075</v>
      </c>
      <c r="BV40" s="17">
        <f t="shared" si="58"/>
        <v>619878.6185313178</v>
      </c>
      <c r="BW40" s="17">
        <f t="shared" si="59"/>
        <v>484612.44534473587</v>
      </c>
      <c r="BX40">
        <f>IF($A40="coal",Factors!D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D$5,IF(OR($N40="D",$N40="HFO",$N40="FO",$N40="D/HFO",$N40="D/NG",$N40="HFO/D",$N40="HFO/NG",$N40="FO/NG",$N40="HFO/LFO"),Factors!D$4,0)))</f>
        <v>0.40084791833563349</v>
      </c>
      <c r="BY40">
        <f>IF($A40="coal",Factors!E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E$5,IF(OR($N40="D",$N40="HFO",$N40="FO",$N40="D/HFO",$N40="D/NG",$N40="HFO/D",$N40="HFO/NG",$N40="FO/NG",$N40="HFO/LFO"),Factors!E$4,0)))</f>
        <v>0.4330101334016615</v>
      </c>
      <c r="BZ40">
        <f>IF($A40="coal",Factors!F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F$5,IF(OR($N40="D",$N40="HFO",$N40="FO",$N40="D/HFO",$N40="D/NG",$N40="HFO/D",$N40="HFO/NG",$N40="FO/NG",$N40="HFO/LFO"),Factors!F$4,0)))</f>
        <v>0.49000949564875101</v>
      </c>
      <c r="CA40">
        <f>IF($A40="coal",Factors!G$2,IF(OR($N40="NG",$N40="NG/B",$N40="NG/C",$N40="NG/D",$N40="NG/OG",$N40="NG/FO",$N40="NG/LFO",$N40="NG/BFG",$N40="NG/HFO",$N40="NG/FO/D",$N40="NG/LNG",$N40="NG/N",$N40="NG/N/D",$N40="NG/D/HFO",$N40="NG/HFO/OG",$N40="NG/S",$N40="LNG/NG/FO",$N40="LNG/D",$N40="LNG/LPG",$N40="WSTH-NG",$N40="WSTH-NG/BU",$N40="LNG"),Factors!G$5,IF(OR($N40="D",$N40="HFO",$N40="FO",$N40="D/HFO",$N40="D/NG",$N40="HFO/D",$N40="HFO/NG",$N40="FO/NG",$N40="HFO/LFO"),Factors!G$4,0)))</f>
        <v>0.3830825791202615</v>
      </c>
    </row>
    <row r="41" spans="1:79">
      <c r="A41" t="s">
        <v>285</v>
      </c>
      <c r="B41" t="s">
        <v>32</v>
      </c>
      <c r="C41" t="s">
        <v>33</v>
      </c>
      <c r="D41" t="s">
        <v>34</v>
      </c>
      <c r="E41" t="s">
        <v>35</v>
      </c>
      <c r="F41" t="s">
        <v>303</v>
      </c>
      <c r="I41">
        <v>294</v>
      </c>
      <c r="J41" t="s">
        <v>72</v>
      </c>
      <c r="K41">
        <v>2020</v>
      </c>
      <c r="M41" t="s">
        <v>299</v>
      </c>
      <c r="N41" t="s">
        <v>289</v>
      </c>
      <c r="S41" t="s">
        <v>300</v>
      </c>
      <c r="T41" t="s">
        <v>41</v>
      </c>
      <c r="U41">
        <v>35.473100000000002</v>
      </c>
      <c r="V41">
        <v>-82.541700000000006</v>
      </c>
      <c r="W41" t="s">
        <v>42</v>
      </c>
      <c r="X41" t="s">
        <v>301</v>
      </c>
      <c r="Y41" t="s">
        <v>44</v>
      </c>
      <c r="AA41" t="s">
        <v>45</v>
      </c>
      <c r="AB41" t="s">
        <v>46</v>
      </c>
      <c r="AC41" t="s">
        <v>47</v>
      </c>
      <c r="AD41" t="s">
        <v>304</v>
      </c>
      <c r="AE41" t="s">
        <v>49</v>
      </c>
      <c r="AF41" s="1">
        <v>1</v>
      </c>
      <c r="AG41">
        <f t="shared" si="54"/>
        <v>3036</v>
      </c>
      <c r="AH41">
        <f t="shared" si="1"/>
        <v>3036</v>
      </c>
      <c r="AI41">
        <f t="shared" si="9"/>
        <v>4</v>
      </c>
      <c r="AJ41">
        <f t="shared" si="10"/>
        <v>2060</v>
      </c>
      <c r="AK41">
        <f t="shared" ref="AK41:AL41" si="66">AJ41+40</f>
        <v>2100</v>
      </c>
      <c r="AL41">
        <f t="shared" si="66"/>
        <v>2140</v>
      </c>
      <c r="AM41">
        <f>IF($A41="coal",Factors!$D$2,0)</f>
        <v>0</v>
      </c>
      <c r="AN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Factors!$D$5,0)</f>
        <v>0.40084791833563349</v>
      </c>
      <c r="AO41">
        <f>IF(OR($N41="D",$N41="HFO",$N41="FO",$N41="D/HFO",$N41="D/NG",$N41="HFO/D",$N41="HFO/NG",$N41="FO/NG"),Factors!$D$4,0)</f>
        <v>0</v>
      </c>
      <c r="AP41">
        <f>IF($A41="coal",Factors!$E$2,0)</f>
        <v>0</v>
      </c>
      <c r="AQ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Factors!$E$5,0)</f>
        <v>0.4330101334016615</v>
      </c>
      <c r="AR41">
        <f>IF(OR($N41="D",$N41="HFO",$N41="FO",$N41="D/HFO",$N41="D/NG",$N41="HFO/D",$N41="HFO/NG",$N41="FO/NG"),Factors!$E$4,0)</f>
        <v>0</v>
      </c>
      <c r="AS41">
        <f>IF($A41="coal",Factors!$F$2,0)</f>
        <v>0</v>
      </c>
      <c r="AT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Factors!$F$5,0)</f>
        <v>0.49000949564875101</v>
      </c>
      <c r="AU41">
        <f>IF(OR($N41="D",$N41="HFO",$N41="FO",$N41="D/HFO",$N41="D/NG",$N41="HFO/D",$N41="HFO/NG",$N41="FO/NG"),Factors!$F$4,0)</f>
        <v>0</v>
      </c>
      <c r="AV41">
        <f>IF($A41="coal",Factors!$G$2,0)</f>
        <v>0</v>
      </c>
      <c r="AW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Factors!$G$5,0)</f>
        <v>0.3830825791202615</v>
      </c>
      <c r="AX41">
        <f>IF(OR($N41="D",$N41="HFO",$N41="FO",$N41="D/HFO",$N41="D/NG",$N41="HFO/D",$N41="HFO/NG",$N41="FO/NG"),Factors!$G$4,0)</f>
        <v>0</v>
      </c>
      <c r="AY41">
        <f t="shared" si="12"/>
        <v>0.40084791833563349</v>
      </c>
      <c r="AZ41">
        <f t="shared" si="13"/>
        <v>0.4330101334016615</v>
      </c>
      <c r="BA41">
        <f t="shared" si="14"/>
        <v>0.49000949564875101</v>
      </c>
      <c r="BB41">
        <f t="shared" si="15"/>
        <v>0.3830825791202615</v>
      </c>
      <c r="BC41">
        <f t="shared" si="16"/>
        <v>0.42673753162657685</v>
      </c>
      <c r="BD41" s="18">
        <f t="shared" si="17"/>
        <v>1032.3597627983238</v>
      </c>
      <c r="BE41" s="18">
        <f t="shared" si="18"/>
        <v>1115.1916179679752</v>
      </c>
      <c r="BF41" s="18">
        <f t="shared" si="19"/>
        <v>1261.9900554736193</v>
      </c>
      <c r="BG41" s="18">
        <f t="shared" si="20"/>
        <v>986.60619756948631</v>
      </c>
      <c r="BH41">
        <f>IF(A41="coal", Factors!$B$8, IF(OR($N41="D",$N41="HFO",$N41="FO",$N41="D/HFO",$N41="D/NG",$N41="HFO/D",$N41="HFO/NG",$N41="FO/NG"), Factors!$B$9, 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 Factors!$B$10, 0)))</f>
        <v>7740</v>
      </c>
      <c r="BI41">
        <f>IF($A41&lt;&gt;"coal",0,IF($N41="bituminous",Factors!$B$30,IF($N41="lignite",Factors!$B$34,IF($N41="subbituminous",Factors!$B$41,(Factors!$B$30+Factors!$B$34)/2))))</f>
        <v>0</v>
      </c>
      <c r="BJ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(Factors!$B$36+Factors!$B$38)/2,0)</f>
        <v>57.894999999999996</v>
      </c>
      <c r="BK41">
        <f>IF(OR($N41="D",$N41="HFO",$N41="FO",$N41="D/HFO",$N41="D/NG",$N41="HFO/D",$N41="HFO/NG",$N41="FO/NG"),Factors!$B$31,0)</f>
        <v>0</v>
      </c>
      <c r="BL41">
        <f t="shared" si="21"/>
        <v>57.894999999999996</v>
      </c>
      <c r="BM41">
        <f>IF($A41&lt;&gt;"coal",0,IF($N41="bituminous",Factors!$E$33,IF($N41="lignite",Factors!$E$35,IF($N41="subbituminous",Factors!$E$34,(Factors!$E$33+Factors!$E$35)/2))))</f>
        <v>0</v>
      </c>
      <c r="BN41">
        <f>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),(Factors!$E$39+Factors!$E$40)/2,0)</f>
        <v>63.461416724694558</v>
      </c>
      <c r="BO41">
        <f>IF(OR($N41="D",$N41="HFO",$N41="FO",$N41="D/HFO",$N41="D/NG",$N41="HFO/D",$N41="HFO/NG",$N41="FO/NG"),Factors!$E$37,0)</f>
        <v>0</v>
      </c>
      <c r="BP41">
        <f t="shared" si="22"/>
        <v>63.461416724694558</v>
      </c>
      <c r="BQ41" s="17">
        <f t="shared" si="23"/>
        <v>492486.46164693026</v>
      </c>
      <c r="BR41" s="17">
        <f t="shared" si="4"/>
        <v>539837.43974170729</v>
      </c>
      <c r="BT41" s="17">
        <f t="shared" si="56"/>
        <v>507086.20152365474</v>
      </c>
      <c r="BU41" s="17">
        <f t="shared" si="57"/>
        <v>547772.49356712075</v>
      </c>
      <c r="BV41" s="17">
        <f t="shared" si="58"/>
        <v>619878.6185313178</v>
      </c>
      <c r="BW41" s="17">
        <f t="shared" si="59"/>
        <v>484612.44534473587</v>
      </c>
      <c r="BX41">
        <f>IF($A41="coal",Factors!D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D$5,IF(OR($N41="D",$N41="HFO",$N41="FO",$N41="D/HFO",$N41="D/NG",$N41="HFO/D",$N41="HFO/NG",$N41="FO/NG",$N41="HFO/LFO"),Factors!D$4,0)))</f>
        <v>0.40084791833563349</v>
      </c>
      <c r="BY41">
        <f>IF($A41="coal",Factors!E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E$5,IF(OR($N41="D",$N41="HFO",$N41="FO",$N41="D/HFO",$N41="D/NG",$N41="HFO/D",$N41="HFO/NG",$N41="FO/NG",$N41="HFO/LFO"),Factors!E$4,0)))</f>
        <v>0.4330101334016615</v>
      </c>
      <c r="BZ41">
        <f>IF($A41="coal",Factors!F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F$5,IF(OR($N41="D",$N41="HFO",$N41="FO",$N41="D/HFO",$N41="D/NG",$N41="HFO/D",$N41="HFO/NG",$N41="FO/NG",$N41="HFO/LFO"),Factors!F$4,0)))</f>
        <v>0.49000949564875101</v>
      </c>
      <c r="CA41">
        <f>IF($A41="coal",Factors!G$2,IF(OR($N41="NG",$N41="NG/B",$N41="NG/C",$N41="NG/D",$N41="NG/OG",$N41="NG/FO",$N41="NG/LFO",$N41="NG/BFG",$N41="NG/HFO",$N41="NG/FO/D",$N41="NG/LNG",$N41="NG/N",$N41="NG/N/D",$N41="NG/D/HFO",$N41="NG/HFO/OG",$N41="NG/S",$N41="LNG/NG/FO",$N41="LNG/D",$N41="LNG/LPG",$N41="WSTH-NG",$N41="WSTH-NG/BU",$N41="LNG"),Factors!G$5,IF(OR($N41="D",$N41="HFO",$N41="FO",$N41="D/HFO",$N41="D/NG",$N41="HFO/D",$N41="HFO/NG",$N41="FO/NG",$N41="HFO/LFO"),Factors!G$4,0)))</f>
        <v>0.3830825791202615</v>
      </c>
    </row>
    <row r="42" spans="1:79">
      <c r="A42" t="s">
        <v>285</v>
      </c>
      <c r="B42" t="s">
        <v>32</v>
      </c>
      <c r="C42" t="s">
        <v>33</v>
      </c>
      <c r="D42" t="s">
        <v>34</v>
      </c>
      <c r="E42" t="s">
        <v>310</v>
      </c>
      <c r="F42" t="s">
        <v>311</v>
      </c>
      <c r="I42">
        <v>56.7</v>
      </c>
      <c r="J42" t="s">
        <v>72</v>
      </c>
      <c r="K42">
        <v>1973</v>
      </c>
      <c r="M42" t="s">
        <v>306</v>
      </c>
      <c r="N42" t="s">
        <v>312</v>
      </c>
      <c r="S42" t="s">
        <v>290</v>
      </c>
      <c r="T42" t="s">
        <v>41</v>
      </c>
      <c r="U42">
        <v>27.758056</v>
      </c>
      <c r="V42">
        <v>-82.635278</v>
      </c>
      <c r="W42" t="s">
        <v>42</v>
      </c>
      <c r="X42" t="s">
        <v>313</v>
      </c>
      <c r="Y42" t="s">
        <v>314</v>
      </c>
      <c r="AA42" t="s">
        <v>110</v>
      </c>
      <c r="AB42" t="s">
        <v>315</v>
      </c>
      <c r="AC42" t="s">
        <v>316</v>
      </c>
      <c r="AD42" t="s">
        <v>317</v>
      </c>
      <c r="AE42" t="s">
        <v>49</v>
      </c>
      <c r="AF42" s="1">
        <v>1</v>
      </c>
      <c r="AG42">
        <f t="shared" si="54"/>
        <v>680.40000000000009</v>
      </c>
      <c r="AH42" t="str">
        <f t="shared" si="1"/>
        <v/>
      </c>
      <c r="AI42">
        <f t="shared" si="9"/>
        <v>51</v>
      </c>
      <c r="AJ42">
        <f t="shared" si="10"/>
        <v>2013</v>
      </c>
      <c r="AK42">
        <f t="shared" ref="AK42:AL42" si="67">AJ42+40</f>
        <v>2053</v>
      </c>
      <c r="AL42">
        <f t="shared" si="67"/>
        <v>2093</v>
      </c>
      <c r="AM42">
        <f>IF($A42="coal",Factors!$D$2,0)</f>
        <v>0</v>
      </c>
      <c r="AN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Factors!$D$5,0)</f>
        <v>0</v>
      </c>
      <c r="AO42">
        <f>IF(OR($N42="D",$N42="HFO",$N42="FO",$N42="D/HFO",$N42="D/NG",$N42="HFO/D",$N42="HFO/NG",$N42="FO/NG"),Factors!$D$4,0)</f>
        <v>2.5928730410041075E-2</v>
      </c>
      <c r="AP42">
        <f>IF($A42="coal",Factors!$E$2,0)</f>
        <v>0</v>
      </c>
      <c r="AQ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Factors!$E$5,0)</f>
        <v>0</v>
      </c>
      <c r="AR42">
        <f>IF(OR($N42="D",$N42="HFO",$N42="FO",$N42="D/HFO",$N42="D/NG",$N42="HFO/D",$N42="HFO/NG",$N42="FO/NG"),Factors!$E$4,0)</f>
        <v>2.5928730410041075E-2</v>
      </c>
      <c r="AS42">
        <f>IF($A42="coal",Factors!$F$2,0)</f>
        <v>0</v>
      </c>
      <c r="AT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Factors!$F$5,0)</f>
        <v>0</v>
      </c>
      <c r="AU42">
        <f>IF(OR($N42="D",$N42="HFO",$N42="FO",$N42="D/HFO",$N42="D/NG",$N42="HFO/D",$N42="HFO/NG",$N42="FO/NG"),Factors!$F$4,0)</f>
        <v>3.2665695429946934E-2</v>
      </c>
      <c r="AV42">
        <f>IF($A42="coal",Factors!$G$2,0)</f>
        <v>0</v>
      </c>
      <c r="AW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Factors!$G$5,0)</f>
        <v>0</v>
      </c>
      <c r="AX42">
        <f>IF(OR($N42="D",$N42="HFO",$N42="FO",$N42="D/HFO",$N42="D/NG",$N42="HFO/D",$N42="HFO/NG",$N42="FO/NG"),Factors!$G$4,0)</f>
        <v>3.2665695429946934E-2</v>
      </c>
      <c r="AY42">
        <f t="shared" si="12"/>
        <v>2.5928730410041075E-2</v>
      </c>
      <c r="AZ42">
        <f t="shared" si="13"/>
        <v>2.5928730410041075E-2</v>
      </c>
      <c r="BA42">
        <f t="shared" si="14"/>
        <v>3.2665695429946934E-2</v>
      </c>
      <c r="BB42">
        <f t="shared" si="15"/>
        <v>3.2665695429946934E-2</v>
      </c>
      <c r="BC42">
        <f t="shared" si="16"/>
        <v>2.9297212919994004E-2</v>
      </c>
      <c r="BD42" s="18">
        <f t="shared" si="17"/>
        <v>12.878592964824122</v>
      </c>
      <c r="BE42" s="18">
        <f t="shared" si="18"/>
        <v>12.878592964824122</v>
      </c>
      <c r="BF42" s="18">
        <f t="shared" si="19"/>
        <v>16.224789594491202</v>
      </c>
      <c r="BG42" s="18">
        <f t="shared" si="20"/>
        <v>16.224789594491202</v>
      </c>
      <c r="BH42">
        <f>IF(A42="coal", Factors!$B$8, IF(OR($N42="D",$N42="HFO",$N42="FO",$N42="D/HFO",$N42="D/NG",$N42="HFO/D",$N42="HFO/NG",$N42="FO/NG"), Factors!$B$9, 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 Factors!$B$10, 0)))</f>
        <v>11166</v>
      </c>
      <c r="BI42">
        <f>IF($A42&lt;&gt;"coal",0,IF($N42="bituminous",Factors!$B$30,IF($N42="lignite",Factors!$B$34,IF($N42="subbituminous",Factors!$B$41,(Factors!$B$30+Factors!$B$34)/2))))</f>
        <v>0</v>
      </c>
      <c r="BJ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(Factors!$B$36+Factors!$B$38)/2,0)</f>
        <v>0</v>
      </c>
      <c r="BK42">
        <f>IF(OR($N42="D",$N42="HFO",$N42="FO",$N42="D/HFO",$N42="D/NG",$N42="HFO/D",$N42="HFO/NG",$N42="FO/NG"),Factors!$B$31,0)</f>
        <v>74.14</v>
      </c>
      <c r="BL42">
        <f t="shared" si="21"/>
        <v>74.14</v>
      </c>
      <c r="BM42">
        <f>IF($A42&lt;&gt;"coal",0,IF($N42="bituminous",Factors!$E$33,IF($N42="lignite",Factors!$E$35,IF($N42="subbituminous",Factors!$E$34,(Factors!$E$33+Factors!$E$35)/2))))</f>
        <v>0</v>
      </c>
      <c r="BN42">
        <f>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),(Factors!$E$39+Factors!$E$40)/2,0)</f>
        <v>0</v>
      </c>
      <c r="BO42">
        <f>IF(OR($N42="D",$N42="HFO",$N42="FO",$N42="D/HFO",$N42="D/NG",$N42="HFO/D",$N42="HFO/NG",$N42="FO/NG"),Factors!$E$37,0)</f>
        <v>78.179401152117492</v>
      </c>
      <c r="BP42">
        <f t="shared" si="22"/>
        <v>78.179401152117492</v>
      </c>
      <c r="BQ42" s="17">
        <f t="shared" si="23"/>
        <v>12046.577463196661</v>
      </c>
      <c r="BR42" s="17">
        <f t="shared" si="4"/>
        <v>12702.916266594413</v>
      </c>
      <c r="BT42" s="17">
        <f t="shared" si="56"/>
        <v>11242.383096211579</v>
      </c>
      <c r="BU42" s="17">
        <f t="shared" si="57"/>
        <v>11242.383096211579</v>
      </c>
      <c r="BV42" s="17">
        <f t="shared" si="58"/>
        <v>14163.449436977253</v>
      </c>
      <c r="BW42" s="17">
        <f t="shared" si="59"/>
        <v>14163.449436977253</v>
      </c>
      <c r="BX42">
        <f>IF($A42="coal",Factors!D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D$5,IF(OR($N42="D",$N42="HFO",$N42="FO",$N42="D/HFO",$N42="D/NG",$N42="HFO/D",$N42="HFO/NG",$N42="FO/NG",$N42="HFO/LFO"),Factors!D$4,0)))</f>
        <v>2.5928730410041075E-2</v>
      </c>
      <c r="BY42">
        <f>IF($A42="coal",Factors!E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E$5,IF(OR($N42="D",$N42="HFO",$N42="FO",$N42="D/HFO",$N42="D/NG",$N42="HFO/D",$N42="HFO/NG",$N42="FO/NG",$N42="HFO/LFO"),Factors!E$4,0)))</f>
        <v>2.5928730410041075E-2</v>
      </c>
      <c r="BZ42">
        <f>IF($A42="coal",Factors!F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F$5,IF(OR($N42="D",$N42="HFO",$N42="FO",$N42="D/HFO",$N42="D/NG",$N42="HFO/D",$N42="HFO/NG",$N42="FO/NG",$N42="HFO/LFO"),Factors!F$4,0)))</f>
        <v>3.2665695429946934E-2</v>
      </c>
      <c r="CA42">
        <f>IF($A42="coal",Factors!G$2,IF(OR($N42="NG",$N42="NG/B",$N42="NG/C",$N42="NG/D",$N42="NG/OG",$N42="NG/FO",$N42="NG/LFO",$N42="NG/BFG",$N42="NG/HFO",$N42="NG/FO/D",$N42="NG/LNG",$N42="NG/N",$N42="NG/N/D",$N42="NG/D/HFO",$N42="NG/HFO/OG",$N42="NG/S",$N42="LNG/NG/FO",$N42="LNG/D",$N42="LNG/LPG",$N42="WSTH-NG",$N42="WSTH-NG/BU",$N42="LNG"),Factors!G$5,IF(OR($N42="D",$N42="HFO",$N42="FO",$N42="D/HFO",$N42="D/NG",$N42="HFO/D",$N42="HFO/NG",$N42="FO/NG",$N42="HFO/LFO"),Factors!G$4,0)))</f>
        <v>3.2665695429946934E-2</v>
      </c>
    </row>
    <row r="43" spans="1:79">
      <c r="A43" t="s">
        <v>285</v>
      </c>
      <c r="B43" t="s">
        <v>32</v>
      </c>
      <c r="C43" t="s">
        <v>33</v>
      </c>
      <c r="D43" t="s">
        <v>34</v>
      </c>
      <c r="E43" t="s">
        <v>310</v>
      </c>
      <c r="F43" t="s">
        <v>318</v>
      </c>
      <c r="I43">
        <v>56.7</v>
      </c>
      <c r="J43" t="s">
        <v>72</v>
      </c>
      <c r="K43">
        <v>1973</v>
      </c>
      <c r="M43" t="s">
        <v>306</v>
      </c>
      <c r="N43" t="s">
        <v>312</v>
      </c>
      <c r="S43" t="s">
        <v>290</v>
      </c>
      <c r="T43" t="s">
        <v>41</v>
      </c>
      <c r="U43">
        <v>27.758056</v>
      </c>
      <c r="V43">
        <v>-82.635278</v>
      </c>
      <c r="W43" t="s">
        <v>42</v>
      </c>
      <c r="X43" t="s">
        <v>313</v>
      </c>
      <c r="Y43" t="s">
        <v>314</v>
      </c>
      <c r="AA43" t="s">
        <v>110</v>
      </c>
      <c r="AB43" t="s">
        <v>315</v>
      </c>
      <c r="AC43" t="s">
        <v>316</v>
      </c>
      <c r="AD43" t="s">
        <v>319</v>
      </c>
      <c r="AE43" t="s">
        <v>49</v>
      </c>
      <c r="AF43" s="1">
        <v>1</v>
      </c>
      <c r="AG43">
        <f t="shared" si="54"/>
        <v>680.40000000000009</v>
      </c>
      <c r="AH43" t="str">
        <f t="shared" si="1"/>
        <v/>
      </c>
      <c r="AI43">
        <f t="shared" si="9"/>
        <v>51</v>
      </c>
      <c r="AJ43">
        <f t="shared" si="10"/>
        <v>2013</v>
      </c>
      <c r="AK43">
        <f t="shared" ref="AK43:AL43" si="68">AJ43+40</f>
        <v>2053</v>
      </c>
      <c r="AL43">
        <f t="shared" si="68"/>
        <v>2093</v>
      </c>
      <c r="AM43">
        <f>IF($A43="coal",Factors!$D$2,0)</f>
        <v>0</v>
      </c>
      <c r="AN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Factors!$D$5,0)</f>
        <v>0</v>
      </c>
      <c r="AO43">
        <f>IF(OR($N43="D",$N43="HFO",$N43="FO",$N43="D/HFO",$N43="D/NG",$N43="HFO/D",$N43="HFO/NG",$N43="FO/NG"),Factors!$D$4,0)</f>
        <v>2.5928730410041075E-2</v>
      </c>
      <c r="AP43">
        <f>IF($A43="coal",Factors!$E$2,0)</f>
        <v>0</v>
      </c>
      <c r="AQ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Factors!$E$5,0)</f>
        <v>0</v>
      </c>
      <c r="AR43">
        <f>IF(OR($N43="D",$N43="HFO",$N43="FO",$N43="D/HFO",$N43="D/NG",$N43="HFO/D",$N43="HFO/NG",$N43="FO/NG"),Factors!$E$4,0)</f>
        <v>2.5928730410041075E-2</v>
      </c>
      <c r="AS43">
        <f>IF($A43="coal",Factors!$F$2,0)</f>
        <v>0</v>
      </c>
      <c r="AT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Factors!$F$5,0)</f>
        <v>0</v>
      </c>
      <c r="AU43">
        <f>IF(OR($N43="D",$N43="HFO",$N43="FO",$N43="D/HFO",$N43="D/NG",$N43="HFO/D",$N43="HFO/NG",$N43="FO/NG"),Factors!$F$4,0)</f>
        <v>3.2665695429946934E-2</v>
      </c>
      <c r="AV43">
        <f>IF($A43="coal",Factors!$G$2,0)</f>
        <v>0</v>
      </c>
      <c r="AW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Factors!$G$5,0)</f>
        <v>0</v>
      </c>
      <c r="AX43">
        <f>IF(OR($N43="D",$N43="HFO",$N43="FO",$N43="D/HFO",$N43="D/NG",$N43="HFO/D",$N43="HFO/NG",$N43="FO/NG"),Factors!$G$4,0)</f>
        <v>3.2665695429946934E-2</v>
      </c>
      <c r="AY43">
        <f t="shared" si="12"/>
        <v>2.5928730410041075E-2</v>
      </c>
      <c r="AZ43">
        <f t="shared" si="13"/>
        <v>2.5928730410041075E-2</v>
      </c>
      <c r="BA43">
        <f t="shared" si="14"/>
        <v>3.2665695429946934E-2</v>
      </c>
      <c r="BB43">
        <f t="shared" si="15"/>
        <v>3.2665695429946934E-2</v>
      </c>
      <c r="BC43">
        <f t="shared" si="16"/>
        <v>2.9297212919994004E-2</v>
      </c>
      <c r="BD43" s="18">
        <f t="shared" si="17"/>
        <v>12.878592964824122</v>
      </c>
      <c r="BE43" s="18">
        <f t="shared" si="18"/>
        <v>12.878592964824122</v>
      </c>
      <c r="BF43" s="18">
        <f t="shared" si="19"/>
        <v>16.224789594491202</v>
      </c>
      <c r="BG43" s="18">
        <f t="shared" si="20"/>
        <v>16.224789594491202</v>
      </c>
      <c r="BH43">
        <f>IF(A43="coal", Factors!$B$8, IF(OR($N43="D",$N43="HFO",$N43="FO",$N43="D/HFO",$N43="D/NG",$N43="HFO/D",$N43="HFO/NG",$N43="FO/NG"), Factors!$B$9, 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 Factors!$B$10, 0)))</f>
        <v>11166</v>
      </c>
      <c r="BI43">
        <f>IF($A43&lt;&gt;"coal",0,IF($N43="bituminous",Factors!$B$30,IF($N43="lignite",Factors!$B$34,IF($N43="subbituminous",Factors!$B$41,(Factors!$B$30+Factors!$B$34)/2))))</f>
        <v>0</v>
      </c>
      <c r="BJ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(Factors!$B$36+Factors!$B$38)/2,0)</f>
        <v>0</v>
      </c>
      <c r="BK43">
        <f>IF(OR($N43="D",$N43="HFO",$N43="FO",$N43="D/HFO",$N43="D/NG",$N43="HFO/D",$N43="HFO/NG",$N43="FO/NG"),Factors!$B$31,0)</f>
        <v>74.14</v>
      </c>
      <c r="BL43">
        <f t="shared" si="21"/>
        <v>74.14</v>
      </c>
      <c r="BM43">
        <f>IF($A43&lt;&gt;"coal",0,IF($N43="bituminous",Factors!$E$33,IF($N43="lignite",Factors!$E$35,IF($N43="subbituminous",Factors!$E$34,(Factors!$E$33+Factors!$E$35)/2))))</f>
        <v>0</v>
      </c>
      <c r="BN43">
        <f>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),(Factors!$E$39+Factors!$E$40)/2,0)</f>
        <v>0</v>
      </c>
      <c r="BO43">
        <f>IF(OR($N43="D",$N43="HFO",$N43="FO",$N43="D/HFO",$N43="D/NG",$N43="HFO/D",$N43="HFO/NG",$N43="FO/NG"),Factors!$E$37,0)</f>
        <v>78.179401152117492</v>
      </c>
      <c r="BP43">
        <f t="shared" si="22"/>
        <v>78.179401152117492</v>
      </c>
      <c r="BQ43" s="17">
        <f t="shared" si="23"/>
        <v>12046.577463196661</v>
      </c>
      <c r="BR43" s="17">
        <f t="shared" si="4"/>
        <v>12702.916266594413</v>
      </c>
      <c r="BT43" s="17">
        <f t="shared" si="56"/>
        <v>11242.383096211579</v>
      </c>
      <c r="BU43" s="17">
        <f t="shared" si="57"/>
        <v>11242.383096211579</v>
      </c>
      <c r="BV43" s="17">
        <f t="shared" si="58"/>
        <v>14163.449436977253</v>
      </c>
      <c r="BW43" s="17">
        <f t="shared" si="59"/>
        <v>14163.449436977253</v>
      </c>
      <c r="BX43">
        <f>IF($A43="coal",Factors!D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D$5,IF(OR($N43="D",$N43="HFO",$N43="FO",$N43="D/HFO",$N43="D/NG",$N43="HFO/D",$N43="HFO/NG",$N43="FO/NG",$N43="HFO/LFO"),Factors!D$4,0)))</f>
        <v>2.5928730410041075E-2</v>
      </c>
      <c r="BY43">
        <f>IF($A43="coal",Factors!E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E$5,IF(OR($N43="D",$N43="HFO",$N43="FO",$N43="D/HFO",$N43="D/NG",$N43="HFO/D",$N43="HFO/NG",$N43="FO/NG",$N43="HFO/LFO"),Factors!E$4,0)))</f>
        <v>2.5928730410041075E-2</v>
      </c>
      <c r="BZ43">
        <f>IF($A43="coal",Factors!F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F$5,IF(OR($N43="D",$N43="HFO",$N43="FO",$N43="D/HFO",$N43="D/NG",$N43="HFO/D",$N43="HFO/NG",$N43="FO/NG",$N43="HFO/LFO"),Factors!F$4,0)))</f>
        <v>3.2665695429946934E-2</v>
      </c>
      <c r="CA43">
        <f>IF($A43="coal",Factors!G$2,IF(OR($N43="NG",$N43="NG/B",$N43="NG/C",$N43="NG/D",$N43="NG/OG",$N43="NG/FO",$N43="NG/LFO",$N43="NG/BFG",$N43="NG/HFO",$N43="NG/FO/D",$N43="NG/LNG",$N43="NG/N",$N43="NG/N/D",$N43="NG/D/HFO",$N43="NG/HFO/OG",$N43="NG/S",$N43="LNG/NG/FO",$N43="LNG/D",$N43="LNG/LPG",$N43="WSTH-NG",$N43="WSTH-NG/BU",$N43="LNG"),Factors!G$5,IF(OR($N43="D",$N43="HFO",$N43="FO",$N43="D/HFO",$N43="D/NG",$N43="HFO/D",$N43="HFO/NG",$N43="FO/NG",$N43="HFO/LFO"),Factors!G$4,0)))</f>
        <v>3.2665695429946934E-2</v>
      </c>
    </row>
    <row r="44" spans="1:79">
      <c r="A44" t="s">
        <v>285</v>
      </c>
      <c r="B44" t="s">
        <v>32</v>
      </c>
      <c r="C44" t="s">
        <v>33</v>
      </c>
      <c r="D44" t="s">
        <v>34</v>
      </c>
      <c r="E44" t="s">
        <v>310</v>
      </c>
      <c r="F44" t="s">
        <v>320</v>
      </c>
      <c r="I44">
        <v>56.7</v>
      </c>
      <c r="J44" t="s">
        <v>72</v>
      </c>
      <c r="K44">
        <v>1973</v>
      </c>
      <c r="M44" t="s">
        <v>306</v>
      </c>
      <c r="N44" t="s">
        <v>312</v>
      </c>
      <c r="S44" t="s">
        <v>290</v>
      </c>
      <c r="T44" t="s">
        <v>41</v>
      </c>
      <c r="U44">
        <v>27.758056</v>
      </c>
      <c r="V44">
        <v>-82.635278</v>
      </c>
      <c r="W44" t="s">
        <v>42</v>
      </c>
      <c r="X44" t="s">
        <v>313</v>
      </c>
      <c r="Y44" t="s">
        <v>314</v>
      </c>
      <c r="AA44" t="s">
        <v>110</v>
      </c>
      <c r="AB44" t="s">
        <v>315</v>
      </c>
      <c r="AC44" t="s">
        <v>316</v>
      </c>
      <c r="AD44" t="s">
        <v>321</v>
      </c>
      <c r="AE44" t="s">
        <v>49</v>
      </c>
      <c r="AF44" s="1">
        <v>1</v>
      </c>
      <c r="AG44">
        <f t="shared" si="54"/>
        <v>680.40000000000009</v>
      </c>
      <c r="AH44" t="str">
        <f t="shared" si="1"/>
        <v/>
      </c>
      <c r="AI44">
        <f t="shared" si="9"/>
        <v>51</v>
      </c>
      <c r="AJ44">
        <f t="shared" si="10"/>
        <v>2013</v>
      </c>
      <c r="AK44">
        <f t="shared" ref="AK44:AL44" si="69">AJ44+40</f>
        <v>2053</v>
      </c>
      <c r="AL44">
        <f t="shared" si="69"/>
        <v>2093</v>
      </c>
      <c r="AM44">
        <f>IF($A44="coal",Factors!$D$2,0)</f>
        <v>0</v>
      </c>
      <c r="AN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Factors!$D$5,0)</f>
        <v>0</v>
      </c>
      <c r="AO44">
        <f>IF(OR($N44="D",$N44="HFO",$N44="FO",$N44="D/HFO",$N44="D/NG",$N44="HFO/D",$N44="HFO/NG",$N44="FO/NG"),Factors!$D$4,0)</f>
        <v>2.5928730410041075E-2</v>
      </c>
      <c r="AP44">
        <f>IF($A44="coal",Factors!$E$2,0)</f>
        <v>0</v>
      </c>
      <c r="AQ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Factors!$E$5,0)</f>
        <v>0</v>
      </c>
      <c r="AR44">
        <f>IF(OR($N44="D",$N44="HFO",$N44="FO",$N44="D/HFO",$N44="D/NG",$N44="HFO/D",$N44="HFO/NG",$N44="FO/NG"),Factors!$E$4,0)</f>
        <v>2.5928730410041075E-2</v>
      </c>
      <c r="AS44">
        <f>IF($A44="coal",Factors!$F$2,0)</f>
        <v>0</v>
      </c>
      <c r="AT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Factors!$F$5,0)</f>
        <v>0</v>
      </c>
      <c r="AU44">
        <f>IF(OR($N44="D",$N44="HFO",$N44="FO",$N44="D/HFO",$N44="D/NG",$N44="HFO/D",$N44="HFO/NG",$N44="FO/NG"),Factors!$F$4,0)</f>
        <v>3.2665695429946934E-2</v>
      </c>
      <c r="AV44">
        <f>IF($A44="coal",Factors!$G$2,0)</f>
        <v>0</v>
      </c>
      <c r="AW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Factors!$G$5,0)</f>
        <v>0</v>
      </c>
      <c r="AX44">
        <f>IF(OR($N44="D",$N44="HFO",$N44="FO",$N44="D/HFO",$N44="D/NG",$N44="HFO/D",$N44="HFO/NG",$N44="FO/NG"),Factors!$G$4,0)</f>
        <v>3.2665695429946934E-2</v>
      </c>
      <c r="AY44">
        <f t="shared" si="12"/>
        <v>2.5928730410041075E-2</v>
      </c>
      <c r="AZ44">
        <f t="shared" si="13"/>
        <v>2.5928730410041075E-2</v>
      </c>
      <c r="BA44">
        <f t="shared" si="14"/>
        <v>3.2665695429946934E-2</v>
      </c>
      <c r="BB44">
        <f t="shared" si="15"/>
        <v>3.2665695429946934E-2</v>
      </c>
      <c r="BC44">
        <f t="shared" si="16"/>
        <v>2.9297212919994004E-2</v>
      </c>
      <c r="BD44" s="18">
        <f t="shared" si="17"/>
        <v>12.878592964824122</v>
      </c>
      <c r="BE44" s="18">
        <f t="shared" si="18"/>
        <v>12.878592964824122</v>
      </c>
      <c r="BF44" s="18">
        <f t="shared" si="19"/>
        <v>16.224789594491202</v>
      </c>
      <c r="BG44" s="18">
        <f t="shared" si="20"/>
        <v>16.224789594491202</v>
      </c>
      <c r="BH44">
        <f>IF(A44="coal", Factors!$B$8, IF(OR($N44="D",$N44="HFO",$N44="FO",$N44="D/HFO",$N44="D/NG",$N44="HFO/D",$N44="HFO/NG",$N44="FO/NG"), Factors!$B$9, 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 Factors!$B$10, 0)))</f>
        <v>11166</v>
      </c>
      <c r="BI44">
        <f>IF($A44&lt;&gt;"coal",0,IF($N44="bituminous",Factors!$B$30,IF($N44="lignite",Factors!$B$34,IF($N44="subbituminous",Factors!$B$41,(Factors!$B$30+Factors!$B$34)/2))))</f>
        <v>0</v>
      </c>
      <c r="BJ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(Factors!$B$36+Factors!$B$38)/2,0)</f>
        <v>0</v>
      </c>
      <c r="BK44">
        <f>IF(OR($N44="D",$N44="HFO",$N44="FO",$N44="D/HFO",$N44="D/NG",$N44="HFO/D",$N44="HFO/NG",$N44="FO/NG"),Factors!$B$31,0)</f>
        <v>74.14</v>
      </c>
      <c r="BL44">
        <f t="shared" si="21"/>
        <v>74.14</v>
      </c>
      <c r="BM44">
        <f>IF($A44&lt;&gt;"coal",0,IF($N44="bituminous",Factors!$E$33,IF($N44="lignite",Factors!$E$35,IF($N44="subbituminous",Factors!$E$34,(Factors!$E$33+Factors!$E$35)/2))))</f>
        <v>0</v>
      </c>
      <c r="BN44">
        <f>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),(Factors!$E$39+Factors!$E$40)/2,0)</f>
        <v>0</v>
      </c>
      <c r="BO44">
        <f>IF(OR($N44="D",$N44="HFO",$N44="FO",$N44="D/HFO",$N44="D/NG",$N44="HFO/D",$N44="HFO/NG",$N44="FO/NG"),Factors!$E$37,0)</f>
        <v>78.179401152117492</v>
      </c>
      <c r="BP44">
        <f t="shared" si="22"/>
        <v>78.179401152117492</v>
      </c>
      <c r="BQ44" s="17">
        <f t="shared" si="23"/>
        <v>12046.577463196661</v>
      </c>
      <c r="BR44" s="17">
        <f t="shared" si="4"/>
        <v>12702.916266594413</v>
      </c>
      <c r="BT44" s="17">
        <f t="shared" si="56"/>
        <v>11242.383096211579</v>
      </c>
      <c r="BU44" s="17">
        <f t="shared" si="57"/>
        <v>11242.383096211579</v>
      </c>
      <c r="BV44" s="17">
        <f t="shared" si="58"/>
        <v>14163.449436977253</v>
      </c>
      <c r="BW44" s="17">
        <f t="shared" si="59"/>
        <v>14163.449436977253</v>
      </c>
      <c r="BX44">
        <f>IF($A44="coal",Factors!D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D$5,IF(OR($N44="D",$N44="HFO",$N44="FO",$N44="D/HFO",$N44="D/NG",$N44="HFO/D",$N44="HFO/NG",$N44="FO/NG",$N44="HFO/LFO"),Factors!D$4,0)))</f>
        <v>2.5928730410041075E-2</v>
      </c>
      <c r="BY44">
        <f>IF($A44="coal",Factors!E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E$5,IF(OR($N44="D",$N44="HFO",$N44="FO",$N44="D/HFO",$N44="D/NG",$N44="HFO/D",$N44="HFO/NG",$N44="FO/NG",$N44="HFO/LFO"),Factors!E$4,0)))</f>
        <v>2.5928730410041075E-2</v>
      </c>
      <c r="BZ44">
        <f>IF($A44="coal",Factors!F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F$5,IF(OR($N44="D",$N44="HFO",$N44="FO",$N44="D/HFO",$N44="D/NG",$N44="HFO/D",$N44="HFO/NG",$N44="FO/NG",$N44="HFO/LFO"),Factors!F$4,0)))</f>
        <v>3.2665695429946934E-2</v>
      </c>
      <c r="CA44">
        <f>IF($A44="coal",Factors!G$2,IF(OR($N44="NG",$N44="NG/B",$N44="NG/C",$N44="NG/D",$N44="NG/OG",$N44="NG/FO",$N44="NG/LFO",$N44="NG/BFG",$N44="NG/HFO",$N44="NG/FO/D",$N44="NG/LNG",$N44="NG/N",$N44="NG/N/D",$N44="NG/D/HFO",$N44="NG/HFO/OG",$N44="NG/S",$N44="LNG/NG/FO",$N44="LNG/D",$N44="LNG/LPG",$N44="WSTH-NG",$N44="WSTH-NG/BU",$N44="LNG"),Factors!G$5,IF(OR($N44="D",$N44="HFO",$N44="FO",$N44="D/HFO",$N44="D/NG",$N44="HFO/D",$N44="HFO/NG",$N44="FO/NG",$N44="HFO/LFO"),Factors!G$4,0)))</f>
        <v>3.2665695429946934E-2</v>
      </c>
    </row>
    <row r="45" spans="1:79">
      <c r="A45" t="s">
        <v>285</v>
      </c>
      <c r="B45" t="s">
        <v>32</v>
      </c>
      <c r="C45" t="s">
        <v>33</v>
      </c>
      <c r="D45" t="s">
        <v>34</v>
      </c>
      <c r="E45" t="s">
        <v>310</v>
      </c>
      <c r="F45" t="s">
        <v>322</v>
      </c>
      <c r="I45">
        <v>56.7</v>
      </c>
      <c r="J45" t="s">
        <v>72</v>
      </c>
      <c r="K45">
        <v>1973</v>
      </c>
      <c r="M45" t="s">
        <v>306</v>
      </c>
      <c r="N45" t="s">
        <v>312</v>
      </c>
      <c r="S45" t="s">
        <v>290</v>
      </c>
      <c r="T45" t="s">
        <v>41</v>
      </c>
      <c r="U45">
        <v>27.758056</v>
      </c>
      <c r="V45">
        <v>-82.635278</v>
      </c>
      <c r="W45" t="s">
        <v>42</v>
      </c>
      <c r="X45" t="s">
        <v>313</v>
      </c>
      <c r="Y45" t="s">
        <v>314</v>
      </c>
      <c r="AA45" t="s">
        <v>110</v>
      </c>
      <c r="AB45" t="s">
        <v>315</v>
      </c>
      <c r="AC45" t="s">
        <v>316</v>
      </c>
      <c r="AD45" t="s">
        <v>323</v>
      </c>
      <c r="AE45" t="s">
        <v>49</v>
      </c>
      <c r="AF45" s="1">
        <v>1</v>
      </c>
      <c r="AG45">
        <f t="shared" si="54"/>
        <v>680.40000000000009</v>
      </c>
      <c r="AH45">
        <f t="shared" si="1"/>
        <v>680.40000000000009</v>
      </c>
      <c r="AI45">
        <f t="shared" si="9"/>
        <v>51</v>
      </c>
      <c r="AJ45">
        <f t="shared" si="10"/>
        <v>2013</v>
      </c>
      <c r="AK45">
        <f t="shared" ref="AK45:AL45" si="70">AJ45+40</f>
        <v>2053</v>
      </c>
      <c r="AL45">
        <f t="shared" si="70"/>
        <v>2093</v>
      </c>
      <c r="AM45">
        <f>IF($A45="coal",Factors!$D$2,0)</f>
        <v>0</v>
      </c>
      <c r="AN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Factors!$D$5,0)</f>
        <v>0</v>
      </c>
      <c r="AO45">
        <f>IF(OR($N45="D",$N45="HFO",$N45="FO",$N45="D/HFO",$N45="D/NG",$N45="HFO/D",$N45="HFO/NG",$N45="FO/NG"),Factors!$D$4,0)</f>
        <v>2.5928730410041075E-2</v>
      </c>
      <c r="AP45">
        <f>IF($A45="coal",Factors!$E$2,0)</f>
        <v>0</v>
      </c>
      <c r="AQ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Factors!$E$5,0)</f>
        <v>0</v>
      </c>
      <c r="AR45">
        <f>IF(OR($N45="D",$N45="HFO",$N45="FO",$N45="D/HFO",$N45="D/NG",$N45="HFO/D",$N45="HFO/NG",$N45="FO/NG"),Factors!$E$4,0)</f>
        <v>2.5928730410041075E-2</v>
      </c>
      <c r="AS45">
        <f>IF($A45="coal",Factors!$F$2,0)</f>
        <v>0</v>
      </c>
      <c r="AT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Factors!$F$5,0)</f>
        <v>0</v>
      </c>
      <c r="AU45">
        <f>IF(OR($N45="D",$N45="HFO",$N45="FO",$N45="D/HFO",$N45="D/NG",$N45="HFO/D",$N45="HFO/NG",$N45="FO/NG"),Factors!$F$4,0)</f>
        <v>3.2665695429946934E-2</v>
      </c>
      <c r="AV45">
        <f>IF($A45="coal",Factors!$G$2,0)</f>
        <v>0</v>
      </c>
      <c r="AW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Factors!$G$5,0)</f>
        <v>0</v>
      </c>
      <c r="AX45">
        <f>IF(OR($N45="D",$N45="HFO",$N45="FO",$N45="D/HFO",$N45="D/NG",$N45="HFO/D",$N45="HFO/NG",$N45="FO/NG"),Factors!$G$4,0)</f>
        <v>3.2665695429946934E-2</v>
      </c>
      <c r="AY45">
        <f t="shared" si="12"/>
        <v>2.5928730410041075E-2</v>
      </c>
      <c r="AZ45">
        <f t="shared" si="13"/>
        <v>2.5928730410041075E-2</v>
      </c>
      <c r="BA45">
        <f t="shared" si="14"/>
        <v>3.2665695429946934E-2</v>
      </c>
      <c r="BB45">
        <f t="shared" si="15"/>
        <v>3.2665695429946934E-2</v>
      </c>
      <c r="BC45">
        <f t="shared" si="16"/>
        <v>2.9297212919994004E-2</v>
      </c>
      <c r="BD45" s="18">
        <f t="shared" si="17"/>
        <v>12.878592964824122</v>
      </c>
      <c r="BE45" s="18">
        <f t="shared" si="18"/>
        <v>12.878592964824122</v>
      </c>
      <c r="BF45" s="18">
        <f t="shared" si="19"/>
        <v>16.224789594491202</v>
      </c>
      <c r="BG45" s="18">
        <f t="shared" si="20"/>
        <v>16.224789594491202</v>
      </c>
      <c r="BH45">
        <f>IF(A45="coal", Factors!$B$8, IF(OR($N45="D",$N45="HFO",$N45="FO",$N45="D/HFO",$N45="D/NG",$N45="HFO/D",$N45="HFO/NG",$N45="FO/NG"), Factors!$B$9, 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 Factors!$B$10, 0)))</f>
        <v>11166</v>
      </c>
      <c r="BI45">
        <f>IF($A45&lt;&gt;"coal",0,IF($N45="bituminous",Factors!$B$30,IF($N45="lignite",Factors!$B$34,IF($N45="subbituminous",Factors!$B$41,(Factors!$B$30+Factors!$B$34)/2))))</f>
        <v>0</v>
      </c>
      <c r="BJ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(Factors!$B$36+Factors!$B$38)/2,0)</f>
        <v>0</v>
      </c>
      <c r="BK45">
        <f>IF(OR($N45="D",$N45="HFO",$N45="FO",$N45="D/HFO",$N45="D/NG",$N45="HFO/D",$N45="HFO/NG",$N45="FO/NG"),Factors!$B$31,0)</f>
        <v>74.14</v>
      </c>
      <c r="BL45">
        <f t="shared" si="21"/>
        <v>74.14</v>
      </c>
      <c r="BM45">
        <f>IF($A45&lt;&gt;"coal",0,IF($N45="bituminous",Factors!$E$33,IF($N45="lignite",Factors!$E$35,IF($N45="subbituminous",Factors!$E$34,(Factors!$E$33+Factors!$E$35)/2))))</f>
        <v>0</v>
      </c>
      <c r="BN45">
        <f>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),(Factors!$E$39+Factors!$E$40)/2,0)</f>
        <v>0</v>
      </c>
      <c r="BO45">
        <f>IF(OR($N45="D",$N45="HFO",$N45="FO",$N45="D/HFO",$N45="D/NG",$N45="HFO/D",$N45="HFO/NG",$N45="FO/NG"),Factors!$E$37,0)</f>
        <v>78.179401152117492</v>
      </c>
      <c r="BP45">
        <f t="shared" si="22"/>
        <v>78.179401152117492</v>
      </c>
      <c r="BQ45" s="17">
        <f t="shared" si="23"/>
        <v>12046.577463196661</v>
      </c>
      <c r="BR45" s="17">
        <f t="shared" si="4"/>
        <v>12702.916266594413</v>
      </c>
      <c r="BT45" s="17">
        <f t="shared" si="56"/>
        <v>11242.383096211579</v>
      </c>
      <c r="BU45" s="17">
        <f t="shared" si="57"/>
        <v>11242.383096211579</v>
      </c>
      <c r="BV45" s="17">
        <f t="shared" si="58"/>
        <v>14163.449436977253</v>
      </c>
      <c r="BW45" s="17">
        <f t="shared" si="59"/>
        <v>14163.449436977253</v>
      </c>
      <c r="BX45">
        <f>IF($A45="coal",Factors!D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D$5,IF(OR($N45="D",$N45="HFO",$N45="FO",$N45="D/HFO",$N45="D/NG",$N45="HFO/D",$N45="HFO/NG",$N45="FO/NG",$N45="HFO/LFO"),Factors!D$4,0)))</f>
        <v>2.5928730410041075E-2</v>
      </c>
      <c r="BY45">
        <f>IF($A45="coal",Factors!E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E$5,IF(OR($N45="D",$N45="HFO",$N45="FO",$N45="D/HFO",$N45="D/NG",$N45="HFO/D",$N45="HFO/NG",$N45="FO/NG",$N45="HFO/LFO"),Factors!E$4,0)))</f>
        <v>2.5928730410041075E-2</v>
      </c>
      <c r="BZ45">
        <f>IF($A45="coal",Factors!F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F$5,IF(OR($N45="D",$N45="HFO",$N45="FO",$N45="D/HFO",$N45="D/NG",$N45="HFO/D",$N45="HFO/NG",$N45="FO/NG",$N45="HFO/LFO"),Factors!F$4,0)))</f>
        <v>3.2665695429946934E-2</v>
      </c>
      <c r="CA45">
        <f>IF($A45="coal",Factors!G$2,IF(OR($N45="NG",$N45="NG/B",$N45="NG/C",$N45="NG/D",$N45="NG/OG",$N45="NG/FO",$N45="NG/LFO",$N45="NG/BFG",$N45="NG/HFO",$N45="NG/FO/D",$N45="NG/LNG",$N45="NG/N",$N45="NG/N/D",$N45="NG/D/HFO",$N45="NG/HFO/OG",$N45="NG/S",$N45="LNG/NG/FO",$N45="LNG/D",$N45="LNG/LPG",$N45="WSTH-NG",$N45="WSTH-NG/BU",$N45="LNG"),Factors!G$5,IF(OR($N45="D",$N45="HFO",$N45="FO",$N45="D/HFO",$N45="D/NG",$N45="HFO/D",$N45="HFO/NG",$N45="FO/NG",$N45="HFO/LFO"),Factors!G$4,0)))</f>
        <v>3.2665695429946934E-2</v>
      </c>
    </row>
    <row r="46" spans="1:79">
      <c r="A46" t="s">
        <v>285</v>
      </c>
      <c r="B46" t="s">
        <v>32</v>
      </c>
      <c r="C46" t="s">
        <v>33</v>
      </c>
      <c r="D46" t="s">
        <v>34</v>
      </c>
      <c r="E46" t="s">
        <v>81</v>
      </c>
      <c r="F46" t="s">
        <v>298</v>
      </c>
      <c r="I46">
        <v>698</v>
      </c>
      <c r="J46" t="s">
        <v>72</v>
      </c>
      <c r="K46">
        <v>2011</v>
      </c>
      <c r="M46" t="s">
        <v>299</v>
      </c>
      <c r="N46" t="s">
        <v>289</v>
      </c>
      <c r="S46" t="s">
        <v>324</v>
      </c>
      <c r="T46" t="s">
        <v>41</v>
      </c>
      <c r="U46">
        <v>35.713299999999997</v>
      </c>
      <c r="V46">
        <v>-80.3767</v>
      </c>
      <c r="W46" t="s">
        <v>42</v>
      </c>
      <c r="X46" t="s">
        <v>325</v>
      </c>
      <c r="Y46" t="s">
        <v>83</v>
      </c>
      <c r="AA46" t="s">
        <v>45</v>
      </c>
      <c r="AB46" t="s">
        <v>84</v>
      </c>
      <c r="AC46" t="s">
        <v>85</v>
      </c>
      <c r="AD46" t="s">
        <v>326</v>
      </c>
      <c r="AE46" t="s">
        <v>49</v>
      </c>
      <c r="AF46" s="1">
        <v>1</v>
      </c>
      <c r="AG46">
        <f t="shared" si="54"/>
        <v>2094</v>
      </c>
      <c r="AH46">
        <f t="shared" si="1"/>
        <v>2094</v>
      </c>
      <c r="AI46">
        <f t="shared" si="9"/>
        <v>13</v>
      </c>
      <c r="AJ46">
        <f t="shared" si="10"/>
        <v>2051</v>
      </c>
      <c r="AK46">
        <f t="shared" ref="AK46:AL46" si="71">AJ46+40</f>
        <v>2091</v>
      </c>
      <c r="AL46">
        <f t="shared" si="71"/>
        <v>2131</v>
      </c>
      <c r="AM46">
        <f>IF($A46="coal",Factors!$D$2,0)</f>
        <v>0</v>
      </c>
      <c r="AN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Factors!$D$5,0)</f>
        <v>0.40084791833563349</v>
      </c>
      <c r="AO46">
        <f>IF(OR($N46="D",$N46="HFO",$N46="FO",$N46="D/HFO",$N46="D/NG",$N46="HFO/D",$N46="HFO/NG",$N46="FO/NG"),Factors!$D$4,0)</f>
        <v>0</v>
      </c>
      <c r="AP46">
        <f>IF($A46="coal",Factors!$E$2,0)</f>
        <v>0</v>
      </c>
      <c r="AQ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Factors!$E$5,0)</f>
        <v>0.4330101334016615</v>
      </c>
      <c r="AR46">
        <f>IF(OR($N46="D",$N46="HFO",$N46="FO",$N46="D/HFO",$N46="D/NG",$N46="HFO/D",$N46="HFO/NG",$N46="FO/NG"),Factors!$E$4,0)</f>
        <v>0</v>
      </c>
      <c r="AS46">
        <f>IF($A46="coal",Factors!$F$2,0)</f>
        <v>0</v>
      </c>
      <c r="AT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Factors!$F$5,0)</f>
        <v>0.49000949564875101</v>
      </c>
      <c r="AU46">
        <f>IF(OR($N46="D",$N46="HFO",$N46="FO",$N46="D/HFO",$N46="D/NG",$N46="HFO/D",$N46="HFO/NG",$N46="FO/NG"),Factors!$F$4,0)</f>
        <v>0</v>
      </c>
      <c r="AV46">
        <f>IF($A46="coal",Factors!$G$2,0)</f>
        <v>0</v>
      </c>
      <c r="AW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Factors!$G$5,0)</f>
        <v>0.3830825791202615</v>
      </c>
      <c r="AX46">
        <f>IF(OR($N46="D",$N46="HFO",$N46="FO",$N46="D/HFO",$N46="D/NG",$N46="HFO/D",$N46="HFO/NG",$N46="FO/NG"),Factors!$G$4,0)</f>
        <v>0</v>
      </c>
      <c r="AY46">
        <f t="shared" si="12"/>
        <v>0.40084791833563349</v>
      </c>
      <c r="AZ46">
        <f t="shared" si="13"/>
        <v>0.4330101334016615</v>
      </c>
      <c r="BA46">
        <f t="shared" si="14"/>
        <v>0.49000949564875101</v>
      </c>
      <c r="BB46">
        <f t="shared" si="15"/>
        <v>0.3830825791202615</v>
      </c>
      <c r="BC46">
        <f t="shared" si="16"/>
        <v>0.42673753162657685</v>
      </c>
      <c r="BD46" s="18">
        <f t="shared" si="17"/>
        <v>2450.976579704864</v>
      </c>
      <c r="BE46" s="18">
        <f t="shared" si="18"/>
        <v>2647.6318004817913</v>
      </c>
      <c r="BF46" s="18">
        <f t="shared" si="19"/>
        <v>2996.1532609543756</v>
      </c>
      <c r="BG46" s="18">
        <f t="shared" si="20"/>
        <v>2342.3507683792568</v>
      </c>
      <c r="BH46">
        <f>IF(A46="coal", Factors!$B$8, IF(OR($N46="D",$N46="HFO",$N46="FO",$N46="D/HFO",$N46="D/NG",$N46="HFO/D",$N46="HFO/NG",$N46="FO/NG"), Factors!$B$9, 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 Factors!$B$10, 0)))</f>
        <v>7740</v>
      </c>
      <c r="BI46">
        <f>IF($A46&lt;&gt;"coal",0,IF($N46="bituminous",Factors!$B$30,IF($N46="lignite",Factors!$B$34,IF($N46="subbituminous",Factors!$B$41,(Factors!$B$30+Factors!$B$34)/2))))</f>
        <v>0</v>
      </c>
      <c r="BJ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(Factors!$B$36+Factors!$B$38)/2,0)</f>
        <v>57.894999999999996</v>
      </c>
      <c r="BK46">
        <f>IF(OR($N46="D",$N46="HFO",$N46="FO",$N46="D/HFO",$N46="D/NG",$N46="HFO/D",$N46="HFO/NG",$N46="FO/NG"),Factors!$B$31,0)</f>
        <v>0</v>
      </c>
      <c r="BL46">
        <f t="shared" si="21"/>
        <v>57.894999999999996</v>
      </c>
      <c r="BM46">
        <f>IF($A46&lt;&gt;"coal",0,IF($N46="bituminous",Factors!$E$33,IF($N46="lignite",Factors!$E$35,IF($N46="subbituminous",Factors!$E$34,(Factors!$E$33+Factors!$E$35)/2))))</f>
        <v>0</v>
      </c>
      <c r="BN46">
        <f>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),(Factors!$E$39+Factors!$E$40)/2,0)</f>
        <v>63.461416724694558</v>
      </c>
      <c r="BO46">
        <f>IF(OR($N46="D",$N46="HFO",$N46="FO",$N46="D/HFO",$N46="D/NG",$N46="HFO/D",$N46="HFO/NG",$N46="FO/NG"),Factors!$E$37,0)</f>
        <v>0</v>
      </c>
      <c r="BP46">
        <f t="shared" si="22"/>
        <v>63.461416724694558</v>
      </c>
      <c r="BQ46" s="17">
        <f t="shared" si="23"/>
        <v>1169236.5654066573</v>
      </c>
      <c r="BR46" s="17">
        <f t="shared" si="4"/>
        <v>1281654.8739445976</v>
      </c>
      <c r="BT46" s="17">
        <f t="shared" si="56"/>
        <v>1203898.532869085</v>
      </c>
      <c r="BU46" s="17">
        <f t="shared" si="57"/>
        <v>1300493.8792852049</v>
      </c>
      <c r="BV46" s="17">
        <f t="shared" si="58"/>
        <v>1471684.6113430606</v>
      </c>
      <c r="BW46" s="17">
        <f t="shared" si="59"/>
        <v>1150542.4722810397</v>
      </c>
      <c r="BX46">
        <f>IF($A46="coal",Factors!D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D$5,IF(OR($N46="D",$N46="HFO",$N46="FO",$N46="D/HFO",$N46="D/NG",$N46="HFO/D",$N46="HFO/NG",$N46="FO/NG",$N46="HFO/LFO"),Factors!D$4,0)))</f>
        <v>0.40084791833563349</v>
      </c>
      <c r="BY46">
        <f>IF($A46="coal",Factors!E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E$5,IF(OR($N46="D",$N46="HFO",$N46="FO",$N46="D/HFO",$N46="D/NG",$N46="HFO/D",$N46="HFO/NG",$N46="FO/NG",$N46="HFO/LFO"),Factors!E$4,0)))</f>
        <v>0.4330101334016615</v>
      </c>
      <c r="BZ46">
        <f>IF($A46="coal",Factors!F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F$5,IF(OR($N46="D",$N46="HFO",$N46="FO",$N46="D/HFO",$N46="D/NG",$N46="HFO/D",$N46="HFO/NG",$N46="FO/NG",$N46="HFO/LFO"),Factors!F$4,0)))</f>
        <v>0.49000949564875101</v>
      </c>
      <c r="CA46">
        <f>IF($A46="coal",Factors!G$2,IF(OR($N46="NG",$N46="NG/B",$N46="NG/C",$N46="NG/D",$N46="NG/OG",$N46="NG/FO",$N46="NG/LFO",$N46="NG/BFG",$N46="NG/HFO",$N46="NG/FO/D",$N46="NG/LNG",$N46="NG/N",$N46="NG/N/D",$N46="NG/D/HFO",$N46="NG/HFO/OG",$N46="NG/S",$N46="LNG/NG/FO",$N46="LNG/D",$N46="LNG/LPG",$N46="WSTH-NG",$N46="WSTH-NG/BU",$N46="LNG"),Factors!G$5,IF(OR($N46="D",$N46="HFO",$N46="FO",$N46="D/HFO",$N46="D/NG",$N46="HFO/D",$N46="HFO/NG",$N46="FO/NG",$N46="HFO/LFO"),Factors!G$4,0)))</f>
        <v>0.3830825791202615</v>
      </c>
    </row>
    <row r="47" spans="1:79">
      <c r="A47" t="s">
        <v>285</v>
      </c>
      <c r="B47" t="s">
        <v>32</v>
      </c>
      <c r="C47" t="s">
        <v>33</v>
      </c>
      <c r="D47" t="s">
        <v>34</v>
      </c>
      <c r="E47" t="s">
        <v>97</v>
      </c>
      <c r="F47" t="s">
        <v>327</v>
      </c>
      <c r="I47">
        <v>113</v>
      </c>
      <c r="J47" t="s">
        <v>72</v>
      </c>
      <c r="K47">
        <v>1993</v>
      </c>
      <c r="M47" t="s">
        <v>306</v>
      </c>
      <c r="N47" t="s">
        <v>1275</v>
      </c>
      <c r="S47" t="s">
        <v>329</v>
      </c>
      <c r="T47" t="s">
        <v>41</v>
      </c>
      <c r="U47">
        <v>39.924199999999999</v>
      </c>
      <c r="V47">
        <v>-87.424400000000006</v>
      </c>
      <c r="W47" t="s">
        <v>42</v>
      </c>
      <c r="X47" t="s">
        <v>99</v>
      </c>
      <c r="Y47" t="s">
        <v>100</v>
      </c>
      <c r="AA47" t="s">
        <v>101</v>
      </c>
      <c r="AB47" t="s">
        <v>102</v>
      </c>
      <c r="AC47" t="s">
        <v>103</v>
      </c>
      <c r="AD47" t="s">
        <v>330</v>
      </c>
      <c r="AE47" t="s">
        <v>49</v>
      </c>
      <c r="AF47" s="1">
        <v>1</v>
      </c>
      <c r="AG47">
        <f t="shared" si="54"/>
        <v>3525</v>
      </c>
      <c r="AH47">
        <f t="shared" si="1"/>
        <v>3525</v>
      </c>
      <c r="AI47">
        <f t="shared" si="9"/>
        <v>31</v>
      </c>
      <c r="AJ47">
        <f t="shared" si="10"/>
        <v>2033</v>
      </c>
      <c r="AK47">
        <f t="shared" ref="AK47:AL47" si="72">AJ47+40</f>
        <v>2073</v>
      </c>
      <c r="AL47">
        <f t="shared" si="72"/>
        <v>2113</v>
      </c>
      <c r="AM47">
        <f>IF($A47="coal",Factors!$D$2,0)</f>
        <v>0</v>
      </c>
      <c r="AN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Factors!$D$5,0)</f>
        <v>0</v>
      </c>
      <c r="AO47">
        <f>IF(OR($N47="D",$N47="HFO",$N47="FO",$N47="D/HFO",$N47="D/NG",$N47="HFO/D",$N47="HFO/NG",$N47="FO/NG"),Factors!$D$4,0)</f>
        <v>2.5928730410041075E-2</v>
      </c>
      <c r="AP47">
        <f>IF($A47="coal",Factors!$E$2,0)</f>
        <v>0</v>
      </c>
      <c r="AQ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Factors!$E$5,0)</f>
        <v>0</v>
      </c>
      <c r="AR47">
        <f>IF(OR($N47="D",$N47="HFO",$N47="FO",$N47="D/HFO",$N47="D/NG",$N47="HFO/D",$N47="HFO/NG",$N47="FO/NG"),Factors!$E$4,0)</f>
        <v>2.5928730410041075E-2</v>
      </c>
      <c r="AS47">
        <f>IF($A47="coal",Factors!$F$2,0)</f>
        <v>0</v>
      </c>
      <c r="AT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Factors!$F$5,0)</f>
        <v>0</v>
      </c>
      <c r="AU47">
        <f>IF(OR($N47="D",$N47="HFO",$N47="FO",$N47="D/HFO",$N47="D/NG",$N47="HFO/D",$N47="HFO/NG",$N47="FO/NG"),Factors!$F$4,0)</f>
        <v>3.2665695429946934E-2</v>
      </c>
      <c r="AV47">
        <f>IF($A47="coal",Factors!$G$2,0)</f>
        <v>0</v>
      </c>
      <c r="AW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Factors!$G$5,0)</f>
        <v>0</v>
      </c>
      <c r="AX47">
        <f>IF(OR($N47="D",$N47="HFO",$N47="FO",$N47="D/HFO",$N47="D/NG",$N47="HFO/D",$N47="HFO/NG",$N47="FO/NG"),Factors!$G$4,0)</f>
        <v>3.2665695429946934E-2</v>
      </c>
      <c r="AY47">
        <f t="shared" si="12"/>
        <v>2.5928730410041075E-2</v>
      </c>
      <c r="AZ47">
        <f t="shared" si="13"/>
        <v>2.5928730410041075E-2</v>
      </c>
      <c r="BA47">
        <f t="shared" si="14"/>
        <v>3.2665695429946934E-2</v>
      </c>
      <c r="BB47">
        <f t="shared" si="15"/>
        <v>3.2665695429946934E-2</v>
      </c>
      <c r="BC47">
        <f t="shared" si="16"/>
        <v>2.9297212919994004E-2</v>
      </c>
      <c r="BD47" s="18">
        <f t="shared" si="17"/>
        <v>25.666331658291458</v>
      </c>
      <c r="BE47" s="18">
        <f t="shared" si="18"/>
        <v>25.666331658291458</v>
      </c>
      <c r="BF47" s="18">
        <f t="shared" si="19"/>
        <v>32.335118592195869</v>
      </c>
      <c r="BG47" s="18">
        <f t="shared" si="20"/>
        <v>32.335118592195869</v>
      </c>
      <c r="BH47">
        <f>IF(A47="coal", Factors!$B$8, IF(OR($N47="D",$N47="HFO",$N47="FO",$N47="D/HFO",$N47="D/NG",$N47="HFO/D",$N47="HFO/NG",$N47="FO/NG"), Factors!$B$9, 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 Factors!$B$10, 0)))</f>
        <v>11166</v>
      </c>
      <c r="BI47">
        <f>IF($A47&lt;&gt;"coal",0,IF($N47="bituminous",Factors!$B$30,IF($N47="lignite",Factors!$B$34,IF($N47="subbituminous",Factors!$B$41,(Factors!$B$30+Factors!$B$34)/2))))</f>
        <v>0</v>
      </c>
      <c r="BJ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(Factors!$B$36+Factors!$B$38)/2,0)</f>
        <v>0</v>
      </c>
      <c r="BK47">
        <f>IF(OR($N47="D",$N47="HFO",$N47="FO",$N47="D/HFO",$N47="D/NG",$N47="HFO/D",$N47="HFO/NG",$N47="FO/NG"),Factors!$B$31,0)</f>
        <v>74.14</v>
      </c>
      <c r="BL47">
        <f t="shared" si="21"/>
        <v>74.14</v>
      </c>
      <c r="BM47">
        <f>IF($A47&lt;&gt;"coal",0,IF($N47="bituminous",Factors!$E$33,IF($N47="lignite",Factors!$E$35,IF($N47="subbituminous",Factors!$E$34,(Factors!$E$33+Factors!$E$35)/2))))</f>
        <v>0</v>
      </c>
      <c r="BN47">
        <f>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),(Factors!$E$39+Factors!$E$40)/2,0)</f>
        <v>0</v>
      </c>
      <c r="BO47">
        <f>IF(OR($N47="D",$N47="HFO",$N47="FO",$N47="D/HFO",$N47="D/NG",$N47="HFO/D",$N47="HFO/NG",$N47="FO/NG"),Factors!$E$37,0)</f>
        <v>78.179401152117492</v>
      </c>
      <c r="BP47">
        <f t="shared" si="22"/>
        <v>78.179401152117492</v>
      </c>
      <c r="BQ47" s="17">
        <f t="shared" si="23"/>
        <v>24008.170252931624</v>
      </c>
      <c r="BR47" s="17">
        <f t="shared" si="4"/>
        <v>25316.217603618497</v>
      </c>
      <c r="BT47" s="17">
        <f t="shared" si="56"/>
        <v>22405.454847829071</v>
      </c>
      <c r="BU47" s="17">
        <f t="shared" si="57"/>
        <v>22405.454847829071</v>
      </c>
      <c r="BV47" s="17">
        <f t="shared" si="58"/>
        <v>28226.980359407928</v>
      </c>
      <c r="BW47" s="17">
        <f t="shared" si="59"/>
        <v>28226.980359407928</v>
      </c>
      <c r="BX47">
        <f>IF($A47="coal",Factors!D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D$5,IF(OR($N47="D",$N47="HFO",$N47="FO",$N47="D/HFO",$N47="D/NG",$N47="HFO/D",$N47="HFO/NG",$N47="FO/NG",$N47="HFO/LFO"),Factors!D$4,0)))</f>
        <v>2.5928730410041075E-2</v>
      </c>
      <c r="BY47">
        <f>IF($A47="coal",Factors!E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E$5,IF(OR($N47="D",$N47="HFO",$N47="FO",$N47="D/HFO",$N47="D/NG",$N47="HFO/D",$N47="HFO/NG",$N47="FO/NG",$N47="HFO/LFO"),Factors!E$4,0)))</f>
        <v>2.5928730410041075E-2</v>
      </c>
      <c r="BZ47">
        <f>IF($A47="coal",Factors!F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F$5,IF(OR($N47="D",$N47="HFO",$N47="FO",$N47="D/HFO",$N47="D/NG",$N47="HFO/D",$N47="HFO/NG",$N47="FO/NG",$N47="HFO/LFO"),Factors!F$4,0)))</f>
        <v>3.2665695429946934E-2</v>
      </c>
      <c r="CA47">
        <f>IF($A47="coal",Factors!G$2,IF(OR($N47="NG",$N47="NG/B",$N47="NG/C",$N47="NG/D",$N47="NG/OG",$N47="NG/FO",$N47="NG/LFO",$N47="NG/BFG",$N47="NG/HFO",$N47="NG/FO/D",$N47="NG/LNG",$N47="NG/N",$N47="NG/N/D",$N47="NG/D/HFO",$N47="NG/HFO/OG",$N47="NG/S",$N47="LNG/NG/FO",$N47="LNG/D",$N47="LNG/LPG",$N47="WSTH-NG",$N47="WSTH-NG/BU",$N47="LNG"),Factors!G$5,IF(OR($N47="D",$N47="HFO",$N47="FO",$N47="D/HFO",$N47="D/NG",$N47="HFO/D",$N47="HFO/NG",$N47="FO/NG",$N47="HFO/LFO"),Factors!G$4,0)))</f>
        <v>3.2665695429946934E-2</v>
      </c>
    </row>
    <row r="48" spans="1:79">
      <c r="A48" t="s">
        <v>285</v>
      </c>
      <c r="B48" t="s">
        <v>32</v>
      </c>
      <c r="C48" t="s">
        <v>33</v>
      </c>
      <c r="D48" t="s">
        <v>34</v>
      </c>
      <c r="E48" t="s">
        <v>106</v>
      </c>
      <c r="F48" t="s">
        <v>298</v>
      </c>
      <c r="H48" t="s">
        <v>331</v>
      </c>
      <c r="I48">
        <v>985</v>
      </c>
      <c r="J48" t="s">
        <v>72</v>
      </c>
      <c r="K48">
        <v>2018</v>
      </c>
      <c r="M48" t="s">
        <v>299</v>
      </c>
      <c r="N48" t="s">
        <v>332</v>
      </c>
      <c r="S48" t="s">
        <v>290</v>
      </c>
      <c r="T48" t="s">
        <v>41</v>
      </c>
      <c r="U48">
        <v>28.965599999999998</v>
      </c>
      <c r="V48">
        <v>-82.697699999999998</v>
      </c>
      <c r="W48" t="s">
        <v>42</v>
      </c>
      <c r="X48" t="s">
        <v>108</v>
      </c>
      <c r="Y48" t="s">
        <v>109</v>
      </c>
      <c r="AA48" t="s">
        <v>110</v>
      </c>
      <c r="AB48" t="s">
        <v>111</v>
      </c>
      <c r="AC48" t="s">
        <v>112</v>
      </c>
      <c r="AD48" t="s">
        <v>333</v>
      </c>
      <c r="AE48" t="s">
        <v>49</v>
      </c>
      <c r="AF48" s="1">
        <v>1</v>
      </c>
      <c r="AG48">
        <f t="shared" si="54"/>
        <v>10345.200000000001</v>
      </c>
      <c r="AH48" t="str">
        <f t="shared" si="1"/>
        <v/>
      </c>
      <c r="AI48">
        <f t="shared" si="9"/>
        <v>6</v>
      </c>
      <c r="AJ48">
        <f t="shared" si="10"/>
        <v>2058</v>
      </c>
      <c r="AK48">
        <f t="shared" ref="AK48:AL48" si="73">AJ48+40</f>
        <v>2098</v>
      </c>
      <c r="AL48">
        <f t="shared" si="73"/>
        <v>2138</v>
      </c>
      <c r="AM48">
        <f>IF($A48="coal",Factors!$D$2,0)</f>
        <v>0</v>
      </c>
      <c r="AN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Factors!$D$5,0)</f>
        <v>0.40084791833563349</v>
      </c>
      <c r="AO48">
        <f>IF(OR($N48="D",$N48="HFO",$N48="FO",$N48="D/HFO",$N48="D/NG",$N48="HFO/D",$N48="HFO/NG",$N48="FO/NG"),Factors!$D$4,0)</f>
        <v>0</v>
      </c>
      <c r="AP48">
        <f>IF($A48="coal",Factors!$E$2,0)</f>
        <v>0</v>
      </c>
      <c r="AQ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Factors!$E$5,0)</f>
        <v>0.4330101334016615</v>
      </c>
      <c r="AR48">
        <f>IF(OR($N48="D",$N48="HFO",$N48="FO",$N48="D/HFO",$N48="D/NG",$N48="HFO/D",$N48="HFO/NG",$N48="FO/NG"),Factors!$E$4,0)</f>
        <v>0</v>
      </c>
      <c r="AS48">
        <f>IF($A48="coal",Factors!$F$2,0)</f>
        <v>0</v>
      </c>
      <c r="AT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Factors!$F$5,0)</f>
        <v>0.49000949564875101</v>
      </c>
      <c r="AU48">
        <f>IF(OR($N48="D",$N48="HFO",$N48="FO",$N48="D/HFO",$N48="D/NG",$N48="HFO/D",$N48="HFO/NG",$N48="FO/NG"),Factors!$F$4,0)</f>
        <v>0</v>
      </c>
      <c r="AV48">
        <f>IF($A48="coal",Factors!$G$2,0)</f>
        <v>0</v>
      </c>
      <c r="AW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Factors!$G$5,0)</f>
        <v>0.3830825791202615</v>
      </c>
      <c r="AX48">
        <f>IF(OR($N48="D",$N48="HFO",$N48="FO",$N48="D/HFO",$N48="D/NG",$N48="HFO/D",$N48="HFO/NG",$N48="FO/NG"),Factors!$G$4,0)</f>
        <v>0</v>
      </c>
      <c r="AY48">
        <f t="shared" si="12"/>
        <v>0.40084791833563349</v>
      </c>
      <c r="AZ48">
        <f t="shared" si="13"/>
        <v>0.4330101334016615</v>
      </c>
      <c r="BA48">
        <f t="shared" si="14"/>
        <v>0.49000949564875101</v>
      </c>
      <c r="BB48">
        <f t="shared" si="15"/>
        <v>0.3830825791202615</v>
      </c>
      <c r="BC48">
        <f t="shared" si="16"/>
        <v>0.42673753162657685</v>
      </c>
      <c r="BD48" s="18">
        <f t="shared" si="17"/>
        <v>3458.7563481508469</v>
      </c>
      <c r="BE48" s="18">
        <f t="shared" si="18"/>
        <v>3736.2712370695767</v>
      </c>
      <c r="BF48" s="18">
        <f t="shared" si="19"/>
        <v>4228.0959341548132</v>
      </c>
      <c r="BG48" s="18">
        <f t="shared" si="20"/>
        <v>3305.4663421970881</v>
      </c>
      <c r="BH48">
        <f>IF(A48="coal", Factors!$B$8, IF(OR($N48="D",$N48="HFO",$N48="FO",$N48="D/HFO",$N48="D/NG",$N48="HFO/D",$N48="HFO/NG",$N48="FO/NG"), Factors!$B$9, 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 Factors!$B$10, 0)))</f>
        <v>7740</v>
      </c>
      <c r="BI48">
        <f>IF($A48&lt;&gt;"coal",0,IF($N48="bituminous",Factors!$B$30,IF($N48="lignite",Factors!$B$34,IF($N48="subbituminous",Factors!$B$41,(Factors!$B$30+Factors!$B$34)/2))))</f>
        <v>0</v>
      </c>
      <c r="BJ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(Factors!$B$36+Factors!$B$38)/2,0)</f>
        <v>57.894999999999996</v>
      </c>
      <c r="BK48">
        <f>IF(OR($N48="D",$N48="HFO",$N48="FO",$N48="D/HFO",$N48="D/NG",$N48="HFO/D",$N48="HFO/NG",$N48="FO/NG"),Factors!$B$31,0)</f>
        <v>0</v>
      </c>
      <c r="BL48">
        <f t="shared" si="21"/>
        <v>57.894999999999996</v>
      </c>
      <c r="BM48">
        <f>IF($A48&lt;&gt;"coal",0,IF($N48="bituminous",Factors!$E$33,IF($N48="lignite",Factors!$E$35,IF($N48="subbituminous",Factors!$E$34,(Factors!$E$33+Factors!$E$35)/2))))</f>
        <v>0</v>
      </c>
      <c r="BN48">
        <f>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),(Factors!$E$39+Factors!$E$40)/2,0)</f>
        <v>63.461416724694558</v>
      </c>
      <c r="BO48">
        <f>IF(OR($N48="D",$N48="HFO",$N48="FO",$N48="D/HFO",$N48="D/NG",$N48="HFO/D",$N48="HFO/NG",$N48="FO/NG"),Factors!$E$37,0)</f>
        <v>0</v>
      </c>
      <c r="BP48">
        <f t="shared" si="22"/>
        <v>63.461416724694558</v>
      </c>
      <c r="BQ48" s="17">
        <f t="shared" si="23"/>
        <v>1649997.158919137</v>
      </c>
      <c r="BR48" s="17">
        <f t="shared" si="4"/>
        <v>1808639.0413115025</v>
      </c>
      <c r="BT48" s="17">
        <f t="shared" si="56"/>
        <v>1698911.2534040816</v>
      </c>
      <c r="BU48" s="17">
        <f t="shared" si="57"/>
        <v>1835224.1706245372</v>
      </c>
      <c r="BV48" s="17">
        <f t="shared" si="58"/>
        <v>2076804.2151474427</v>
      </c>
      <c r="BW48" s="17">
        <f t="shared" si="59"/>
        <v>1623616.5260699482</v>
      </c>
      <c r="BX48">
        <f>IF($A48="coal",Factors!D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D$5,IF(OR($N48="D",$N48="HFO",$N48="FO",$N48="D/HFO",$N48="D/NG",$N48="HFO/D",$N48="HFO/NG",$N48="FO/NG",$N48="HFO/LFO"),Factors!D$4,0)))</f>
        <v>0.40084791833563349</v>
      </c>
      <c r="BY48">
        <f>IF($A48="coal",Factors!E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E$5,IF(OR($N48="D",$N48="HFO",$N48="FO",$N48="D/HFO",$N48="D/NG",$N48="HFO/D",$N48="HFO/NG",$N48="FO/NG",$N48="HFO/LFO"),Factors!E$4,0)))</f>
        <v>0.4330101334016615</v>
      </c>
      <c r="BZ48">
        <f>IF($A48="coal",Factors!F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F$5,IF(OR($N48="D",$N48="HFO",$N48="FO",$N48="D/HFO",$N48="D/NG",$N48="HFO/D",$N48="HFO/NG",$N48="FO/NG",$N48="HFO/LFO"),Factors!F$4,0)))</f>
        <v>0.49000949564875101</v>
      </c>
      <c r="CA48">
        <f>IF($A48="coal",Factors!G$2,IF(OR($N48="NG",$N48="NG/B",$N48="NG/C",$N48="NG/D",$N48="NG/OG",$N48="NG/FO",$N48="NG/LFO",$N48="NG/BFG",$N48="NG/HFO",$N48="NG/FO/D",$N48="NG/LNG",$N48="NG/N",$N48="NG/N/D",$N48="NG/D/HFO",$N48="NG/HFO/OG",$N48="NG/S",$N48="LNG/NG/FO",$N48="LNG/D",$N48="LNG/LPG",$N48="WSTH-NG",$N48="WSTH-NG/BU",$N48="LNG"),Factors!G$5,IF(OR($N48="D",$N48="HFO",$N48="FO",$N48="D/HFO",$N48="D/NG",$N48="HFO/D",$N48="HFO/NG",$N48="FO/NG",$N48="HFO/LFO"),Factors!G$4,0)))</f>
        <v>0.3830825791202615</v>
      </c>
    </row>
    <row r="49" spans="1:79">
      <c r="A49" t="s">
        <v>285</v>
      </c>
      <c r="B49" t="s">
        <v>32</v>
      </c>
      <c r="C49" t="s">
        <v>33</v>
      </c>
      <c r="D49" t="s">
        <v>34</v>
      </c>
      <c r="E49" t="s">
        <v>106</v>
      </c>
      <c r="F49" t="s">
        <v>303</v>
      </c>
      <c r="H49" t="s">
        <v>331</v>
      </c>
      <c r="I49">
        <v>985</v>
      </c>
      <c r="J49" t="s">
        <v>72</v>
      </c>
      <c r="K49">
        <v>2018</v>
      </c>
      <c r="M49" t="s">
        <v>299</v>
      </c>
      <c r="N49" t="s">
        <v>332</v>
      </c>
      <c r="S49" t="s">
        <v>290</v>
      </c>
      <c r="T49" t="s">
        <v>41</v>
      </c>
      <c r="U49">
        <v>28.965599999999998</v>
      </c>
      <c r="V49">
        <v>-82.697699999999998</v>
      </c>
      <c r="W49" t="s">
        <v>42</v>
      </c>
      <c r="X49" t="s">
        <v>108</v>
      </c>
      <c r="Y49" t="s">
        <v>109</v>
      </c>
      <c r="AA49" t="s">
        <v>110</v>
      </c>
      <c r="AB49" t="s">
        <v>111</v>
      </c>
      <c r="AC49" t="s">
        <v>112</v>
      </c>
      <c r="AD49" t="s">
        <v>334</v>
      </c>
      <c r="AE49" t="s">
        <v>49</v>
      </c>
      <c r="AF49" s="1">
        <v>1</v>
      </c>
      <c r="AG49">
        <f t="shared" si="54"/>
        <v>10345.200000000001</v>
      </c>
      <c r="AH49">
        <f t="shared" si="1"/>
        <v>10345.200000000001</v>
      </c>
      <c r="AI49">
        <f t="shared" si="9"/>
        <v>6</v>
      </c>
      <c r="AJ49">
        <f t="shared" si="10"/>
        <v>2058</v>
      </c>
      <c r="AK49">
        <f t="shared" ref="AK49:AL49" si="74">AJ49+40</f>
        <v>2098</v>
      </c>
      <c r="AL49">
        <f t="shared" si="74"/>
        <v>2138</v>
      </c>
      <c r="AM49">
        <f>IF($A49="coal",Factors!$D$2,0)</f>
        <v>0</v>
      </c>
      <c r="AN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Factors!$D$5,0)</f>
        <v>0.40084791833563349</v>
      </c>
      <c r="AO49">
        <f>IF(OR($N49="D",$N49="HFO",$N49="FO",$N49="D/HFO",$N49="D/NG",$N49="HFO/D",$N49="HFO/NG",$N49="FO/NG"),Factors!$D$4,0)</f>
        <v>0</v>
      </c>
      <c r="AP49">
        <f>IF($A49="coal",Factors!$E$2,0)</f>
        <v>0</v>
      </c>
      <c r="AQ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Factors!$E$5,0)</f>
        <v>0.4330101334016615</v>
      </c>
      <c r="AR49">
        <f>IF(OR($N49="D",$N49="HFO",$N49="FO",$N49="D/HFO",$N49="D/NG",$N49="HFO/D",$N49="HFO/NG",$N49="FO/NG"),Factors!$E$4,0)</f>
        <v>0</v>
      </c>
      <c r="AS49">
        <f>IF($A49="coal",Factors!$F$2,0)</f>
        <v>0</v>
      </c>
      <c r="AT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Factors!$F$5,0)</f>
        <v>0.49000949564875101</v>
      </c>
      <c r="AU49">
        <f>IF(OR($N49="D",$N49="HFO",$N49="FO",$N49="D/HFO",$N49="D/NG",$N49="HFO/D",$N49="HFO/NG",$N49="FO/NG"),Factors!$F$4,0)</f>
        <v>0</v>
      </c>
      <c r="AV49">
        <f>IF($A49="coal",Factors!$G$2,0)</f>
        <v>0</v>
      </c>
      <c r="AW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Factors!$G$5,0)</f>
        <v>0.3830825791202615</v>
      </c>
      <c r="AX49">
        <f>IF(OR($N49="D",$N49="HFO",$N49="FO",$N49="D/HFO",$N49="D/NG",$N49="HFO/D",$N49="HFO/NG",$N49="FO/NG"),Factors!$G$4,0)</f>
        <v>0</v>
      </c>
      <c r="AY49">
        <f t="shared" si="12"/>
        <v>0.40084791833563349</v>
      </c>
      <c r="AZ49">
        <f t="shared" si="13"/>
        <v>0.4330101334016615</v>
      </c>
      <c r="BA49">
        <f t="shared" si="14"/>
        <v>0.49000949564875101</v>
      </c>
      <c r="BB49">
        <f t="shared" si="15"/>
        <v>0.3830825791202615</v>
      </c>
      <c r="BC49">
        <f t="shared" si="16"/>
        <v>0.42673753162657685</v>
      </c>
      <c r="BD49" s="18">
        <f t="shared" si="17"/>
        <v>3458.7563481508469</v>
      </c>
      <c r="BE49" s="18">
        <f t="shared" si="18"/>
        <v>3736.2712370695767</v>
      </c>
      <c r="BF49" s="18">
        <f t="shared" si="19"/>
        <v>4228.0959341548132</v>
      </c>
      <c r="BG49" s="18">
        <f t="shared" si="20"/>
        <v>3305.4663421970881</v>
      </c>
      <c r="BH49">
        <f>IF(A49="coal", Factors!$B$8, IF(OR($N49="D",$N49="HFO",$N49="FO",$N49="D/HFO",$N49="D/NG",$N49="HFO/D",$N49="HFO/NG",$N49="FO/NG"), Factors!$B$9, 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 Factors!$B$10, 0)))</f>
        <v>7740</v>
      </c>
      <c r="BI49">
        <f>IF($A49&lt;&gt;"coal",0,IF($N49="bituminous",Factors!$B$30,IF($N49="lignite",Factors!$B$34,IF($N49="subbituminous",Factors!$B$41,(Factors!$B$30+Factors!$B$34)/2))))</f>
        <v>0</v>
      </c>
      <c r="BJ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(Factors!$B$36+Factors!$B$38)/2,0)</f>
        <v>57.894999999999996</v>
      </c>
      <c r="BK49">
        <f>IF(OR($N49="D",$N49="HFO",$N49="FO",$N49="D/HFO",$N49="D/NG",$N49="HFO/D",$N49="HFO/NG",$N49="FO/NG"),Factors!$B$31,0)</f>
        <v>0</v>
      </c>
      <c r="BL49">
        <f t="shared" si="21"/>
        <v>57.894999999999996</v>
      </c>
      <c r="BM49">
        <f>IF($A49&lt;&gt;"coal",0,IF($N49="bituminous",Factors!$E$33,IF($N49="lignite",Factors!$E$35,IF($N49="subbituminous",Factors!$E$34,(Factors!$E$33+Factors!$E$35)/2))))</f>
        <v>0</v>
      </c>
      <c r="BN49">
        <f>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),(Factors!$E$39+Factors!$E$40)/2,0)</f>
        <v>63.461416724694558</v>
      </c>
      <c r="BO49">
        <f>IF(OR($N49="D",$N49="HFO",$N49="FO",$N49="D/HFO",$N49="D/NG",$N49="HFO/D",$N49="HFO/NG",$N49="FO/NG"),Factors!$E$37,0)</f>
        <v>0</v>
      </c>
      <c r="BP49">
        <f t="shared" si="22"/>
        <v>63.461416724694558</v>
      </c>
      <c r="BQ49" s="17">
        <f t="shared" si="23"/>
        <v>1649997.158919137</v>
      </c>
      <c r="BR49" s="17">
        <f t="shared" si="4"/>
        <v>1808639.0413115025</v>
      </c>
      <c r="BT49" s="17">
        <f t="shared" si="56"/>
        <v>1698911.2534040816</v>
      </c>
      <c r="BU49" s="17">
        <f t="shared" si="57"/>
        <v>1835224.1706245372</v>
      </c>
      <c r="BV49" s="17">
        <f t="shared" si="58"/>
        <v>2076804.2151474427</v>
      </c>
      <c r="BW49" s="17">
        <f t="shared" si="59"/>
        <v>1623616.5260699482</v>
      </c>
      <c r="BX49">
        <f>IF($A49="coal",Factors!D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D$5,IF(OR($N49="D",$N49="HFO",$N49="FO",$N49="D/HFO",$N49="D/NG",$N49="HFO/D",$N49="HFO/NG",$N49="FO/NG",$N49="HFO/LFO"),Factors!D$4,0)))</f>
        <v>0.40084791833563349</v>
      </c>
      <c r="BY49">
        <f>IF($A49="coal",Factors!E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E$5,IF(OR($N49="D",$N49="HFO",$N49="FO",$N49="D/HFO",$N49="D/NG",$N49="HFO/D",$N49="HFO/NG",$N49="FO/NG",$N49="HFO/LFO"),Factors!E$4,0)))</f>
        <v>0.4330101334016615</v>
      </c>
      <c r="BZ49">
        <f>IF($A49="coal",Factors!F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F$5,IF(OR($N49="D",$N49="HFO",$N49="FO",$N49="D/HFO",$N49="D/NG",$N49="HFO/D",$N49="HFO/NG",$N49="FO/NG",$N49="HFO/LFO"),Factors!F$4,0)))</f>
        <v>0.49000949564875101</v>
      </c>
      <c r="CA49">
        <f>IF($A49="coal",Factors!G$2,IF(OR($N49="NG",$N49="NG/B",$N49="NG/C",$N49="NG/D",$N49="NG/OG",$N49="NG/FO",$N49="NG/LFO",$N49="NG/BFG",$N49="NG/HFO",$N49="NG/FO/D",$N49="NG/LNG",$N49="NG/N",$N49="NG/N/D",$N49="NG/D/HFO",$N49="NG/HFO/OG",$N49="NG/S",$N49="LNG/NG/FO",$N49="LNG/D",$N49="LNG/LPG",$N49="WSTH-NG",$N49="WSTH-NG/BU",$N49="LNG"),Factors!G$5,IF(OR($N49="D",$N49="HFO",$N49="FO",$N49="D/HFO",$N49="D/NG",$N49="HFO/D",$N49="HFO/NG",$N49="FO/NG",$N49="HFO/LFO"),Factors!G$4,0)))</f>
        <v>0.3830825791202615</v>
      </c>
    </row>
    <row r="50" spans="1:79">
      <c r="A50" t="s">
        <v>285</v>
      </c>
      <c r="B50" t="s">
        <v>32</v>
      </c>
      <c r="C50" t="s">
        <v>33</v>
      </c>
      <c r="D50" t="s">
        <v>34</v>
      </c>
      <c r="E50" t="s">
        <v>117</v>
      </c>
      <c r="F50" t="s">
        <v>298</v>
      </c>
      <c r="I50">
        <v>698</v>
      </c>
      <c r="J50" t="s">
        <v>72</v>
      </c>
      <c r="K50">
        <v>2012</v>
      </c>
      <c r="M50" t="s">
        <v>299</v>
      </c>
      <c r="N50" t="s">
        <v>332</v>
      </c>
      <c r="S50" t="s">
        <v>324</v>
      </c>
      <c r="T50" t="s">
        <v>41</v>
      </c>
      <c r="U50">
        <v>36.486199999999997</v>
      </c>
      <c r="V50">
        <v>-79.720799999999997</v>
      </c>
      <c r="W50" t="s">
        <v>42</v>
      </c>
      <c r="X50" t="s">
        <v>118</v>
      </c>
      <c r="Y50" t="s">
        <v>119</v>
      </c>
      <c r="AA50" t="s">
        <v>45</v>
      </c>
      <c r="AB50" t="s">
        <v>120</v>
      </c>
      <c r="AC50" t="s">
        <v>121</v>
      </c>
      <c r="AD50" t="s">
        <v>335</v>
      </c>
      <c r="AE50" t="s">
        <v>49</v>
      </c>
      <c r="AF50" s="1">
        <v>1</v>
      </c>
      <c r="AG50">
        <f t="shared" si="54"/>
        <v>2094</v>
      </c>
      <c r="AH50">
        <f t="shared" si="1"/>
        <v>2094</v>
      </c>
      <c r="AI50">
        <f t="shared" si="9"/>
        <v>12</v>
      </c>
      <c r="AJ50">
        <f t="shared" si="10"/>
        <v>2052</v>
      </c>
      <c r="AK50">
        <f t="shared" ref="AK50:AL50" si="75">AJ50+40</f>
        <v>2092</v>
      </c>
      <c r="AL50">
        <f t="shared" si="75"/>
        <v>2132</v>
      </c>
      <c r="AM50">
        <f>IF($A50="coal",Factors!$D$2,0)</f>
        <v>0</v>
      </c>
      <c r="AN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Factors!$D$5,0)</f>
        <v>0.40084791833563349</v>
      </c>
      <c r="AO50">
        <f>IF(OR($N50="D",$N50="HFO",$N50="FO",$N50="D/HFO",$N50="D/NG",$N50="HFO/D",$N50="HFO/NG",$N50="FO/NG"),Factors!$D$4,0)</f>
        <v>0</v>
      </c>
      <c r="AP50">
        <f>IF($A50="coal",Factors!$E$2,0)</f>
        <v>0</v>
      </c>
      <c r="AQ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Factors!$E$5,0)</f>
        <v>0.4330101334016615</v>
      </c>
      <c r="AR50">
        <f>IF(OR($N50="D",$N50="HFO",$N50="FO",$N50="D/HFO",$N50="D/NG",$N50="HFO/D",$N50="HFO/NG",$N50="FO/NG"),Factors!$E$4,0)</f>
        <v>0</v>
      </c>
      <c r="AS50">
        <f>IF($A50="coal",Factors!$F$2,0)</f>
        <v>0</v>
      </c>
      <c r="AT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Factors!$F$5,0)</f>
        <v>0.49000949564875101</v>
      </c>
      <c r="AU50">
        <f>IF(OR($N50="D",$N50="HFO",$N50="FO",$N50="D/HFO",$N50="D/NG",$N50="HFO/D",$N50="HFO/NG",$N50="FO/NG"),Factors!$F$4,0)</f>
        <v>0</v>
      </c>
      <c r="AV50">
        <f>IF($A50="coal",Factors!$G$2,0)</f>
        <v>0</v>
      </c>
      <c r="AW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Factors!$G$5,0)</f>
        <v>0.3830825791202615</v>
      </c>
      <c r="AX50">
        <f>IF(OR($N50="D",$N50="HFO",$N50="FO",$N50="D/HFO",$N50="D/NG",$N50="HFO/D",$N50="HFO/NG",$N50="FO/NG"),Factors!$G$4,0)</f>
        <v>0</v>
      </c>
      <c r="AY50">
        <f t="shared" si="12"/>
        <v>0.40084791833563349</v>
      </c>
      <c r="AZ50">
        <f t="shared" si="13"/>
        <v>0.4330101334016615</v>
      </c>
      <c r="BA50">
        <f t="shared" si="14"/>
        <v>0.49000949564875101</v>
      </c>
      <c r="BB50">
        <f t="shared" si="15"/>
        <v>0.3830825791202615</v>
      </c>
      <c r="BC50">
        <f t="shared" si="16"/>
        <v>0.42673753162657685</v>
      </c>
      <c r="BD50" s="18">
        <f t="shared" si="17"/>
        <v>2450.976579704864</v>
      </c>
      <c r="BE50" s="18">
        <f t="shared" si="18"/>
        <v>2647.6318004817913</v>
      </c>
      <c r="BF50" s="18">
        <f t="shared" si="19"/>
        <v>2996.1532609543756</v>
      </c>
      <c r="BG50" s="18">
        <f t="shared" si="20"/>
        <v>2342.3507683792568</v>
      </c>
      <c r="BH50">
        <f>IF(A50="coal", Factors!$B$8, IF(OR($N50="D",$N50="HFO",$N50="FO",$N50="D/HFO",$N50="D/NG",$N50="HFO/D",$N50="HFO/NG",$N50="FO/NG"), Factors!$B$9, 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 Factors!$B$10, 0)))</f>
        <v>7740</v>
      </c>
      <c r="BI50">
        <f>IF($A50&lt;&gt;"coal",0,IF($N50="bituminous",Factors!$B$30,IF($N50="lignite",Factors!$B$34,IF($N50="subbituminous",Factors!$B$41,(Factors!$B$30+Factors!$B$34)/2))))</f>
        <v>0</v>
      </c>
      <c r="BJ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(Factors!$B$36+Factors!$B$38)/2,0)</f>
        <v>57.894999999999996</v>
      </c>
      <c r="BK50">
        <f>IF(OR($N50="D",$N50="HFO",$N50="FO",$N50="D/HFO",$N50="D/NG",$N50="HFO/D",$N50="HFO/NG",$N50="FO/NG"),Factors!$B$31,0)</f>
        <v>0</v>
      </c>
      <c r="BL50">
        <f t="shared" si="21"/>
        <v>57.894999999999996</v>
      </c>
      <c r="BM50">
        <f>IF($A50&lt;&gt;"coal",0,IF($N50="bituminous",Factors!$E$33,IF($N50="lignite",Factors!$E$35,IF($N50="subbituminous",Factors!$E$34,(Factors!$E$33+Factors!$E$35)/2))))</f>
        <v>0</v>
      </c>
      <c r="BN50">
        <f>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),(Factors!$E$39+Factors!$E$40)/2,0)</f>
        <v>63.461416724694558</v>
      </c>
      <c r="BO50">
        <f>IF(OR($N50="D",$N50="HFO",$N50="FO",$N50="D/HFO",$N50="D/NG",$N50="HFO/D",$N50="HFO/NG",$N50="FO/NG"),Factors!$E$37,0)</f>
        <v>0</v>
      </c>
      <c r="BP50">
        <f t="shared" si="22"/>
        <v>63.461416724694558</v>
      </c>
      <c r="BQ50" s="17">
        <f t="shared" si="23"/>
        <v>1169236.5654066573</v>
      </c>
      <c r="BR50" s="17">
        <f t="shared" si="4"/>
        <v>1281654.8739445976</v>
      </c>
      <c r="BT50" s="17">
        <f t="shared" si="56"/>
        <v>1203898.532869085</v>
      </c>
      <c r="BU50" s="17">
        <f t="shared" si="57"/>
        <v>1300493.8792852049</v>
      </c>
      <c r="BV50" s="17">
        <f t="shared" si="58"/>
        <v>1471684.6113430606</v>
      </c>
      <c r="BW50" s="17">
        <f t="shared" si="59"/>
        <v>1150542.4722810397</v>
      </c>
      <c r="BX50">
        <f>IF($A50="coal",Factors!D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D$5,IF(OR($N50="D",$N50="HFO",$N50="FO",$N50="D/HFO",$N50="D/NG",$N50="HFO/D",$N50="HFO/NG",$N50="FO/NG",$N50="HFO/LFO"),Factors!D$4,0)))</f>
        <v>0.40084791833563349</v>
      </c>
      <c r="BY50">
        <f>IF($A50="coal",Factors!E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E$5,IF(OR($N50="D",$N50="HFO",$N50="FO",$N50="D/HFO",$N50="D/NG",$N50="HFO/D",$N50="HFO/NG",$N50="FO/NG",$N50="HFO/LFO"),Factors!E$4,0)))</f>
        <v>0.4330101334016615</v>
      </c>
      <c r="BZ50">
        <f>IF($A50="coal",Factors!F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F$5,IF(OR($N50="D",$N50="HFO",$N50="FO",$N50="D/HFO",$N50="D/NG",$N50="HFO/D",$N50="HFO/NG",$N50="FO/NG",$N50="HFO/LFO"),Factors!F$4,0)))</f>
        <v>0.49000949564875101</v>
      </c>
      <c r="CA50">
        <f>IF($A50="coal",Factors!G$2,IF(OR($N50="NG",$N50="NG/B",$N50="NG/C",$N50="NG/D",$N50="NG/OG",$N50="NG/FO",$N50="NG/LFO",$N50="NG/BFG",$N50="NG/HFO",$N50="NG/FO/D",$N50="NG/LNG",$N50="NG/N",$N50="NG/N/D",$N50="NG/D/HFO",$N50="NG/HFO/OG",$N50="NG/S",$N50="LNG/NG/FO",$N50="LNG/D",$N50="LNG/LPG",$N50="WSTH-NG",$N50="WSTH-NG/BU",$N50="LNG"),Factors!G$5,IF(OR($N50="D",$N50="HFO",$N50="FO",$N50="D/HFO",$N50="D/NG",$N50="HFO/D",$N50="HFO/NG",$N50="FO/NG",$N50="HFO/LFO"),Factors!G$4,0)))</f>
        <v>0.3830825791202615</v>
      </c>
    </row>
    <row r="51" spans="1:79">
      <c r="A51" t="s">
        <v>285</v>
      </c>
      <c r="B51" t="s">
        <v>32</v>
      </c>
      <c r="C51" t="s">
        <v>33</v>
      </c>
      <c r="D51" t="s">
        <v>34</v>
      </c>
      <c r="E51" t="s">
        <v>336</v>
      </c>
      <c r="F51" t="s">
        <v>354</v>
      </c>
      <c r="I51">
        <v>158</v>
      </c>
      <c r="J51" t="s">
        <v>72</v>
      </c>
      <c r="K51">
        <v>1997</v>
      </c>
      <c r="M51" t="s">
        <v>306</v>
      </c>
      <c r="N51" t="s">
        <v>289</v>
      </c>
      <c r="S51" t="s">
        <v>300</v>
      </c>
      <c r="T51" t="s">
        <v>41</v>
      </c>
      <c r="U51">
        <v>34.418500000000002</v>
      </c>
      <c r="V51">
        <v>-80.165700000000001</v>
      </c>
      <c r="W51" t="s">
        <v>42</v>
      </c>
      <c r="X51" t="s">
        <v>183</v>
      </c>
      <c r="Y51" t="s">
        <v>184</v>
      </c>
      <c r="AA51" t="s">
        <v>185</v>
      </c>
      <c r="AB51" t="s">
        <v>337</v>
      </c>
      <c r="AC51" t="s">
        <v>338</v>
      </c>
      <c r="AD51" t="s">
        <v>355</v>
      </c>
      <c r="AE51" t="s">
        <v>49</v>
      </c>
      <c r="AF51" s="1">
        <v>1</v>
      </c>
      <c r="AG51">
        <f t="shared" si="54"/>
        <v>948</v>
      </c>
      <c r="AH51" t="str">
        <f t="shared" si="1"/>
        <v/>
      </c>
      <c r="AI51">
        <f t="shared" si="9"/>
        <v>27</v>
      </c>
      <c r="AJ51">
        <f t="shared" si="10"/>
        <v>2037</v>
      </c>
      <c r="AK51">
        <f t="shared" ref="AK51:AL51" si="76">AJ51+40</f>
        <v>2077</v>
      </c>
      <c r="AL51">
        <f t="shared" si="76"/>
        <v>2117</v>
      </c>
      <c r="AM51">
        <f>IF($A51="coal",Factors!$D$2,0)</f>
        <v>0</v>
      </c>
      <c r="AN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Factors!$D$5,0)</f>
        <v>0.40084791833563349</v>
      </c>
      <c r="AO51">
        <f>IF(OR($N51="D",$N51="HFO",$N51="FO",$N51="D/HFO",$N51="D/NG",$N51="HFO/D",$N51="HFO/NG",$N51="FO/NG"),Factors!$D$4,0)</f>
        <v>0</v>
      </c>
      <c r="AP51">
        <f>IF($A51="coal",Factors!$E$2,0)</f>
        <v>0</v>
      </c>
      <c r="AQ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Factors!$E$5,0)</f>
        <v>0.4330101334016615</v>
      </c>
      <c r="AR51">
        <f>IF(OR($N51="D",$N51="HFO",$N51="FO",$N51="D/HFO",$N51="D/NG",$N51="HFO/D",$N51="HFO/NG",$N51="FO/NG"),Factors!$E$4,0)</f>
        <v>0</v>
      </c>
      <c r="AS51">
        <f>IF($A51="coal",Factors!$F$2,0)</f>
        <v>0</v>
      </c>
      <c r="AT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Factors!$F$5,0)</f>
        <v>0.49000949564875101</v>
      </c>
      <c r="AU51">
        <f>IF(OR($N51="D",$N51="HFO",$N51="FO",$N51="D/HFO",$N51="D/NG",$N51="HFO/D",$N51="HFO/NG",$N51="FO/NG"),Factors!$F$4,0)</f>
        <v>0</v>
      </c>
      <c r="AV51">
        <f>IF($A51="coal",Factors!$G$2,0)</f>
        <v>0</v>
      </c>
      <c r="AW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Factors!$G$5,0)</f>
        <v>0.3830825791202615</v>
      </c>
      <c r="AX51">
        <f>IF(OR($N51="D",$N51="HFO",$N51="FO",$N51="D/HFO",$N51="D/NG",$N51="HFO/D",$N51="HFO/NG",$N51="FO/NG"),Factors!$G$4,0)</f>
        <v>0</v>
      </c>
      <c r="AY51">
        <f t="shared" si="12"/>
        <v>0.40084791833563349</v>
      </c>
      <c r="AZ51">
        <f t="shared" si="13"/>
        <v>0.4330101334016615</v>
      </c>
      <c r="BA51">
        <f t="shared" si="14"/>
        <v>0.49000949564875101</v>
      </c>
      <c r="BB51">
        <f t="shared" si="15"/>
        <v>0.3830825791202615</v>
      </c>
      <c r="BC51">
        <f t="shared" si="16"/>
        <v>0.42673753162657685</v>
      </c>
      <c r="BD51" s="18">
        <f t="shared" si="17"/>
        <v>554.80558680998354</v>
      </c>
      <c r="BE51" s="18">
        <f t="shared" si="18"/>
        <v>599.32066543857161</v>
      </c>
      <c r="BF51" s="18">
        <f t="shared" si="19"/>
        <v>678.21234273752327</v>
      </c>
      <c r="BG51" s="18">
        <f t="shared" si="20"/>
        <v>530.21693610877162</v>
      </c>
      <c r="BH51">
        <f>IF(A51="coal", Factors!$B$8, IF(OR($N51="D",$N51="HFO",$N51="FO",$N51="D/HFO",$N51="D/NG",$N51="HFO/D",$N51="HFO/NG",$N51="FO/NG"), Factors!$B$9, 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 Factors!$B$10, 0)))</f>
        <v>7740</v>
      </c>
      <c r="BI51">
        <f>IF($A51&lt;&gt;"coal",0,IF($N51="bituminous",Factors!$B$30,IF($N51="lignite",Factors!$B$34,IF($N51="subbituminous",Factors!$B$41,(Factors!$B$30+Factors!$B$34)/2))))</f>
        <v>0</v>
      </c>
      <c r="BJ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(Factors!$B$36+Factors!$B$38)/2,0)</f>
        <v>57.894999999999996</v>
      </c>
      <c r="BK51">
        <f>IF(OR($N51="D",$N51="HFO",$N51="FO",$N51="D/HFO",$N51="D/NG",$N51="HFO/D",$N51="HFO/NG",$N51="FO/NG"),Factors!$B$31,0)</f>
        <v>0</v>
      </c>
      <c r="BL51">
        <f t="shared" si="21"/>
        <v>57.894999999999996</v>
      </c>
      <c r="BM51">
        <f>IF($A51&lt;&gt;"coal",0,IF($N51="bituminous",Factors!$E$33,IF($N51="lignite",Factors!$E$35,IF($N51="subbituminous",Factors!$E$34,(Factors!$E$33+Factors!$E$35)/2))))</f>
        <v>0</v>
      </c>
      <c r="BN51">
        <f>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),(Factors!$E$39+Factors!$E$40)/2,0)</f>
        <v>63.461416724694558</v>
      </c>
      <c r="BO51">
        <f>IF(OR($N51="D",$N51="HFO",$N51="FO",$N51="D/HFO",$N51="D/NG",$N51="HFO/D",$N51="HFO/NG",$N51="FO/NG"),Factors!$E$37,0)</f>
        <v>0</v>
      </c>
      <c r="BP51">
        <f t="shared" si="22"/>
        <v>63.461416724694558</v>
      </c>
      <c r="BQ51" s="17">
        <f t="shared" si="23"/>
        <v>264669.59503474482</v>
      </c>
      <c r="BR51" s="17">
        <f t="shared" si="4"/>
        <v>290116.71931697201</v>
      </c>
      <c r="BT51" s="17">
        <f t="shared" si="56"/>
        <v>272515.71374400496</v>
      </c>
      <c r="BU51" s="17">
        <f t="shared" si="57"/>
        <v>294381.13599865674</v>
      </c>
      <c r="BV51" s="17">
        <f t="shared" si="58"/>
        <v>333132.04669370147</v>
      </c>
      <c r="BW51" s="17">
        <f t="shared" si="59"/>
        <v>260437.98083152476</v>
      </c>
      <c r="BX51">
        <f>IF($A51="coal",Factors!D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D$5,IF(OR($N51="D",$N51="HFO",$N51="FO",$N51="D/HFO",$N51="D/NG",$N51="HFO/D",$N51="HFO/NG",$N51="FO/NG",$N51="HFO/LFO"),Factors!D$4,0)))</f>
        <v>0.40084791833563349</v>
      </c>
      <c r="BY51">
        <f>IF($A51="coal",Factors!E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E$5,IF(OR($N51="D",$N51="HFO",$N51="FO",$N51="D/HFO",$N51="D/NG",$N51="HFO/D",$N51="HFO/NG",$N51="FO/NG",$N51="HFO/LFO"),Factors!E$4,0)))</f>
        <v>0.4330101334016615</v>
      </c>
      <c r="BZ51">
        <f>IF($A51="coal",Factors!F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F$5,IF(OR($N51="D",$N51="HFO",$N51="FO",$N51="D/HFO",$N51="D/NG",$N51="HFO/D",$N51="HFO/NG",$N51="FO/NG",$N51="HFO/LFO"),Factors!F$4,0)))</f>
        <v>0.49000949564875101</v>
      </c>
      <c r="CA51">
        <f>IF($A51="coal",Factors!G$2,IF(OR($N51="NG",$N51="NG/B",$N51="NG/C",$N51="NG/D",$N51="NG/OG",$N51="NG/FO",$N51="NG/LFO",$N51="NG/BFG",$N51="NG/HFO",$N51="NG/FO/D",$N51="NG/LNG",$N51="NG/N",$N51="NG/N/D",$N51="NG/D/HFO",$N51="NG/HFO/OG",$N51="NG/S",$N51="LNG/NG/FO",$N51="LNG/D",$N51="LNG/LPG",$N51="WSTH-NG",$N51="WSTH-NG/BU",$N51="LNG"),Factors!G$5,IF(OR($N51="D",$N51="HFO",$N51="FO",$N51="D/HFO",$N51="D/NG",$N51="HFO/D",$N51="HFO/NG",$N51="FO/NG",$N51="HFO/LFO"),Factors!G$4,0)))</f>
        <v>0.3830825791202615</v>
      </c>
    </row>
    <row r="52" spans="1:79">
      <c r="A52" t="s">
        <v>285</v>
      </c>
      <c r="B52" t="s">
        <v>32</v>
      </c>
      <c r="C52" t="s">
        <v>33</v>
      </c>
      <c r="D52" t="s">
        <v>34</v>
      </c>
      <c r="E52" t="s">
        <v>336</v>
      </c>
      <c r="F52" t="s">
        <v>356</v>
      </c>
      <c r="I52">
        <v>158</v>
      </c>
      <c r="J52" t="s">
        <v>72</v>
      </c>
      <c r="K52">
        <v>1997</v>
      </c>
      <c r="M52" t="s">
        <v>306</v>
      </c>
      <c r="N52" t="s">
        <v>289</v>
      </c>
      <c r="S52" t="s">
        <v>300</v>
      </c>
      <c r="T52" t="s">
        <v>41</v>
      </c>
      <c r="U52">
        <v>34.418500000000002</v>
      </c>
      <c r="V52">
        <v>-80.165700000000001</v>
      </c>
      <c r="W52" t="s">
        <v>42</v>
      </c>
      <c r="X52" t="s">
        <v>183</v>
      </c>
      <c r="Y52" t="s">
        <v>184</v>
      </c>
      <c r="AA52" t="s">
        <v>185</v>
      </c>
      <c r="AB52" t="s">
        <v>337</v>
      </c>
      <c r="AC52" t="s">
        <v>338</v>
      </c>
      <c r="AD52" t="s">
        <v>357</v>
      </c>
      <c r="AE52" t="s">
        <v>49</v>
      </c>
      <c r="AF52" s="1">
        <v>1</v>
      </c>
      <c r="AG52">
        <f t="shared" si="54"/>
        <v>948</v>
      </c>
      <c r="AH52">
        <f t="shared" si="1"/>
        <v>948</v>
      </c>
      <c r="AI52">
        <f t="shared" si="9"/>
        <v>27</v>
      </c>
      <c r="AJ52">
        <f t="shared" si="10"/>
        <v>2037</v>
      </c>
      <c r="AK52">
        <f t="shared" ref="AK52:AL52" si="77">AJ52+40</f>
        <v>2077</v>
      </c>
      <c r="AL52">
        <f t="shared" si="77"/>
        <v>2117</v>
      </c>
      <c r="AM52">
        <f>IF($A52="coal",Factors!$D$2,0)</f>
        <v>0</v>
      </c>
      <c r="AN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Factors!$D$5,0)</f>
        <v>0.40084791833563349</v>
      </c>
      <c r="AO52">
        <f>IF(OR($N52="D",$N52="HFO",$N52="FO",$N52="D/HFO",$N52="D/NG",$N52="HFO/D",$N52="HFO/NG",$N52="FO/NG"),Factors!$D$4,0)</f>
        <v>0</v>
      </c>
      <c r="AP52">
        <f>IF($A52="coal",Factors!$E$2,0)</f>
        <v>0</v>
      </c>
      <c r="AQ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Factors!$E$5,0)</f>
        <v>0.4330101334016615</v>
      </c>
      <c r="AR52">
        <f>IF(OR($N52="D",$N52="HFO",$N52="FO",$N52="D/HFO",$N52="D/NG",$N52="HFO/D",$N52="HFO/NG",$N52="FO/NG"),Factors!$E$4,0)</f>
        <v>0</v>
      </c>
      <c r="AS52">
        <f>IF($A52="coal",Factors!$F$2,0)</f>
        <v>0</v>
      </c>
      <c r="AT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Factors!$F$5,0)</f>
        <v>0.49000949564875101</v>
      </c>
      <c r="AU52">
        <f>IF(OR($N52="D",$N52="HFO",$N52="FO",$N52="D/HFO",$N52="D/NG",$N52="HFO/D",$N52="HFO/NG",$N52="FO/NG"),Factors!$F$4,0)</f>
        <v>0</v>
      </c>
      <c r="AV52">
        <f>IF($A52="coal",Factors!$G$2,0)</f>
        <v>0</v>
      </c>
      <c r="AW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Factors!$G$5,0)</f>
        <v>0.3830825791202615</v>
      </c>
      <c r="AX52">
        <f>IF(OR($N52="D",$N52="HFO",$N52="FO",$N52="D/HFO",$N52="D/NG",$N52="HFO/D",$N52="HFO/NG",$N52="FO/NG"),Factors!$G$4,0)</f>
        <v>0</v>
      </c>
      <c r="AY52">
        <f t="shared" si="12"/>
        <v>0.40084791833563349</v>
      </c>
      <c r="AZ52">
        <f t="shared" si="13"/>
        <v>0.4330101334016615</v>
      </c>
      <c r="BA52">
        <f t="shared" si="14"/>
        <v>0.49000949564875101</v>
      </c>
      <c r="BB52">
        <f t="shared" si="15"/>
        <v>0.3830825791202615</v>
      </c>
      <c r="BC52">
        <f t="shared" si="16"/>
        <v>0.42673753162657685</v>
      </c>
      <c r="BD52" s="18">
        <f t="shared" si="17"/>
        <v>554.80558680998354</v>
      </c>
      <c r="BE52" s="18">
        <f t="shared" si="18"/>
        <v>599.32066543857161</v>
      </c>
      <c r="BF52" s="18">
        <f t="shared" si="19"/>
        <v>678.21234273752327</v>
      </c>
      <c r="BG52" s="18">
        <f t="shared" si="20"/>
        <v>530.21693610877162</v>
      </c>
      <c r="BH52">
        <f>IF(A52="coal", Factors!$B$8, IF(OR($N52="D",$N52="HFO",$N52="FO",$N52="D/HFO",$N52="D/NG",$N52="HFO/D",$N52="HFO/NG",$N52="FO/NG"), Factors!$B$9, 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 Factors!$B$10, 0)))</f>
        <v>7740</v>
      </c>
      <c r="BI52">
        <f>IF($A52&lt;&gt;"coal",0,IF($N52="bituminous",Factors!$B$30,IF($N52="lignite",Factors!$B$34,IF($N52="subbituminous",Factors!$B$41,(Factors!$B$30+Factors!$B$34)/2))))</f>
        <v>0</v>
      </c>
      <c r="BJ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(Factors!$B$36+Factors!$B$38)/2,0)</f>
        <v>57.894999999999996</v>
      </c>
      <c r="BK52">
        <f>IF(OR($N52="D",$N52="HFO",$N52="FO",$N52="D/HFO",$N52="D/NG",$N52="HFO/D",$N52="HFO/NG",$N52="FO/NG"),Factors!$B$31,0)</f>
        <v>0</v>
      </c>
      <c r="BL52">
        <f t="shared" si="21"/>
        <v>57.894999999999996</v>
      </c>
      <c r="BM52">
        <f>IF($A52&lt;&gt;"coal",0,IF($N52="bituminous",Factors!$E$33,IF($N52="lignite",Factors!$E$35,IF($N52="subbituminous",Factors!$E$34,(Factors!$E$33+Factors!$E$35)/2))))</f>
        <v>0</v>
      </c>
      <c r="BN52">
        <f>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),(Factors!$E$39+Factors!$E$40)/2,0)</f>
        <v>63.461416724694558</v>
      </c>
      <c r="BO52">
        <f>IF(OR($N52="D",$N52="HFO",$N52="FO",$N52="D/HFO",$N52="D/NG",$N52="HFO/D",$N52="HFO/NG",$N52="FO/NG"),Factors!$E$37,0)</f>
        <v>0</v>
      </c>
      <c r="BP52">
        <f t="shared" si="22"/>
        <v>63.461416724694558</v>
      </c>
      <c r="BQ52" s="17">
        <f t="shared" si="23"/>
        <v>264669.59503474482</v>
      </c>
      <c r="BR52" s="17">
        <f t="shared" si="4"/>
        <v>290116.71931697201</v>
      </c>
      <c r="BT52" s="17">
        <f t="shared" si="56"/>
        <v>272515.71374400496</v>
      </c>
      <c r="BU52" s="17">
        <f t="shared" si="57"/>
        <v>294381.13599865674</v>
      </c>
      <c r="BV52" s="17">
        <f t="shared" si="58"/>
        <v>333132.04669370147</v>
      </c>
      <c r="BW52" s="17">
        <f t="shared" si="59"/>
        <v>260437.98083152476</v>
      </c>
      <c r="BX52">
        <f>IF($A52="coal",Factors!D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D$5,IF(OR($N52="D",$N52="HFO",$N52="FO",$N52="D/HFO",$N52="D/NG",$N52="HFO/D",$N52="HFO/NG",$N52="FO/NG",$N52="HFO/LFO"),Factors!D$4,0)))</f>
        <v>0.40084791833563349</v>
      </c>
      <c r="BY52">
        <f>IF($A52="coal",Factors!E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E$5,IF(OR($N52="D",$N52="HFO",$N52="FO",$N52="D/HFO",$N52="D/NG",$N52="HFO/D",$N52="HFO/NG",$N52="FO/NG",$N52="HFO/LFO"),Factors!E$4,0)))</f>
        <v>0.4330101334016615</v>
      </c>
      <c r="BZ52">
        <f>IF($A52="coal",Factors!F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F$5,IF(OR($N52="D",$N52="HFO",$N52="FO",$N52="D/HFO",$N52="D/NG",$N52="HFO/D",$N52="HFO/NG",$N52="FO/NG",$N52="HFO/LFO"),Factors!F$4,0)))</f>
        <v>0.49000949564875101</v>
      </c>
      <c r="CA52">
        <f>IF($A52="coal",Factors!G$2,IF(OR($N52="NG",$N52="NG/B",$N52="NG/C",$N52="NG/D",$N52="NG/OG",$N52="NG/FO",$N52="NG/LFO",$N52="NG/BFG",$N52="NG/HFO",$N52="NG/FO/D",$N52="NG/LNG",$N52="NG/N",$N52="NG/N/D",$N52="NG/D/HFO",$N52="NG/HFO/OG",$N52="NG/S",$N52="LNG/NG/FO",$N52="LNG/D",$N52="LNG/LPG",$N52="WSTH-NG",$N52="WSTH-NG/BU",$N52="LNG"),Factors!G$5,IF(OR($N52="D",$N52="HFO",$N52="FO",$N52="D/HFO",$N52="D/NG",$N52="HFO/D",$N52="HFO/NG",$N52="FO/NG",$N52="HFO/LFO"),Factors!G$4,0)))</f>
        <v>0.3830825791202615</v>
      </c>
    </row>
    <row r="53" spans="1:79">
      <c r="A53" t="s">
        <v>285</v>
      </c>
      <c r="B53" t="s">
        <v>32</v>
      </c>
      <c r="C53" t="s">
        <v>33</v>
      </c>
      <c r="D53" t="s">
        <v>34</v>
      </c>
      <c r="E53" t="s">
        <v>358</v>
      </c>
      <c r="F53" t="s">
        <v>343</v>
      </c>
      <c r="I53">
        <v>66.8</v>
      </c>
      <c r="J53" t="s">
        <v>72</v>
      </c>
      <c r="K53">
        <v>1975</v>
      </c>
      <c r="M53" t="s">
        <v>306</v>
      </c>
      <c r="N53" t="s">
        <v>312</v>
      </c>
      <c r="S53" t="s">
        <v>290</v>
      </c>
      <c r="T53" t="s">
        <v>41</v>
      </c>
      <c r="U53">
        <v>28.903863000000001</v>
      </c>
      <c r="V53">
        <v>-81.332329000000001</v>
      </c>
      <c r="W53" t="s">
        <v>42</v>
      </c>
      <c r="X53" t="s">
        <v>359</v>
      </c>
      <c r="Y53" t="s">
        <v>360</v>
      </c>
      <c r="AA53" t="s">
        <v>110</v>
      </c>
      <c r="AB53" t="s">
        <v>361</v>
      </c>
      <c r="AC53" t="s">
        <v>362</v>
      </c>
      <c r="AD53" t="s">
        <v>364</v>
      </c>
      <c r="AE53" t="s">
        <v>49</v>
      </c>
      <c r="AF53" s="1">
        <v>1</v>
      </c>
      <c r="AG53">
        <f t="shared" si="54"/>
        <v>2248.4999999999995</v>
      </c>
      <c r="AH53" t="str">
        <f t="shared" si="1"/>
        <v/>
      </c>
      <c r="AI53">
        <f t="shared" si="9"/>
        <v>49</v>
      </c>
      <c r="AJ53">
        <f t="shared" si="10"/>
        <v>2015</v>
      </c>
      <c r="AK53">
        <f t="shared" ref="AK53:AL53" si="78">AJ53+40</f>
        <v>2055</v>
      </c>
      <c r="AL53">
        <f t="shared" si="78"/>
        <v>2095</v>
      </c>
      <c r="AM53">
        <f>IF($A53="coal",Factors!$D$2,0)</f>
        <v>0</v>
      </c>
      <c r="AN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Factors!$D$5,0)</f>
        <v>0</v>
      </c>
      <c r="AO53">
        <f>IF(OR($N53="D",$N53="HFO",$N53="FO",$N53="D/HFO",$N53="D/NG",$N53="HFO/D",$N53="HFO/NG",$N53="FO/NG"),Factors!$D$4,0)</f>
        <v>2.5928730410041075E-2</v>
      </c>
      <c r="AP53">
        <f>IF($A53="coal",Factors!$E$2,0)</f>
        <v>0</v>
      </c>
      <c r="AQ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Factors!$E$5,0)</f>
        <v>0</v>
      </c>
      <c r="AR53">
        <f>IF(OR($N53="D",$N53="HFO",$N53="FO",$N53="D/HFO",$N53="D/NG",$N53="HFO/D",$N53="HFO/NG",$N53="FO/NG"),Factors!$E$4,0)</f>
        <v>2.5928730410041075E-2</v>
      </c>
      <c r="AS53">
        <f>IF($A53="coal",Factors!$F$2,0)</f>
        <v>0</v>
      </c>
      <c r="AT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Factors!$F$5,0)</f>
        <v>0</v>
      </c>
      <c r="AU53">
        <f>IF(OR($N53="D",$N53="HFO",$N53="FO",$N53="D/HFO",$N53="D/NG",$N53="HFO/D",$N53="HFO/NG",$N53="FO/NG"),Factors!$F$4,0)</f>
        <v>3.2665695429946934E-2</v>
      </c>
      <c r="AV53">
        <f>IF($A53="coal",Factors!$G$2,0)</f>
        <v>0</v>
      </c>
      <c r="AW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Factors!$G$5,0)</f>
        <v>0</v>
      </c>
      <c r="AX53">
        <f>IF(OR($N53="D",$N53="HFO",$N53="FO",$N53="D/HFO",$N53="D/NG",$N53="HFO/D",$N53="HFO/NG",$N53="FO/NG"),Factors!$G$4,0)</f>
        <v>3.2665695429946934E-2</v>
      </c>
      <c r="AY53">
        <f t="shared" si="12"/>
        <v>2.5928730410041075E-2</v>
      </c>
      <c r="AZ53">
        <f t="shared" si="13"/>
        <v>2.5928730410041075E-2</v>
      </c>
      <c r="BA53">
        <f t="shared" si="14"/>
        <v>3.2665695429946934E-2</v>
      </c>
      <c r="BB53">
        <f t="shared" si="15"/>
        <v>3.2665695429946934E-2</v>
      </c>
      <c r="BC53">
        <f t="shared" si="16"/>
        <v>2.9297212919994004E-2</v>
      </c>
      <c r="BD53" s="18">
        <f t="shared" si="17"/>
        <v>15.172663316582915</v>
      </c>
      <c r="BE53" s="18">
        <f t="shared" si="18"/>
        <v>15.172663316582915</v>
      </c>
      <c r="BF53" s="18">
        <f t="shared" si="19"/>
        <v>19.114919663351188</v>
      </c>
      <c r="BG53" s="18">
        <f t="shared" si="20"/>
        <v>19.114919663351188</v>
      </c>
      <c r="BH53">
        <f>IF(A53="coal", Factors!$B$8, IF(OR($N53="D",$N53="HFO",$N53="FO",$N53="D/HFO",$N53="D/NG",$N53="HFO/D",$N53="HFO/NG",$N53="FO/NG"), Factors!$B$9, 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 Factors!$B$10, 0)))</f>
        <v>11166</v>
      </c>
      <c r="BI53">
        <f>IF($A53&lt;&gt;"coal",0,IF($N53="bituminous",Factors!$B$30,IF($N53="lignite",Factors!$B$34,IF($N53="subbituminous",Factors!$B$41,(Factors!$B$30+Factors!$B$34)/2))))</f>
        <v>0</v>
      </c>
      <c r="BJ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(Factors!$B$36+Factors!$B$38)/2,0)</f>
        <v>0</v>
      </c>
      <c r="BK53">
        <f>IF(OR($N53="D",$N53="HFO",$N53="FO",$N53="D/HFO",$N53="D/NG",$N53="HFO/D",$N53="HFO/NG",$N53="FO/NG"),Factors!$B$31,0)</f>
        <v>74.14</v>
      </c>
      <c r="BL53">
        <f t="shared" si="21"/>
        <v>74.14</v>
      </c>
      <c r="BM53">
        <f>IF($A53&lt;&gt;"coal",0,IF($N53="bituminous",Factors!$E$33,IF($N53="lignite",Factors!$E$35,IF($N53="subbituminous",Factors!$E$34,(Factors!$E$33+Factors!$E$35)/2))))</f>
        <v>0</v>
      </c>
      <c r="BN53">
        <f>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),(Factors!$E$39+Factors!$E$40)/2,0)</f>
        <v>0</v>
      </c>
      <c r="BO53">
        <f>IF(OR($N53="D",$N53="HFO",$N53="FO",$N53="D/HFO",$N53="D/NG",$N53="HFO/D",$N53="HFO/NG",$N53="FO/NG"),Factors!$E$37,0)</f>
        <v>78.179401152117492</v>
      </c>
      <c r="BP53">
        <f t="shared" si="22"/>
        <v>78.179401152117492</v>
      </c>
      <c r="BQ53" s="17">
        <f t="shared" si="23"/>
        <v>14192.440468104709</v>
      </c>
      <c r="BR53" s="17">
        <f t="shared" si="4"/>
        <v>14965.693238245269</v>
      </c>
      <c r="BT53" s="17">
        <f t="shared" si="56"/>
        <v>13244.994547212229</v>
      </c>
      <c r="BU53" s="17">
        <f t="shared" si="57"/>
        <v>13244.994547212229</v>
      </c>
      <c r="BV53" s="17">
        <f t="shared" si="58"/>
        <v>16686.391929278314</v>
      </c>
      <c r="BW53" s="17">
        <f t="shared" si="59"/>
        <v>16686.391929278314</v>
      </c>
      <c r="BX53">
        <f>IF($A53="coal",Factors!D$2,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,$N53="LNG"),Factors!D$5,IF(OR($N53="D",$N53="HFO",$N53="FO",$N53="D/HFO",$N53="D/NG",$N53="HFO/D",$N53="HFO/NG",$N53="FO/NG",$N53="HFO/LFO"),Factors!D$4,0)))</f>
        <v>2.5928730410041075E-2</v>
      </c>
      <c r="BY53">
        <f>IF($A53="coal",Factors!E$2,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,$N53="LNG"),Factors!E$5,IF(OR($N53="D",$N53="HFO",$N53="FO",$N53="D/HFO",$N53="D/NG",$N53="HFO/D",$N53="HFO/NG",$N53="FO/NG",$N53="HFO/LFO"),Factors!E$4,0)))</f>
        <v>2.5928730410041075E-2</v>
      </c>
      <c r="BZ53">
        <f>IF($A53="coal",Factors!F$2,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,$N53="LNG"),Factors!F$5,IF(OR($N53="D",$N53="HFO",$N53="FO",$N53="D/HFO",$N53="D/NG",$N53="HFO/D",$N53="HFO/NG",$N53="FO/NG",$N53="HFO/LFO"),Factors!F$4,0)))</f>
        <v>3.2665695429946934E-2</v>
      </c>
      <c r="CA53">
        <f>IF($A53="coal",Factors!G$2,IF(OR($N53="NG",$N53="NG/B",$N53="NG/C",$N53="NG/D",$N53="NG/OG",$N53="NG/FO",$N53="NG/LFO",$N53="NG/BFG",$N53="NG/HFO",$N53="NG/FO/D",$N53="NG/LNG",$N53="NG/N",$N53="NG/N/D",$N53="NG/D/HFO",$N53="NG/HFO/OG",$N53="NG/S",$N53="LNG/NG/FO",$N53="LNG/D",$N53="LNG/LPG",$N53="WSTH-NG",$N53="WSTH-NG/BU",$N53="LNG"),Factors!G$5,IF(OR($N53="D",$N53="HFO",$N53="FO",$N53="D/HFO",$N53="D/NG",$N53="HFO/D",$N53="HFO/NG",$N53="FO/NG",$N53="HFO/LFO"),Factors!G$4,0)))</f>
        <v>3.2665695429946934E-2</v>
      </c>
    </row>
    <row r="54" spans="1:79">
      <c r="A54" t="s">
        <v>285</v>
      </c>
      <c r="B54" t="s">
        <v>32</v>
      </c>
      <c r="C54" t="s">
        <v>33</v>
      </c>
      <c r="D54" t="s">
        <v>34</v>
      </c>
      <c r="E54" t="s">
        <v>358</v>
      </c>
      <c r="F54" t="s">
        <v>366</v>
      </c>
      <c r="I54">
        <v>66.8</v>
      </c>
      <c r="J54" t="s">
        <v>72</v>
      </c>
      <c r="K54">
        <v>1975</v>
      </c>
      <c r="M54" t="s">
        <v>306</v>
      </c>
      <c r="N54" t="s">
        <v>312</v>
      </c>
      <c r="S54" t="s">
        <v>290</v>
      </c>
      <c r="T54" t="s">
        <v>41</v>
      </c>
      <c r="U54">
        <v>28.903863000000001</v>
      </c>
      <c r="V54">
        <v>-81.332329000000001</v>
      </c>
      <c r="W54" t="s">
        <v>42</v>
      </c>
      <c r="X54" t="s">
        <v>359</v>
      </c>
      <c r="Y54" t="s">
        <v>360</v>
      </c>
      <c r="AA54" t="s">
        <v>110</v>
      </c>
      <c r="AB54" t="s">
        <v>361</v>
      </c>
      <c r="AC54" t="s">
        <v>362</v>
      </c>
      <c r="AD54" t="s">
        <v>367</v>
      </c>
      <c r="AE54" t="s">
        <v>49</v>
      </c>
      <c r="AF54" s="1">
        <v>1</v>
      </c>
      <c r="AG54">
        <f t="shared" si="54"/>
        <v>2248.4999999999995</v>
      </c>
      <c r="AH54" t="str">
        <f t="shared" si="1"/>
        <v/>
      </c>
      <c r="AI54">
        <f t="shared" si="9"/>
        <v>49</v>
      </c>
      <c r="AJ54">
        <f t="shared" si="10"/>
        <v>2015</v>
      </c>
      <c r="AK54">
        <f t="shared" ref="AK54:AL54" si="79">AJ54+40</f>
        <v>2055</v>
      </c>
      <c r="AL54">
        <f t="shared" si="79"/>
        <v>2095</v>
      </c>
      <c r="AM54">
        <f>IF($A54="coal",Factors!$D$2,0)</f>
        <v>0</v>
      </c>
      <c r="AN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Factors!$D$5,0)</f>
        <v>0</v>
      </c>
      <c r="AO54">
        <f>IF(OR($N54="D",$N54="HFO",$N54="FO",$N54="D/HFO",$N54="D/NG",$N54="HFO/D",$N54="HFO/NG",$N54="FO/NG"),Factors!$D$4,0)</f>
        <v>2.5928730410041075E-2</v>
      </c>
      <c r="AP54">
        <f>IF($A54="coal",Factors!$E$2,0)</f>
        <v>0</v>
      </c>
      <c r="AQ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Factors!$E$5,0)</f>
        <v>0</v>
      </c>
      <c r="AR54">
        <f>IF(OR($N54="D",$N54="HFO",$N54="FO",$N54="D/HFO",$N54="D/NG",$N54="HFO/D",$N54="HFO/NG",$N54="FO/NG"),Factors!$E$4,0)</f>
        <v>2.5928730410041075E-2</v>
      </c>
      <c r="AS54">
        <f>IF($A54="coal",Factors!$F$2,0)</f>
        <v>0</v>
      </c>
      <c r="AT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Factors!$F$5,0)</f>
        <v>0</v>
      </c>
      <c r="AU54">
        <f>IF(OR($N54="D",$N54="HFO",$N54="FO",$N54="D/HFO",$N54="D/NG",$N54="HFO/D",$N54="HFO/NG",$N54="FO/NG"),Factors!$F$4,0)</f>
        <v>3.2665695429946934E-2</v>
      </c>
      <c r="AV54">
        <f>IF($A54="coal",Factors!$G$2,0)</f>
        <v>0</v>
      </c>
      <c r="AW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Factors!$G$5,0)</f>
        <v>0</v>
      </c>
      <c r="AX54">
        <f>IF(OR($N54="D",$N54="HFO",$N54="FO",$N54="D/HFO",$N54="D/NG",$N54="HFO/D",$N54="HFO/NG",$N54="FO/NG"),Factors!$G$4,0)</f>
        <v>3.2665695429946934E-2</v>
      </c>
      <c r="AY54">
        <f t="shared" si="12"/>
        <v>2.5928730410041075E-2</v>
      </c>
      <c r="AZ54">
        <f t="shared" si="13"/>
        <v>2.5928730410041075E-2</v>
      </c>
      <c r="BA54">
        <f t="shared" si="14"/>
        <v>3.2665695429946934E-2</v>
      </c>
      <c r="BB54">
        <f t="shared" si="15"/>
        <v>3.2665695429946934E-2</v>
      </c>
      <c r="BC54">
        <f t="shared" si="16"/>
        <v>2.9297212919994004E-2</v>
      </c>
      <c r="BD54" s="18">
        <f t="shared" si="17"/>
        <v>15.172663316582915</v>
      </c>
      <c r="BE54" s="18">
        <f t="shared" si="18"/>
        <v>15.172663316582915</v>
      </c>
      <c r="BF54" s="18">
        <f t="shared" si="19"/>
        <v>19.114919663351188</v>
      </c>
      <c r="BG54" s="18">
        <f t="shared" si="20"/>
        <v>19.114919663351188</v>
      </c>
      <c r="BH54">
        <f>IF(A54="coal", Factors!$B$8, IF(OR($N54="D",$N54="HFO",$N54="FO",$N54="D/HFO",$N54="D/NG",$N54="HFO/D",$N54="HFO/NG",$N54="FO/NG"), Factors!$B$9, 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 Factors!$B$10, 0)))</f>
        <v>11166</v>
      </c>
      <c r="BI54">
        <f>IF($A54&lt;&gt;"coal",0,IF($N54="bituminous",Factors!$B$30,IF($N54="lignite",Factors!$B$34,IF($N54="subbituminous",Factors!$B$41,(Factors!$B$30+Factors!$B$34)/2))))</f>
        <v>0</v>
      </c>
      <c r="BJ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(Factors!$B$36+Factors!$B$38)/2,0)</f>
        <v>0</v>
      </c>
      <c r="BK54">
        <f>IF(OR($N54="D",$N54="HFO",$N54="FO",$N54="D/HFO",$N54="D/NG",$N54="HFO/D",$N54="HFO/NG",$N54="FO/NG"),Factors!$B$31,0)</f>
        <v>74.14</v>
      </c>
      <c r="BL54">
        <f t="shared" si="21"/>
        <v>74.14</v>
      </c>
      <c r="BM54">
        <f>IF($A54&lt;&gt;"coal",0,IF($N54="bituminous",Factors!$E$33,IF($N54="lignite",Factors!$E$35,IF($N54="subbituminous",Factors!$E$34,(Factors!$E$33+Factors!$E$35)/2))))</f>
        <v>0</v>
      </c>
      <c r="BN54">
        <f>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),(Factors!$E$39+Factors!$E$40)/2,0)</f>
        <v>0</v>
      </c>
      <c r="BO54">
        <f>IF(OR($N54="D",$N54="HFO",$N54="FO",$N54="D/HFO",$N54="D/NG",$N54="HFO/D",$N54="HFO/NG",$N54="FO/NG"),Factors!$E$37,0)</f>
        <v>78.179401152117492</v>
      </c>
      <c r="BP54">
        <f t="shared" si="22"/>
        <v>78.179401152117492</v>
      </c>
      <c r="BQ54" s="17">
        <f t="shared" si="23"/>
        <v>14192.440468104709</v>
      </c>
      <c r="BR54" s="17">
        <f t="shared" si="4"/>
        <v>14965.693238245269</v>
      </c>
      <c r="BT54" s="17">
        <f t="shared" si="56"/>
        <v>13244.994547212229</v>
      </c>
      <c r="BU54" s="17">
        <f t="shared" si="57"/>
        <v>13244.994547212229</v>
      </c>
      <c r="BV54" s="17">
        <f t="shared" si="58"/>
        <v>16686.391929278314</v>
      </c>
      <c r="BW54" s="17">
        <f t="shared" si="59"/>
        <v>16686.391929278314</v>
      </c>
      <c r="BX54">
        <f>IF($A54="coal",Factors!D$2,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,$N54="LNG"),Factors!D$5,IF(OR($N54="D",$N54="HFO",$N54="FO",$N54="D/HFO",$N54="D/NG",$N54="HFO/D",$N54="HFO/NG",$N54="FO/NG",$N54="HFO/LFO"),Factors!D$4,0)))</f>
        <v>2.5928730410041075E-2</v>
      </c>
      <c r="BY54">
        <f>IF($A54="coal",Factors!E$2,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,$N54="LNG"),Factors!E$5,IF(OR($N54="D",$N54="HFO",$N54="FO",$N54="D/HFO",$N54="D/NG",$N54="HFO/D",$N54="HFO/NG",$N54="FO/NG",$N54="HFO/LFO"),Factors!E$4,0)))</f>
        <v>2.5928730410041075E-2</v>
      </c>
      <c r="BZ54">
        <f>IF($A54="coal",Factors!F$2,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,$N54="LNG"),Factors!F$5,IF(OR($N54="D",$N54="HFO",$N54="FO",$N54="D/HFO",$N54="D/NG",$N54="HFO/D",$N54="HFO/NG",$N54="FO/NG",$N54="HFO/LFO"),Factors!F$4,0)))</f>
        <v>3.2665695429946934E-2</v>
      </c>
      <c r="CA54">
        <f>IF($A54="coal",Factors!G$2,IF(OR($N54="NG",$N54="NG/B",$N54="NG/C",$N54="NG/D",$N54="NG/OG",$N54="NG/FO",$N54="NG/LFO",$N54="NG/BFG",$N54="NG/HFO",$N54="NG/FO/D",$N54="NG/LNG",$N54="NG/N",$N54="NG/N/D",$N54="NG/D/HFO",$N54="NG/HFO/OG",$N54="NG/S",$N54="LNG/NG/FO",$N54="LNG/D",$N54="LNG/LPG",$N54="WSTH-NG",$N54="WSTH-NG/BU",$N54="LNG"),Factors!G$5,IF(OR($N54="D",$N54="HFO",$N54="FO",$N54="D/HFO",$N54="D/NG",$N54="HFO/D",$N54="HFO/NG",$N54="FO/NG",$N54="HFO/LFO"),Factors!G$4,0)))</f>
        <v>3.2665695429946934E-2</v>
      </c>
    </row>
    <row r="55" spans="1:79">
      <c r="A55" t="s">
        <v>285</v>
      </c>
      <c r="B55" t="s">
        <v>32</v>
      </c>
      <c r="C55" t="s">
        <v>33</v>
      </c>
      <c r="D55" t="s">
        <v>34</v>
      </c>
      <c r="E55" t="s">
        <v>358</v>
      </c>
      <c r="F55" t="s">
        <v>296</v>
      </c>
      <c r="I55">
        <v>66.8</v>
      </c>
      <c r="J55" t="s">
        <v>72</v>
      </c>
      <c r="K55">
        <v>1976</v>
      </c>
      <c r="M55" t="s">
        <v>306</v>
      </c>
      <c r="N55" t="s">
        <v>312</v>
      </c>
      <c r="S55" t="s">
        <v>290</v>
      </c>
      <c r="T55" t="s">
        <v>41</v>
      </c>
      <c r="U55">
        <v>28.903863000000001</v>
      </c>
      <c r="V55">
        <v>-81.332329000000001</v>
      </c>
      <c r="W55" t="s">
        <v>42</v>
      </c>
      <c r="X55" t="s">
        <v>359</v>
      </c>
      <c r="Y55" t="s">
        <v>360</v>
      </c>
      <c r="AA55" t="s">
        <v>110</v>
      </c>
      <c r="AB55" t="s">
        <v>361</v>
      </c>
      <c r="AC55" t="s">
        <v>362</v>
      </c>
      <c r="AD55" t="s">
        <v>363</v>
      </c>
      <c r="AE55" t="s">
        <v>49</v>
      </c>
      <c r="AF55" s="1">
        <v>1</v>
      </c>
      <c r="AG55">
        <f t="shared" si="54"/>
        <v>2248.4999999999995</v>
      </c>
      <c r="AH55" t="str">
        <f t="shared" si="1"/>
        <v/>
      </c>
      <c r="AI55">
        <f t="shared" si="9"/>
        <v>48</v>
      </c>
      <c r="AJ55">
        <f t="shared" si="10"/>
        <v>2016</v>
      </c>
      <c r="AK55">
        <f t="shared" ref="AK55:AL55" si="80">AJ55+40</f>
        <v>2056</v>
      </c>
      <c r="AL55">
        <f t="shared" si="80"/>
        <v>2096</v>
      </c>
      <c r="AM55">
        <f>IF($A55="coal",Factors!$D$2,0)</f>
        <v>0</v>
      </c>
      <c r="AN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Factors!$D$5,0)</f>
        <v>0</v>
      </c>
      <c r="AO55">
        <f>IF(OR($N55="D",$N55="HFO",$N55="FO",$N55="D/HFO",$N55="D/NG",$N55="HFO/D",$N55="HFO/NG",$N55="FO/NG"),Factors!$D$4,0)</f>
        <v>2.5928730410041075E-2</v>
      </c>
      <c r="AP55">
        <f>IF($A55="coal",Factors!$E$2,0)</f>
        <v>0</v>
      </c>
      <c r="AQ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Factors!$E$5,0)</f>
        <v>0</v>
      </c>
      <c r="AR55">
        <f>IF(OR($N55="D",$N55="HFO",$N55="FO",$N55="D/HFO",$N55="D/NG",$N55="HFO/D",$N55="HFO/NG",$N55="FO/NG"),Factors!$E$4,0)</f>
        <v>2.5928730410041075E-2</v>
      </c>
      <c r="AS55">
        <f>IF($A55="coal",Factors!$F$2,0)</f>
        <v>0</v>
      </c>
      <c r="AT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Factors!$F$5,0)</f>
        <v>0</v>
      </c>
      <c r="AU55">
        <f>IF(OR($N55="D",$N55="HFO",$N55="FO",$N55="D/HFO",$N55="D/NG",$N55="HFO/D",$N55="HFO/NG",$N55="FO/NG"),Factors!$F$4,0)</f>
        <v>3.2665695429946934E-2</v>
      </c>
      <c r="AV55">
        <f>IF($A55="coal",Factors!$G$2,0)</f>
        <v>0</v>
      </c>
      <c r="AW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Factors!$G$5,0)</f>
        <v>0</v>
      </c>
      <c r="AX55">
        <f>IF(OR($N55="D",$N55="HFO",$N55="FO",$N55="D/HFO",$N55="D/NG",$N55="HFO/D",$N55="HFO/NG",$N55="FO/NG"),Factors!$G$4,0)</f>
        <v>3.2665695429946934E-2</v>
      </c>
      <c r="AY55">
        <f t="shared" si="12"/>
        <v>2.5928730410041075E-2</v>
      </c>
      <c r="AZ55">
        <f t="shared" si="13"/>
        <v>2.5928730410041075E-2</v>
      </c>
      <c r="BA55">
        <f t="shared" si="14"/>
        <v>3.2665695429946934E-2</v>
      </c>
      <c r="BB55">
        <f t="shared" si="15"/>
        <v>3.2665695429946934E-2</v>
      </c>
      <c r="BC55">
        <f t="shared" si="16"/>
        <v>2.9297212919994004E-2</v>
      </c>
      <c r="BD55" s="18">
        <f t="shared" si="17"/>
        <v>15.172663316582915</v>
      </c>
      <c r="BE55" s="18">
        <f t="shared" si="18"/>
        <v>15.172663316582915</v>
      </c>
      <c r="BF55" s="18">
        <f t="shared" si="19"/>
        <v>19.114919663351188</v>
      </c>
      <c r="BG55" s="18">
        <f t="shared" si="20"/>
        <v>19.114919663351188</v>
      </c>
      <c r="BH55">
        <f>IF(A55="coal", Factors!$B$8, IF(OR($N55="D",$N55="HFO",$N55="FO",$N55="D/HFO",$N55="D/NG",$N55="HFO/D",$N55="HFO/NG",$N55="FO/NG"), Factors!$B$9, 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 Factors!$B$10, 0)))</f>
        <v>11166</v>
      </c>
      <c r="BI55">
        <f>IF($A55&lt;&gt;"coal",0,IF($N55="bituminous",Factors!$B$30,IF($N55="lignite",Factors!$B$34,IF($N55="subbituminous",Factors!$B$41,(Factors!$B$30+Factors!$B$34)/2))))</f>
        <v>0</v>
      </c>
      <c r="BJ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(Factors!$B$36+Factors!$B$38)/2,0)</f>
        <v>0</v>
      </c>
      <c r="BK55">
        <f>IF(OR($N55="D",$N55="HFO",$N55="FO",$N55="D/HFO",$N55="D/NG",$N55="HFO/D",$N55="HFO/NG",$N55="FO/NG"),Factors!$B$31,0)</f>
        <v>74.14</v>
      </c>
      <c r="BL55">
        <f t="shared" si="21"/>
        <v>74.14</v>
      </c>
      <c r="BM55">
        <f>IF($A55&lt;&gt;"coal",0,IF($N55="bituminous",Factors!$E$33,IF($N55="lignite",Factors!$E$35,IF($N55="subbituminous",Factors!$E$34,(Factors!$E$33+Factors!$E$35)/2))))</f>
        <v>0</v>
      </c>
      <c r="BN55">
        <f>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),(Factors!$E$39+Factors!$E$40)/2,0)</f>
        <v>0</v>
      </c>
      <c r="BO55">
        <f>IF(OR($N55="D",$N55="HFO",$N55="FO",$N55="D/HFO",$N55="D/NG",$N55="HFO/D",$N55="HFO/NG",$N55="FO/NG"),Factors!$E$37,0)</f>
        <v>78.179401152117492</v>
      </c>
      <c r="BP55">
        <f t="shared" si="22"/>
        <v>78.179401152117492</v>
      </c>
      <c r="BQ55" s="17">
        <f t="shared" si="23"/>
        <v>14192.440468104709</v>
      </c>
      <c r="BR55" s="17">
        <f t="shared" si="4"/>
        <v>14965.693238245269</v>
      </c>
      <c r="BT55" s="17">
        <f t="shared" si="56"/>
        <v>13244.994547212229</v>
      </c>
      <c r="BU55" s="17">
        <f t="shared" si="57"/>
        <v>13244.994547212229</v>
      </c>
      <c r="BV55" s="17">
        <f t="shared" si="58"/>
        <v>16686.391929278314</v>
      </c>
      <c r="BW55" s="17">
        <f t="shared" si="59"/>
        <v>16686.391929278314</v>
      </c>
      <c r="BX55">
        <f>IF($A55="coal",Factors!D$2,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,$N55="LNG"),Factors!D$5,IF(OR($N55="D",$N55="HFO",$N55="FO",$N55="D/HFO",$N55="D/NG",$N55="HFO/D",$N55="HFO/NG",$N55="FO/NG",$N55="HFO/LFO"),Factors!D$4,0)))</f>
        <v>2.5928730410041075E-2</v>
      </c>
      <c r="BY55">
        <f>IF($A55="coal",Factors!E$2,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,$N55="LNG"),Factors!E$5,IF(OR($N55="D",$N55="HFO",$N55="FO",$N55="D/HFO",$N55="D/NG",$N55="HFO/D",$N55="HFO/NG",$N55="FO/NG",$N55="HFO/LFO"),Factors!E$4,0)))</f>
        <v>2.5928730410041075E-2</v>
      </c>
      <c r="BZ55">
        <f>IF($A55="coal",Factors!F$2,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,$N55="LNG"),Factors!F$5,IF(OR($N55="D",$N55="HFO",$N55="FO",$N55="D/HFO",$N55="D/NG",$N55="HFO/D",$N55="HFO/NG",$N55="FO/NG",$N55="HFO/LFO"),Factors!F$4,0)))</f>
        <v>3.2665695429946934E-2</v>
      </c>
      <c r="CA55">
        <f>IF($A55="coal",Factors!G$2,IF(OR($N55="NG",$N55="NG/B",$N55="NG/C",$N55="NG/D",$N55="NG/OG",$N55="NG/FO",$N55="NG/LFO",$N55="NG/BFG",$N55="NG/HFO",$N55="NG/FO/D",$N55="NG/LNG",$N55="NG/N",$N55="NG/N/D",$N55="NG/D/HFO",$N55="NG/HFO/OG",$N55="NG/S",$N55="LNG/NG/FO",$N55="LNG/D",$N55="LNG/LPG",$N55="WSTH-NG",$N55="WSTH-NG/BU",$N55="LNG"),Factors!G$5,IF(OR($N55="D",$N55="HFO",$N55="FO",$N55="D/HFO",$N55="D/NG",$N55="HFO/D",$N55="HFO/NG",$N55="FO/NG",$N55="HFO/LFO"),Factors!G$4,0)))</f>
        <v>3.2665695429946934E-2</v>
      </c>
    </row>
    <row r="56" spans="1:79">
      <c r="A56" t="s">
        <v>285</v>
      </c>
      <c r="B56" t="s">
        <v>32</v>
      </c>
      <c r="C56" t="s">
        <v>33</v>
      </c>
      <c r="D56" t="s">
        <v>34</v>
      </c>
      <c r="E56" t="s">
        <v>358</v>
      </c>
      <c r="F56" t="s">
        <v>327</v>
      </c>
      <c r="I56">
        <v>66.8</v>
      </c>
      <c r="J56" t="s">
        <v>72</v>
      </c>
      <c r="K56">
        <v>1976</v>
      </c>
      <c r="M56" t="s">
        <v>306</v>
      </c>
      <c r="N56" t="s">
        <v>312</v>
      </c>
      <c r="S56" t="s">
        <v>290</v>
      </c>
      <c r="T56" t="s">
        <v>41</v>
      </c>
      <c r="U56">
        <v>28.903863000000001</v>
      </c>
      <c r="V56">
        <v>-81.332329000000001</v>
      </c>
      <c r="W56" t="s">
        <v>42</v>
      </c>
      <c r="X56" t="s">
        <v>359</v>
      </c>
      <c r="Y56" t="s">
        <v>360</v>
      </c>
      <c r="AA56" t="s">
        <v>110</v>
      </c>
      <c r="AB56" t="s">
        <v>361</v>
      </c>
      <c r="AC56" t="s">
        <v>362</v>
      </c>
      <c r="AD56" t="s">
        <v>365</v>
      </c>
      <c r="AE56" t="s">
        <v>49</v>
      </c>
      <c r="AF56" s="1">
        <v>1</v>
      </c>
      <c r="AG56">
        <f t="shared" si="54"/>
        <v>2248.4999999999995</v>
      </c>
      <c r="AH56" t="str">
        <f t="shared" si="1"/>
        <v/>
      </c>
      <c r="AI56">
        <f t="shared" si="9"/>
        <v>48</v>
      </c>
      <c r="AJ56">
        <f t="shared" si="10"/>
        <v>2016</v>
      </c>
      <c r="AK56">
        <f t="shared" ref="AK56:AL56" si="81">AJ56+40</f>
        <v>2056</v>
      </c>
      <c r="AL56">
        <f t="shared" si="81"/>
        <v>2096</v>
      </c>
      <c r="AM56">
        <f>IF($A56="coal",Factors!$D$2,0)</f>
        <v>0</v>
      </c>
      <c r="AN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Factors!$D$5,0)</f>
        <v>0</v>
      </c>
      <c r="AO56">
        <f>IF(OR($N56="D",$N56="HFO",$N56="FO",$N56="D/HFO",$N56="D/NG",$N56="HFO/D",$N56="HFO/NG",$N56="FO/NG"),Factors!$D$4,0)</f>
        <v>2.5928730410041075E-2</v>
      </c>
      <c r="AP56">
        <f>IF($A56="coal",Factors!$E$2,0)</f>
        <v>0</v>
      </c>
      <c r="AQ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Factors!$E$5,0)</f>
        <v>0</v>
      </c>
      <c r="AR56">
        <f>IF(OR($N56="D",$N56="HFO",$N56="FO",$N56="D/HFO",$N56="D/NG",$N56="HFO/D",$N56="HFO/NG",$N56="FO/NG"),Factors!$E$4,0)</f>
        <v>2.5928730410041075E-2</v>
      </c>
      <c r="AS56">
        <f>IF($A56="coal",Factors!$F$2,0)</f>
        <v>0</v>
      </c>
      <c r="AT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Factors!$F$5,0)</f>
        <v>0</v>
      </c>
      <c r="AU56">
        <f>IF(OR($N56="D",$N56="HFO",$N56="FO",$N56="D/HFO",$N56="D/NG",$N56="HFO/D",$N56="HFO/NG",$N56="FO/NG"),Factors!$F$4,0)</f>
        <v>3.2665695429946934E-2</v>
      </c>
      <c r="AV56">
        <f>IF($A56="coal",Factors!$G$2,0)</f>
        <v>0</v>
      </c>
      <c r="AW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Factors!$G$5,0)</f>
        <v>0</v>
      </c>
      <c r="AX56">
        <f>IF(OR($N56="D",$N56="HFO",$N56="FO",$N56="D/HFO",$N56="D/NG",$N56="HFO/D",$N56="HFO/NG",$N56="FO/NG"),Factors!$G$4,0)</f>
        <v>3.2665695429946934E-2</v>
      </c>
      <c r="AY56">
        <f t="shared" si="12"/>
        <v>2.5928730410041075E-2</v>
      </c>
      <c r="AZ56">
        <f t="shared" si="13"/>
        <v>2.5928730410041075E-2</v>
      </c>
      <c r="BA56">
        <f t="shared" si="14"/>
        <v>3.2665695429946934E-2</v>
      </c>
      <c r="BB56">
        <f t="shared" si="15"/>
        <v>3.2665695429946934E-2</v>
      </c>
      <c r="BC56">
        <f t="shared" si="16"/>
        <v>2.9297212919994004E-2</v>
      </c>
      <c r="BD56" s="18">
        <f t="shared" si="17"/>
        <v>15.172663316582915</v>
      </c>
      <c r="BE56" s="18">
        <f t="shared" si="18"/>
        <v>15.172663316582915</v>
      </c>
      <c r="BF56" s="18">
        <f t="shared" si="19"/>
        <v>19.114919663351188</v>
      </c>
      <c r="BG56" s="18">
        <f t="shared" si="20"/>
        <v>19.114919663351188</v>
      </c>
      <c r="BH56">
        <f>IF(A56="coal", Factors!$B$8, IF(OR($N56="D",$N56="HFO",$N56="FO",$N56="D/HFO",$N56="D/NG",$N56="HFO/D",$N56="HFO/NG",$N56="FO/NG"), Factors!$B$9, 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 Factors!$B$10, 0)))</f>
        <v>11166</v>
      </c>
      <c r="BI56">
        <f>IF($A56&lt;&gt;"coal",0,IF($N56="bituminous",Factors!$B$30,IF($N56="lignite",Factors!$B$34,IF($N56="subbituminous",Factors!$B$41,(Factors!$B$30+Factors!$B$34)/2))))</f>
        <v>0</v>
      </c>
      <c r="BJ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(Factors!$B$36+Factors!$B$38)/2,0)</f>
        <v>0</v>
      </c>
      <c r="BK56">
        <f>IF(OR($N56="D",$N56="HFO",$N56="FO",$N56="D/HFO",$N56="D/NG",$N56="HFO/D",$N56="HFO/NG",$N56="FO/NG"),Factors!$B$31,0)</f>
        <v>74.14</v>
      </c>
      <c r="BL56">
        <f t="shared" si="21"/>
        <v>74.14</v>
      </c>
      <c r="BM56">
        <f>IF($A56&lt;&gt;"coal",0,IF($N56="bituminous",Factors!$E$33,IF($N56="lignite",Factors!$E$35,IF($N56="subbituminous",Factors!$E$34,(Factors!$E$33+Factors!$E$35)/2))))</f>
        <v>0</v>
      </c>
      <c r="BN56">
        <f>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),(Factors!$E$39+Factors!$E$40)/2,0)</f>
        <v>0</v>
      </c>
      <c r="BO56">
        <f>IF(OR($N56="D",$N56="HFO",$N56="FO",$N56="D/HFO",$N56="D/NG",$N56="HFO/D",$N56="HFO/NG",$N56="FO/NG"),Factors!$E$37,0)</f>
        <v>78.179401152117492</v>
      </c>
      <c r="BP56">
        <f t="shared" si="22"/>
        <v>78.179401152117492</v>
      </c>
      <c r="BQ56" s="17">
        <f t="shared" si="23"/>
        <v>14192.440468104709</v>
      </c>
      <c r="BR56" s="17">
        <f t="shared" si="4"/>
        <v>14965.693238245269</v>
      </c>
      <c r="BT56" s="17">
        <f t="shared" si="56"/>
        <v>13244.994547212229</v>
      </c>
      <c r="BU56" s="17">
        <f t="shared" si="57"/>
        <v>13244.994547212229</v>
      </c>
      <c r="BV56" s="17">
        <f t="shared" si="58"/>
        <v>16686.391929278314</v>
      </c>
      <c r="BW56" s="17">
        <f t="shared" si="59"/>
        <v>16686.391929278314</v>
      </c>
      <c r="BX56">
        <f>IF($A56="coal",Factors!D$2,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,$N56="LNG"),Factors!D$5,IF(OR($N56="D",$N56="HFO",$N56="FO",$N56="D/HFO",$N56="D/NG",$N56="HFO/D",$N56="HFO/NG",$N56="FO/NG",$N56="HFO/LFO"),Factors!D$4,0)))</f>
        <v>2.5928730410041075E-2</v>
      </c>
      <c r="BY56">
        <f>IF($A56="coal",Factors!E$2,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,$N56="LNG"),Factors!E$5,IF(OR($N56="D",$N56="HFO",$N56="FO",$N56="D/HFO",$N56="D/NG",$N56="HFO/D",$N56="HFO/NG",$N56="FO/NG",$N56="HFO/LFO"),Factors!E$4,0)))</f>
        <v>2.5928730410041075E-2</v>
      </c>
      <c r="BZ56">
        <f>IF($A56="coal",Factors!F$2,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,$N56="LNG"),Factors!F$5,IF(OR($N56="D",$N56="HFO",$N56="FO",$N56="D/HFO",$N56="D/NG",$N56="HFO/D",$N56="HFO/NG",$N56="FO/NG",$N56="HFO/LFO"),Factors!F$4,0)))</f>
        <v>3.2665695429946934E-2</v>
      </c>
      <c r="CA56">
        <f>IF($A56="coal",Factors!G$2,IF(OR($N56="NG",$N56="NG/B",$N56="NG/C",$N56="NG/D",$N56="NG/OG",$N56="NG/FO",$N56="NG/LFO",$N56="NG/BFG",$N56="NG/HFO",$N56="NG/FO/D",$N56="NG/LNG",$N56="NG/N",$N56="NG/N/D",$N56="NG/D/HFO",$N56="NG/HFO/OG",$N56="NG/S",$N56="LNG/NG/FO",$N56="LNG/D",$N56="LNG/LPG",$N56="WSTH-NG",$N56="WSTH-NG/BU",$N56="LNG"),Factors!G$5,IF(OR($N56="D",$N56="HFO",$N56="FO",$N56="D/HFO",$N56="D/NG",$N56="HFO/D",$N56="HFO/NG",$N56="FO/NG",$N56="HFO/LFO"),Factors!G$4,0)))</f>
        <v>3.2665695429946934E-2</v>
      </c>
    </row>
    <row r="57" spans="1:79">
      <c r="A57" t="s">
        <v>285</v>
      </c>
      <c r="B57" t="s">
        <v>32</v>
      </c>
      <c r="C57" t="s">
        <v>33</v>
      </c>
      <c r="D57" t="s">
        <v>34</v>
      </c>
      <c r="E57" t="s">
        <v>358</v>
      </c>
      <c r="F57" t="s">
        <v>346</v>
      </c>
      <c r="I57">
        <v>66.8</v>
      </c>
      <c r="J57" t="s">
        <v>72</v>
      </c>
      <c r="K57">
        <v>1976</v>
      </c>
      <c r="M57" t="s">
        <v>306</v>
      </c>
      <c r="N57" t="s">
        <v>312</v>
      </c>
      <c r="S57" t="s">
        <v>290</v>
      </c>
      <c r="T57" t="s">
        <v>41</v>
      </c>
      <c r="U57">
        <v>28.903863000000001</v>
      </c>
      <c r="V57">
        <v>-81.332329000000001</v>
      </c>
      <c r="W57" t="s">
        <v>42</v>
      </c>
      <c r="X57" t="s">
        <v>359</v>
      </c>
      <c r="Y57" t="s">
        <v>360</v>
      </c>
      <c r="AA57" t="s">
        <v>110</v>
      </c>
      <c r="AB57" t="s">
        <v>361</v>
      </c>
      <c r="AC57" t="s">
        <v>362</v>
      </c>
      <c r="AD57" t="s">
        <v>368</v>
      </c>
      <c r="AE57" t="s">
        <v>49</v>
      </c>
      <c r="AF57" s="1">
        <v>1</v>
      </c>
      <c r="AG57">
        <f t="shared" si="54"/>
        <v>2248.4999999999995</v>
      </c>
      <c r="AH57" t="str">
        <f t="shared" si="1"/>
        <v/>
      </c>
      <c r="AI57">
        <f t="shared" si="9"/>
        <v>48</v>
      </c>
      <c r="AJ57">
        <f t="shared" si="10"/>
        <v>2016</v>
      </c>
      <c r="AK57">
        <f t="shared" ref="AK57:AL57" si="82">AJ57+40</f>
        <v>2056</v>
      </c>
      <c r="AL57">
        <f t="shared" si="82"/>
        <v>2096</v>
      </c>
      <c r="AM57">
        <f>IF($A57="coal",Factors!$D$2,0)</f>
        <v>0</v>
      </c>
      <c r="AN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Factors!$D$5,0)</f>
        <v>0</v>
      </c>
      <c r="AO57">
        <f>IF(OR($N57="D",$N57="HFO",$N57="FO",$N57="D/HFO",$N57="D/NG",$N57="HFO/D",$N57="HFO/NG",$N57="FO/NG"),Factors!$D$4,0)</f>
        <v>2.5928730410041075E-2</v>
      </c>
      <c r="AP57">
        <f>IF($A57="coal",Factors!$E$2,0)</f>
        <v>0</v>
      </c>
      <c r="AQ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Factors!$E$5,0)</f>
        <v>0</v>
      </c>
      <c r="AR57">
        <f>IF(OR($N57="D",$N57="HFO",$N57="FO",$N57="D/HFO",$N57="D/NG",$N57="HFO/D",$N57="HFO/NG",$N57="FO/NG"),Factors!$E$4,0)</f>
        <v>2.5928730410041075E-2</v>
      </c>
      <c r="AS57">
        <f>IF($A57="coal",Factors!$F$2,0)</f>
        <v>0</v>
      </c>
      <c r="AT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Factors!$F$5,0)</f>
        <v>0</v>
      </c>
      <c r="AU57">
        <f>IF(OR($N57="D",$N57="HFO",$N57="FO",$N57="D/HFO",$N57="D/NG",$N57="HFO/D",$N57="HFO/NG",$N57="FO/NG"),Factors!$F$4,0)</f>
        <v>3.2665695429946934E-2</v>
      </c>
      <c r="AV57">
        <f>IF($A57="coal",Factors!$G$2,0)</f>
        <v>0</v>
      </c>
      <c r="AW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Factors!$G$5,0)</f>
        <v>0</v>
      </c>
      <c r="AX57">
        <f>IF(OR($N57="D",$N57="HFO",$N57="FO",$N57="D/HFO",$N57="D/NG",$N57="HFO/D",$N57="HFO/NG",$N57="FO/NG"),Factors!$G$4,0)</f>
        <v>3.2665695429946934E-2</v>
      </c>
      <c r="AY57">
        <f t="shared" si="12"/>
        <v>2.5928730410041075E-2</v>
      </c>
      <c r="AZ57">
        <f t="shared" si="13"/>
        <v>2.5928730410041075E-2</v>
      </c>
      <c r="BA57">
        <f t="shared" si="14"/>
        <v>3.2665695429946934E-2</v>
      </c>
      <c r="BB57">
        <f t="shared" si="15"/>
        <v>3.2665695429946934E-2</v>
      </c>
      <c r="BC57">
        <f t="shared" si="16"/>
        <v>2.9297212919994004E-2</v>
      </c>
      <c r="BD57" s="18">
        <f t="shared" si="17"/>
        <v>15.172663316582915</v>
      </c>
      <c r="BE57" s="18">
        <f t="shared" si="18"/>
        <v>15.172663316582915</v>
      </c>
      <c r="BF57" s="18">
        <f t="shared" si="19"/>
        <v>19.114919663351188</v>
      </c>
      <c r="BG57" s="18">
        <f t="shared" si="20"/>
        <v>19.114919663351188</v>
      </c>
      <c r="BH57">
        <f>IF(A57="coal", Factors!$B$8, IF(OR($N57="D",$N57="HFO",$N57="FO",$N57="D/HFO",$N57="D/NG",$N57="HFO/D",$N57="HFO/NG",$N57="FO/NG"), Factors!$B$9, 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 Factors!$B$10, 0)))</f>
        <v>11166</v>
      </c>
      <c r="BI57">
        <f>IF($A57&lt;&gt;"coal",0,IF($N57="bituminous",Factors!$B$30,IF($N57="lignite",Factors!$B$34,IF($N57="subbituminous",Factors!$B$41,(Factors!$B$30+Factors!$B$34)/2))))</f>
        <v>0</v>
      </c>
      <c r="BJ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(Factors!$B$36+Factors!$B$38)/2,0)</f>
        <v>0</v>
      </c>
      <c r="BK57">
        <f>IF(OR($N57="D",$N57="HFO",$N57="FO",$N57="D/HFO",$N57="D/NG",$N57="HFO/D",$N57="HFO/NG",$N57="FO/NG"),Factors!$B$31,0)</f>
        <v>74.14</v>
      </c>
      <c r="BL57">
        <f t="shared" si="21"/>
        <v>74.14</v>
      </c>
      <c r="BM57">
        <f>IF($A57&lt;&gt;"coal",0,IF($N57="bituminous",Factors!$E$33,IF($N57="lignite",Factors!$E$35,IF($N57="subbituminous",Factors!$E$34,(Factors!$E$33+Factors!$E$35)/2))))</f>
        <v>0</v>
      </c>
      <c r="BN57">
        <f>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),(Factors!$E$39+Factors!$E$40)/2,0)</f>
        <v>0</v>
      </c>
      <c r="BO57">
        <f>IF(OR($N57="D",$N57="HFO",$N57="FO",$N57="D/HFO",$N57="D/NG",$N57="HFO/D",$N57="HFO/NG",$N57="FO/NG"),Factors!$E$37,0)</f>
        <v>78.179401152117492</v>
      </c>
      <c r="BP57">
        <f t="shared" si="22"/>
        <v>78.179401152117492</v>
      </c>
      <c r="BQ57" s="17">
        <f t="shared" si="23"/>
        <v>14192.440468104709</v>
      </c>
      <c r="BR57" s="17">
        <f t="shared" si="4"/>
        <v>14965.693238245269</v>
      </c>
      <c r="BT57" s="17">
        <f t="shared" si="56"/>
        <v>13244.994547212229</v>
      </c>
      <c r="BU57" s="17">
        <f t="shared" si="57"/>
        <v>13244.994547212229</v>
      </c>
      <c r="BV57" s="17">
        <f t="shared" si="58"/>
        <v>16686.391929278314</v>
      </c>
      <c r="BW57" s="17">
        <f t="shared" si="59"/>
        <v>16686.391929278314</v>
      </c>
      <c r="BX57">
        <f>IF($A57="coal",Factors!D$2,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,$N57="LNG"),Factors!D$5,IF(OR($N57="D",$N57="HFO",$N57="FO",$N57="D/HFO",$N57="D/NG",$N57="HFO/D",$N57="HFO/NG",$N57="FO/NG",$N57="HFO/LFO"),Factors!D$4,0)))</f>
        <v>2.5928730410041075E-2</v>
      </c>
      <c r="BY57">
        <f>IF($A57="coal",Factors!E$2,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,$N57="LNG"),Factors!E$5,IF(OR($N57="D",$N57="HFO",$N57="FO",$N57="D/HFO",$N57="D/NG",$N57="HFO/D",$N57="HFO/NG",$N57="FO/NG",$N57="HFO/LFO"),Factors!E$4,0)))</f>
        <v>2.5928730410041075E-2</v>
      </c>
      <c r="BZ57">
        <f>IF($A57="coal",Factors!F$2,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,$N57="LNG"),Factors!F$5,IF(OR($N57="D",$N57="HFO",$N57="FO",$N57="D/HFO",$N57="D/NG",$N57="HFO/D",$N57="HFO/NG",$N57="FO/NG",$N57="HFO/LFO"),Factors!F$4,0)))</f>
        <v>3.2665695429946934E-2</v>
      </c>
      <c r="CA57">
        <f>IF($A57="coal",Factors!G$2,IF(OR($N57="NG",$N57="NG/B",$N57="NG/C",$N57="NG/D",$N57="NG/OG",$N57="NG/FO",$N57="NG/LFO",$N57="NG/BFG",$N57="NG/HFO",$N57="NG/FO/D",$N57="NG/LNG",$N57="NG/N",$N57="NG/N/D",$N57="NG/D/HFO",$N57="NG/HFO/OG",$N57="NG/S",$N57="LNG/NG/FO",$N57="LNG/D",$N57="LNG/LPG",$N57="WSTH-NG",$N57="WSTH-NG/BU",$N57="LNG"),Factors!G$5,IF(OR($N57="D",$N57="HFO",$N57="FO",$N57="D/HFO",$N57="D/NG",$N57="HFO/D",$N57="HFO/NG",$N57="FO/NG",$N57="HFO/LFO"),Factors!G$4,0)))</f>
        <v>3.2665695429946934E-2</v>
      </c>
    </row>
    <row r="58" spans="1:79">
      <c r="A58" t="s">
        <v>285</v>
      </c>
      <c r="B58" t="s">
        <v>32</v>
      </c>
      <c r="C58" t="s">
        <v>33</v>
      </c>
      <c r="D58" t="s">
        <v>34</v>
      </c>
      <c r="E58" t="s">
        <v>358</v>
      </c>
      <c r="F58" t="s">
        <v>348</v>
      </c>
      <c r="I58">
        <v>104</v>
      </c>
      <c r="J58" t="s">
        <v>72</v>
      </c>
      <c r="K58">
        <v>1992</v>
      </c>
      <c r="M58" t="s">
        <v>306</v>
      </c>
      <c r="N58" t="s">
        <v>289</v>
      </c>
      <c r="S58" t="s">
        <v>290</v>
      </c>
      <c r="T58" t="s">
        <v>41</v>
      </c>
      <c r="U58">
        <v>28.903863000000001</v>
      </c>
      <c r="V58">
        <v>-81.332329999999999</v>
      </c>
      <c r="W58" t="s">
        <v>42</v>
      </c>
      <c r="X58" t="s">
        <v>359</v>
      </c>
      <c r="Y58" t="s">
        <v>360</v>
      </c>
      <c r="AA58" t="s">
        <v>110</v>
      </c>
      <c r="AB58" t="s">
        <v>361</v>
      </c>
      <c r="AC58" t="s">
        <v>362</v>
      </c>
      <c r="AD58" t="s">
        <v>369</v>
      </c>
      <c r="AE58" t="s">
        <v>49</v>
      </c>
      <c r="AF58" s="1">
        <v>1</v>
      </c>
      <c r="AG58">
        <f t="shared" si="54"/>
        <v>2248.4999999999995</v>
      </c>
      <c r="AH58" t="str">
        <f t="shared" si="1"/>
        <v/>
      </c>
      <c r="AI58">
        <f t="shared" si="9"/>
        <v>32</v>
      </c>
      <c r="AJ58">
        <f t="shared" si="10"/>
        <v>2032</v>
      </c>
      <c r="AK58">
        <f t="shared" ref="AK58:AL58" si="83">AJ58+40</f>
        <v>2072</v>
      </c>
      <c r="AL58">
        <f t="shared" si="83"/>
        <v>2112</v>
      </c>
      <c r="AM58">
        <f>IF($A58="coal",Factors!$D$2,0)</f>
        <v>0</v>
      </c>
      <c r="AN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Factors!$D$5,0)</f>
        <v>0.40084791833563349</v>
      </c>
      <c r="AO58">
        <f>IF(OR($N58="D",$N58="HFO",$N58="FO",$N58="D/HFO",$N58="D/NG",$N58="HFO/D",$N58="HFO/NG",$N58="FO/NG"),Factors!$D$4,0)</f>
        <v>0</v>
      </c>
      <c r="AP58">
        <f>IF($A58="coal",Factors!$E$2,0)</f>
        <v>0</v>
      </c>
      <c r="AQ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Factors!$E$5,0)</f>
        <v>0.4330101334016615</v>
      </c>
      <c r="AR58">
        <f>IF(OR($N58="D",$N58="HFO",$N58="FO",$N58="D/HFO",$N58="D/NG",$N58="HFO/D",$N58="HFO/NG",$N58="FO/NG"),Factors!$E$4,0)</f>
        <v>0</v>
      </c>
      <c r="AS58">
        <f>IF($A58="coal",Factors!$F$2,0)</f>
        <v>0</v>
      </c>
      <c r="AT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Factors!$F$5,0)</f>
        <v>0.49000949564875101</v>
      </c>
      <c r="AU58">
        <f>IF(OR($N58="D",$N58="HFO",$N58="FO",$N58="D/HFO",$N58="D/NG",$N58="HFO/D",$N58="HFO/NG",$N58="FO/NG"),Factors!$F$4,0)</f>
        <v>0</v>
      </c>
      <c r="AV58">
        <f>IF($A58="coal",Factors!$G$2,0)</f>
        <v>0</v>
      </c>
      <c r="AW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Factors!$G$5,0)</f>
        <v>0.3830825791202615</v>
      </c>
      <c r="AX58">
        <f>IF(OR($N58="D",$N58="HFO",$N58="FO",$N58="D/HFO",$N58="D/NG",$N58="HFO/D",$N58="HFO/NG",$N58="FO/NG"),Factors!$G$4,0)</f>
        <v>0</v>
      </c>
      <c r="AY58">
        <f t="shared" si="12"/>
        <v>0.40084791833563349</v>
      </c>
      <c r="AZ58">
        <f t="shared" si="13"/>
        <v>0.4330101334016615</v>
      </c>
      <c r="BA58">
        <f t="shared" si="14"/>
        <v>0.49000949564875101</v>
      </c>
      <c r="BB58">
        <f t="shared" si="15"/>
        <v>0.3830825791202615</v>
      </c>
      <c r="BC58">
        <f t="shared" si="16"/>
        <v>0.42673753162657685</v>
      </c>
      <c r="BD58" s="18">
        <f t="shared" si="17"/>
        <v>365.18848752049553</v>
      </c>
      <c r="BE58" s="18">
        <f t="shared" si="18"/>
        <v>394.48955193424968</v>
      </c>
      <c r="BF58" s="18">
        <f t="shared" si="19"/>
        <v>446.41825091583809</v>
      </c>
      <c r="BG58" s="18">
        <f t="shared" si="20"/>
        <v>349.00355288172301</v>
      </c>
      <c r="BH58">
        <f>IF(A58="coal", Factors!$B$8, IF(OR($N58="D",$N58="HFO",$N58="FO",$N58="D/HFO",$N58="D/NG",$N58="HFO/D",$N58="HFO/NG",$N58="FO/NG"), Factors!$B$9, 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 Factors!$B$10, 0)))</f>
        <v>7740</v>
      </c>
      <c r="BI58">
        <f>IF($A58&lt;&gt;"coal",0,IF($N58="bituminous",Factors!$B$30,IF($N58="lignite",Factors!$B$34,IF($N58="subbituminous",Factors!$B$41,(Factors!$B$30+Factors!$B$34)/2))))</f>
        <v>0</v>
      </c>
      <c r="BJ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(Factors!$B$36+Factors!$B$38)/2,0)</f>
        <v>57.894999999999996</v>
      </c>
      <c r="BK58">
        <f>IF(OR($N58="D",$N58="HFO",$N58="FO",$N58="D/HFO",$N58="D/NG",$N58="HFO/D",$N58="HFO/NG",$N58="FO/NG"),Factors!$B$31,0)</f>
        <v>0</v>
      </c>
      <c r="BL58">
        <f t="shared" si="21"/>
        <v>57.894999999999996</v>
      </c>
      <c r="BM58">
        <f>IF($A58&lt;&gt;"coal",0,IF($N58="bituminous",Factors!$E$33,IF($N58="lignite",Factors!$E$35,IF($N58="subbituminous",Factors!$E$34,(Factors!$E$33+Factors!$E$35)/2))))</f>
        <v>0</v>
      </c>
      <c r="BN58">
        <f>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),(Factors!$E$39+Factors!$E$40)/2,0)</f>
        <v>63.461416724694558</v>
      </c>
      <c r="BO58">
        <f>IF(OR($N58="D",$N58="HFO",$N58="FO",$N58="D/HFO",$N58="D/NG",$N58="HFO/D",$N58="HFO/NG",$N58="FO/NG"),Factors!$E$37,0)</f>
        <v>0</v>
      </c>
      <c r="BP58">
        <f t="shared" si="22"/>
        <v>63.461416724694558</v>
      </c>
      <c r="BQ58" s="17">
        <f t="shared" si="23"/>
        <v>174212.89799755352</v>
      </c>
      <c r="BR58" s="17">
        <f t="shared" si="4"/>
        <v>190962.90385420938</v>
      </c>
      <c r="BT58" s="17">
        <f t="shared" si="56"/>
        <v>179377.43183149688</v>
      </c>
      <c r="BU58" s="17">
        <f t="shared" si="57"/>
        <v>193769.86167000193</v>
      </c>
      <c r="BV58" s="17">
        <f t="shared" si="58"/>
        <v>219276.79022876546</v>
      </c>
      <c r="BW58" s="17">
        <f t="shared" si="59"/>
        <v>171427.53168657323</v>
      </c>
      <c r="BX58">
        <f>IF($A58="coal",Factors!D$2,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,$N58="LNG"),Factors!D$5,IF(OR($N58="D",$N58="HFO",$N58="FO",$N58="D/HFO",$N58="D/NG",$N58="HFO/D",$N58="HFO/NG",$N58="FO/NG",$N58="HFO/LFO"),Factors!D$4,0)))</f>
        <v>0.40084791833563349</v>
      </c>
      <c r="BY58">
        <f>IF($A58="coal",Factors!E$2,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,$N58="LNG"),Factors!E$5,IF(OR($N58="D",$N58="HFO",$N58="FO",$N58="D/HFO",$N58="D/NG",$N58="HFO/D",$N58="HFO/NG",$N58="FO/NG",$N58="HFO/LFO"),Factors!E$4,0)))</f>
        <v>0.4330101334016615</v>
      </c>
      <c r="BZ58">
        <f>IF($A58="coal",Factors!F$2,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,$N58="LNG"),Factors!F$5,IF(OR($N58="D",$N58="HFO",$N58="FO",$N58="D/HFO",$N58="D/NG",$N58="HFO/D",$N58="HFO/NG",$N58="FO/NG",$N58="HFO/LFO"),Factors!F$4,0)))</f>
        <v>0.49000949564875101</v>
      </c>
      <c r="CA58">
        <f>IF($A58="coal",Factors!G$2,IF(OR($N58="NG",$N58="NG/B",$N58="NG/C",$N58="NG/D",$N58="NG/OG",$N58="NG/FO",$N58="NG/LFO",$N58="NG/BFG",$N58="NG/HFO",$N58="NG/FO/D",$N58="NG/LNG",$N58="NG/N",$N58="NG/N/D",$N58="NG/D/HFO",$N58="NG/HFO/OG",$N58="NG/S",$N58="LNG/NG/FO",$N58="LNG/D",$N58="LNG/LPG",$N58="WSTH-NG",$N58="WSTH-NG/BU",$N58="LNG"),Factors!G$5,IF(OR($N58="D",$N58="HFO",$N58="FO",$N58="D/HFO",$N58="D/NG",$N58="HFO/D",$N58="HFO/NG",$N58="FO/NG",$N58="HFO/LFO"),Factors!G$4,0)))</f>
        <v>0.3830825791202615</v>
      </c>
    </row>
    <row r="59" spans="1:79">
      <c r="A59" t="s">
        <v>285</v>
      </c>
      <c r="B59" t="s">
        <v>32</v>
      </c>
      <c r="C59" t="s">
        <v>33</v>
      </c>
      <c r="D59" t="s">
        <v>34</v>
      </c>
      <c r="E59" t="s">
        <v>358</v>
      </c>
      <c r="F59" t="s">
        <v>350</v>
      </c>
      <c r="I59">
        <v>104</v>
      </c>
      <c r="J59" t="s">
        <v>72</v>
      </c>
      <c r="K59">
        <v>1992</v>
      </c>
      <c r="M59" t="s">
        <v>306</v>
      </c>
      <c r="N59" t="s">
        <v>289</v>
      </c>
      <c r="S59" t="s">
        <v>290</v>
      </c>
      <c r="T59" t="s">
        <v>41</v>
      </c>
      <c r="U59">
        <v>28.903863000000001</v>
      </c>
      <c r="V59">
        <v>-81.332329999999999</v>
      </c>
      <c r="W59" t="s">
        <v>42</v>
      </c>
      <c r="X59" t="s">
        <v>359</v>
      </c>
      <c r="Y59" t="s">
        <v>360</v>
      </c>
      <c r="AA59" t="s">
        <v>110</v>
      </c>
      <c r="AB59" t="s">
        <v>361</v>
      </c>
      <c r="AC59" t="s">
        <v>362</v>
      </c>
      <c r="AD59" t="s">
        <v>370</v>
      </c>
      <c r="AE59" t="s">
        <v>49</v>
      </c>
      <c r="AF59" s="1">
        <v>1</v>
      </c>
      <c r="AG59">
        <f t="shared" si="54"/>
        <v>2248.4999999999995</v>
      </c>
      <c r="AH59" t="str">
        <f t="shared" si="1"/>
        <v/>
      </c>
      <c r="AI59">
        <f t="shared" si="9"/>
        <v>32</v>
      </c>
      <c r="AJ59">
        <f t="shared" si="10"/>
        <v>2032</v>
      </c>
      <c r="AK59">
        <f t="shared" ref="AK59:AL59" si="84">AJ59+40</f>
        <v>2072</v>
      </c>
      <c r="AL59">
        <f t="shared" si="84"/>
        <v>2112</v>
      </c>
      <c r="AM59">
        <f>IF($A59="coal",Factors!$D$2,0)</f>
        <v>0</v>
      </c>
      <c r="AN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Factors!$D$5,0)</f>
        <v>0.40084791833563349</v>
      </c>
      <c r="AO59">
        <f>IF(OR($N59="D",$N59="HFO",$N59="FO",$N59="D/HFO",$N59="D/NG",$N59="HFO/D",$N59="HFO/NG",$N59="FO/NG"),Factors!$D$4,0)</f>
        <v>0</v>
      </c>
      <c r="AP59">
        <f>IF($A59="coal",Factors!$E$2,0)</f>
        <v>0</v>
      </c>
      <c r="AQ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Factors!$E$5,0)</f>
        <v>0.4330101334016615</v>
      </c>
      <c r="AR59">
        <f>IF(OR($N59="D",$N59="HFO",$N59="FO",$N59="D/HFO",$N59="D/NG",$N59="HFO/D",$N59="HFO/NG",$N59="FO/NG"),Factors!$E$4,0)</f>
        <v>0</v>
      </c>
      <c r="AS59">
        <f>IF($A59="coal",Factors!$F$2,0)</f>
        <v>0</v>
      </c>
      <c r="AT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Factors!$F$5,0)</f>
        <v>0.49000949564875101</v>
      </c>
      <c r="AU59">
        <f>IF(OR($N59="D",$N59="HFO",$N59="FO",$N59="D/HFO",$N59="D/NG",$N59="HFO/D",$N59="HFO/NG",$N59="FO/NG"),Factors!$F$4,0)</f>
        <v>0</v>
      </c>
      <c r="AV59">
        <f>IF($A59="coal",Factors!$G$2,0)</f>
        <v>0</v>
      </c>
      <c r="AW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Factors!$G$5,0)</f>
        <v>0.3830825791202615</v>
      </c>
      <c r="AX59">
        <f>IF(OR($N59="D",$N59="HFO",$N59="FO",$N59="D/HFO",$N59="D/NG",$N59="HFO/D",$N59="HFO/NG",$N59="FO/NG"),Factors!$G$4,0)</f>
        <v>0</v>
      </c>
      <c r="AY59">
        <f t="shared" si="12"/>
        <v>0.40084791833563349</v>
      </c>
      <c r="AZ59">
        <f t="shared" si="13"/>
        <v>0.4330101334016615</v>
      </c>
      <c r="BA59">
        <f t="shared" si="14"/>
        <v>0.49000949564875101</v>
      </c>
      <c r="BB59">
        <f t="shared" si="15"/>
        <v>0.3830825791202615</v>
      </c>
      <c r="BC59">
        <f t="shared" si="16"/>
        <v>0.42673753162657685</v>
      </c>
      <c r="BD59" s="18">
        <f t="shared" si="17"/>
        <v>365.18848752049553</v>
      </c>
      <c r="BE59" s="18">
        <f t="shared" si="18"/>
        <v>394.48955193424968</v>
      </c>
      <c r="BF59" s="18">
        <f t="shared" si="19"/>
        <v>446.41825091583809</v>
      </c>
      <c r="BG59" s="18">
        <f t="shared" si="20"/>
        <v>349.00355288172301</v>
      </c>
      <c r="BH59">
        <f>IF(A59="coal", Factors!$B$8, IF(OR($N59="D",$N59="HFO",$N59="FO",$N59="D/HFO",$N59="D/NG",$N59="HFO/D",$N59="HFO/NG",$N59="FO/NG"), Factors!$B$9, 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 Factors!$B$10, 0)))</f>
        <v>7740</v>
      </c>
      <c r="BI59">
        <f>IF($A59&lt;&gt;"coal",0,IF($N59="bituminous",Factors!$B$30,IF($N59="lignite",Factors!$B$34,IF($N59="subbituminous",Factors!$B$41,(Factors!$B$30+Factors!$B$34)/2))))</f>
        <v>0</v>
      </c>
      <c r="BJ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(Factors!$B$36+Factors!$B$38)/2,0)</f>
        <v>57.894999999999996</v>
      </c>
      <c r="BK59">
        <f>IF(OR($N59="D",$N59="HFO",$N59="FO",$N59="D/HFO",$N59="D/NG",$N59="HFO/D",$N59="HFO/NG",$N59="FO/NG"),Factors!$B$31,0)</f>
        <v>0</v>
      </c>
      <c r="BL59">
        <f t="shared" si="21"/>
        <v>57.894999999999996</v>
      </c>
      <c r="BM59">
        <f>IF($A59&lt;&gt;"coal",0,IF($N59="bituminous",Factors!$E$33,IF($N59="lignite",Factors!$E$35,IF($N59="subbituminous",Factors!$E$34,(Factors!$E$33+Factors!$E$35)/2))))</f>
        <v>0</v>
      </c>
      <c r="BN59">
        <f>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),(Factors!$E$39+Factors!$E$40)/2,0)</f>
        <v>63.461416724694558</v>
      </c>
      <c r="BO59">
        <f>IF(OR($N59="D",$N59="HFO",$N59="FO",$N59="D/HFO",$N59="D/NG",$N59="HFO/D",$N59="HFO/NG",$N59="FO/NG"),Factors!$E$37,0)</f>
        <v>0</v>
      </c>
      <c r="BP59">
        <f t="shared" si="22"/>
        <v>63.461416724694558</v>
      </c>
      <c r="BQ59" s="17">
        <f t="shared" si="23"/>
        <v>174212.89799755352</v>
      </c>
      <c r="BR59" s="17">
        <f t="shared" si="4"/>
        <v>190962.90385420938</v>
      </c>
      <c r="BT59" s="17">
        <f t="shared" si="56"/>
        <v>179377.43183149688</v>
      </c>
      <c r="BU59" s="17">
        <f t="shared" si="57"/>
        <v>193769.86167000193</v>
      </c>
      <c r="BV59" s="17">
        <f t="shared" si="58"/>
        <v>219276.79022876546</v>
      </c>
      <c r="BW59" s="17">
        <f t="shared" si="59"/>
        <v>171427.53168657323</v>
      </c>
      <c r="BX59">
        <f>IF($A59="coal",Factors!D$2,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,$N59="LNG"),Factors!D$5,IF(OR($N59="D",$N59="HFO",$N59="FO",$N59="D/HFO",$N59="D/NG",$N59="HFO/D",$N59="HFO/NG",$N59="FO/NG",$N59="HFO/LFO"),Factors!D$4,0)))</f>
        <v>0.40084791833563349</v>
      </c>
      <c r="BY59">
        <f>IF($A59="coal",Factors!E$2,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,$N59="LNG"),Factors!E$5,IF(OR($N59="D",$N59="HFO",$N59="FO",$N59="D/HFO",$N59="D/NG",$N59="HFO/D",$N59="HFO/NG",$N59="FO/NG",$N59="HFO/LFO"),Factors!E$4,0)))</f>
        <v>0.4330101334016615</v>
      </c>
      <c r="BZ59">
        <f>IF($A59="coal",Factors!F$2,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,$N59="LNG"),Factors!F$5,IF(OR($N59="D",$N59="HFO",$N59="FO",$N59="D/HFO",$N59="D/NG",$N59="HFO/D",$N59="HFO/NG",$N59="FO/NG",$N59="HFO/LFO"),Factors!F$4,0)))</f>
        <v>0.49000949564875101</v>
      </c>
      <c r="CA59">
        <f>IF($A59="coal",Factors!G$2,IF(OR($N59="NG",$N59="NG/B",$N59="NG/C",$N59="NG/D",$N59="NG/OG",$N59="NG/FO",$N59="NG/LFO",$N59="NG/BFG",$N59="NG/HFO",$N59="NG/FO/D",$N59="NG/LNG",$N59="NG/N",$N59="NG/N/D",$N59="NG/D/HFO",$N59="NG/HFO/OG",$N59="NG/S",$N59="LNG/NG/FO",$N59="LNG/D",$N59="LNG/LPG",$N59="WSTH-NG",$N59="WSTH-NG/BU",$N59="LNG"),Factors!G$5,IF(OR($N59="D",$N59="HFO",$N59="FO",$N59="D/HFO",$N59="D/NG",$N59="HFO/D",$N59="HFO/NG",$N59="FO/NG",$N59="HFO/LFO"),Factors!G$4,0)))</f>
        <v>0.3830825791202615</v>
      </c>
    </row>
    <row r="60" spans="1:79">
      <c r="A60" t="s">
        <v>285</v>
      </c>
      <c r="B60" t="s">
        <v>32</v>
      </c>
      <c r="C60" t="s">
        <v>33</v>
      </c>
      <c r="D60" t="s">
        <v>34</v>
      </c>
      <c r="E60" t="s">
        <v>358</v>
      </c>
      <c r="F60" t="s">
        <v>371</v>
      </c>
      <c r="I60">
        <v>104</v>
      </c>
      <c r="J60" t="s">
        <v>72</v>
      </c>
      <c r="K60">
        <v>1992</v>
      </c>
      <c r="M60" t="s">
        <v>306</v>
      </c>
      <c r="N60" t="s">
        <v>289</v>
      </c>
      <c r="S60" t="s">
        <v>290</v>
      </c>
      <c r="T60" t="s">
        <v>41</v>
      </c>
      <c r="U60">
        <v>28.903863000000001</v>
      </c>
      <c r="V60">
        <v>-81.332329999999999</v>
      </c>
      <c r="W60" t="s">
        <v>42</v>
      </c>
      <c r="X60" t="s">
        <v>359</v>
      </c>
      <c r="Y60" t="s">
        <v>360</v>
      </c>
      <c r="AA60" t="s">
        <v>110</v>
      </c>
      <c r="AB60" t="s">
        <v>361</v>
      </c>
      <c r="AC60" t="s">
        <v>362</v>
      </c>
      <c r="AD60" t="s">
        <v>372</v>
      </c>
      <c r="AE60" t="s">
        <v>49</v>
      </c>
      <c r="AF60" s="1">
        <v>1</v>
      </c>
      <c r="AG60">
        <f t="shared" si="54"/>
        <v>2248.4999999999995</v>
      </c>
      <c r="AH60" t="str">
        <f t="shared" si="1"/>
        <v/>
      </c>
      <c r="AI60">
        <f t="shared" si="9"/>
        <v>32</v>
      </c>
      <c r="AJ60">
        <f t="shared" si="10"/>
        <v>2032</v>
      </c>
      <c r="AK60">
        <f t="shared" ref="AK60:AL60" si="85">AJ60+40</f>
        <v>2072</v>
      </c>
      <c r="AL60">
        <f t="shared" si="85"/>
        <v>2112</v>
      </c>
      <c r="AM60">
        <f>IF($A60="coal",Factors!$D$2,0)</f>
        <v>0</v>
      </c>
      <c r="AN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Factors!$D$5,0)</f>
        <v>0.40084791833563349</v>
      </c>
      <c r="AO60">
        <f>IF(OR($N60="D",$N60="HFO",$N60="FO",$N60="D/HFO",$N60="D/NG",$N60="HFO/D",$N60="HFO/NG",$N60="FO/NG"),Factors!$D$4,0)</f>
        <v>0</v>
      </c>
      <c r="AP60">
        <f>IF($A60="coal",Factors!$E$2,0)</f>
        <v>0</v>
      </c>
      <c r="AQ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Factors!$E$5,0)</f>
        <v>0.4330101334016615</v>
      </c>
      <c r="AR60">
        <f>IF(OR($N60="D",$N60="HFO",$N60="FO",$N60="D/HFO",$N60="D/NG",$N60="HFO/D",$N60="HFO/NG",$N60="FO/NG"),Factors!$E$4,0)</f>
        <v>0</v>
      </c>
      <c r="AS60">
        <f>IF($A60="coal",Factors!$F$2,0)</f>
        <v>0</v>
      </c>
      <c r="AT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Factors!$F$5,0)</f>
        <v>0.49000949564875101</v>
      </c>
      <c r="AU60">
        <f>IF(OR($N60="D",$N60="HFO",$N60="FO",$N60="D/HFO",$N60="D/NG",$N60="HFO/D",$N60="HFO/NG",$N60="FO/NG"),Factors!$F$4,0)</f>
        <v>0</v>
      </c>
      <c r="AV60">
        <f>IF($A60="coal",Factors!$G$2,0)</f>
        <v>0</v>
      </c>
      <c r="AW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Factors!$G$5,0)</f>
        <v>0.3830825791202615</v>
      </c>
      <c r="AX60">
        <f>IF(OR($N60="D",$N60="HFO",$N60="FO",$N60="D/HFO",$N60="D/NG",$N60="HFO/D",$N60="HFO/NG",$N60="FO/NG"),Factors!$G$4,0)</f>
        <v>0</v>
      </c>
      <c r="AY60">
        <f t="shared" si="12"/>
        <v>0.40084791833563349</v>
      </c>
      <c r="AZ60">
        <f t="shared" si="13"/>
        <v>0.4330101334016615</v>
      </c>
      <c r="BA60">
        <f t="shared" si="14"/>
        <v>0.49000949564875101</v>
      </c>
      <c r="BB60">
        <f t="shared" si="15"/>
        <v>0.3830825791202615</v>
      </c>
      <c r="BC60">
        <f t="shared" si="16"/>
        <v>0.42673753162657685</v>
      </c>
      <c r="BD60" s="18">
        <f t="shared" si="17"/>
        <v>365.18848752049553</v>
      </c>
      <c r="BE60" s="18">
        <f t="shared" si="18"/>
        <v>394.48955193424968</v>
      </c>
      <c r="BF60" s="18">
        <f t="shared" si="19"/>
        <v>446.41825091583809</v>
      </c>
      <c r="BG60" s="18">
        <f t="shared" si="20"/>
        <v>349.00355288172301</v>
      </c>
      <c r="BH60">
        <f>IF(A60="coal", Factors!$B$8, IF(OR($N60="D",$N60="HFO",$N60="FO",$N60="D/HFO",$N60="D/NG",$N60="HFO/D",$N60="HFO/NG",$N60="FO/NG"), Factors!$B$9, 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 Factors!$B$10, 0)))</f>
        <v>7740</v>
      </c>
      <c r="BI60">
        <f>IF($A60&lt;&gt;"coal",0,IF($N60="bituminous",Factors!$B$30,IF($N60="lignite",Factors!$B$34,IF($N60="subbituminous",Factors!$B$41,(Factors!$B$30+Factors!$B$34)/2))))</f>
        <v>0</v>
      </c>
      <c r="BJ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(Factors!$B$36+Factors!$B$38)/2,0)</f>
        <v>57.894999999999996</v>
      </c>
      <c r="BK60">
        <f>IF(OR($N60="D",$N60="HFO",$N60="FO",$N60="D/HFO",$N60="D/NG",$N60="HFO/D",$N60="HFO/NG",$N60="FO/NG"),Factors!$B$31,0)</f>
        <v>0</v>
      </c>
      <c r="BL60">
        <f t="shared" si="21"/>
        <v>57.894999999999996</v>
      </c>
      <c r="BM60">
        <f>IF($A60&lt;&gt;"coal",0,IF($N60="bituminous",Factors!$E$33,IF($N60="lignite",Factors!$E$35,IF($N60="subbituminous",Factors!$E$34,(Factors!$E$33+Factors!$E$35)/2))))</f>
        <v>0</v>
      </c>
      <c r="BN60">
        <f>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),(Factors!$E$39+Factors!$E$40)/2,0)</f>
        <v>63.461416724694558</v>
      </c>
      <c r="BO60">
        <f>IF(OR($N60="D",$N60="HFO",$N60="FO",$N60="D/HFO",$N60="D/NG",$N60="HFO/D",$N60="HFO/NG",$N60="FO/NG"),Factors!$E$37,0)</f>
        <v>0</v>
      </c>
      <c r="BP60">
        <f t="shared" si="22"/>
        <v>63.461416724694558</v>
      </c>
      <c r="BQ60" s="17">
        <f t="shared" si="23"/>
        <v>174212.89799755352</v>
      </c>
      <c r="BR60" s="17">
        <f t="shared" si="4"/>
        <v>190962.90385420938</v>
      </c>
      <c r="BT60" s="17">
        <f t="shared" si="56"/>
        <v>179377.43183149688</v>
      </c>
      <c r="BU60" s="17">
        <f t="shared" si="57"/>
        <v>193769.86167000193</v>
      </c>
      <c r="BV60" s="17">
        <f t="shared" si="58"/>
        <v>219276.79022876546</v>
      </c>
      <c r="BW60" s="17">
        <f t="shared" si="59"/>
        <v>171427.53168657323</v>
      </c>
      <c r="BX60">
        <f>IF($A60="coal",Factors!D$2,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,$N60="LNG"),Factors!D$5,IF(OR($N60="D",$N60="HFO",$N60="FO",$N60="D/HFO",$N60="D/NG",$N60="HFO/D",$N60="HFO/NG",$N60="FO/NG",$N60="HFO/LFO"),Factors!D$4,0)))</f>
        <v>0.40084791833563349</v>
      </c>
      <c r="BY60">
        <f>IF($A60="coal",Factors!E$2,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,$N60="LNG"),Factors!E$5,IF(OR($N60="D",$N60="HFO",$N60="FO",$N60="D/HFO",$N60="D/NG",$N60="HFO/D",$N60="HFO/NG",$N60="FO/NG",$N60="HFO/LFO"),Factors!E$4,0)))</f>
        <v>0.4330101334016615</v>
      </c>
      <c r="BZ60">
        <f>IF($A60="coal",Factors!F$2,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,$N60="LNG"),Factors!F$5,IF(OR($N60="D",$N60="HFO",$N60="FO",$N60="D/HFO",$N60="D/NG",$N60="HFO/D",$N60="HFO/NG",$N60="FO/NG",$N60="HFO/LFO"),Factors!F$4,0)))</f>
        <v>0.49000949564875101</v>
      </c>
      <c r="CA60">
        <f>IF($A60="coal",Factors!G$2,IF(OR($N60="NG",$N60="NG/B",$N60="NG/C",$N60="NG/D",$N60="NG/OG",$N60="NG/FO",$N60="NG/LFO",$N60="NG/BFG",$N60="NG/HFO",$N60="NG/FO/D",$N60="NG/LNG",$N60="NG/N",$N60="NG/N/D",$N60="NG/D/HFO",$N60="NG/HFO/OG",$N60="NG/S",$N60="LNG/NG/FO",$N60="LNG/D",$N60="LNG/LPG",$N60="WSTH-NG",$N60="WSTH-NG/BU",$N60="LNG"),Factors!G$5,IF(OR($N60="D",$N60="HFO",$N60="FO",$N60="D/HFO",$N60="D/NG",$N60="HFO/D",$N60="HFO/NG",$N60="FO/NG",$N60="HFO/LFO"),Factors!G$4,0)))</f>
        <v>0.3830825791202615</v>
      </c>
    </row>
    <row r="61" spans="1:79">
      <c r="A61" t="s">
        <v>285</v>
      </c>
      <c r="B61" t="s">
        <v>32</v>
      </c>
      <c r="C61" t="s">
        <v>33</v>
      </c>
      <c r="D61" t="s">
        <v>34</v>
      </c>
      <c r="E61" t="s">
        <v>358</v>
      </c>
      <c r="F61" t="s">
        <v>352</v>
      </c>
      <c r="I61">
        <v>103.5</v>
      </c>
      <c r="J61" t="s">
        <v>72</v>
      </c>
      <c r="K61">
        <v>1992</v>
      </c>
      <c r="M61" t="s">
        <v>306</v>
      </c>
      <c r="N61" t="s">
        <v>312</v>
      </c>
      <c r="S61" t="s">
        <v>290</v>
      </c>
      <c r="T61" t="s">
        <v>41</v>
      </c>
      <c r="U61">
        <v>28.903863000000001</v>
      </c>
      <c r="V61">
        <v>-81.332329000000001</v>
      </c>
      <c r="W61" t="s">
        <v>42</v>
      </c>
      <c r="X61" t="s">
        <v>359</v>
      </c>
      <c r="Y61" t="s">
        <v>360</v>
      </c>
      <c r="AA61" t="s">
        <v>110</v>
      </c>
      <c r="AB61" t="s">
        <v>361</v>
      </c>
      <c r="AC61" t="s">
        <v>362</v>
      </c>
      <c r="AD61" t="s">
        <v>373</v>
      </c>
      <c r="AE61" t="s">
        <v>49</v>
      </c>
      <c r="AF61" s="1">
        <v>1</v>
      </c>
      <c r="AG61">
        <f t="shared" si="54"/>
        <v>2248.4999999999995</v>
      </c>
      <c r="AH61">
        <f t="shared" si="1"/>
        <v>2248.4999999999995</v>
      </c>
      <c r="AI61">
        <f t="shared" si="9"/>
        <v>32</v>
      </c>
      <c r="AJ61">
        <f t="shared" si="10"/>
        <v>2032</v>
      </c>
      <c r="AK61">
        <f t="shared" ref="AK61:AL61" si="86">AJ61+40</f>
        <v>2072</v>
      </c>
      <c r="AL61">
        <f t="shared" si="86"/>
        <v>2112</v>
      </c>
      <c r="AM61">
        <f>IF($A61="coal",Factors!$D$2,0)</f>
        <v>0</v>
      </c>
      <c r="AN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Factors!$D$5,0)</f>
        <v>0</v>
      </c>
      <c r="AO61">
        <f>IF(OR($N61="D",$N61="HFO",$N61="FO",$N61="D/HFO",$N61="D/NG",$N61="HFO/D",$N61="HFO/NG",$N61="FO/NG"),Factors!$D$4,0)</f>
        <v>2.5928730410041075E-2</v>
      </c>
      <c r="AP61">
        <f>IF($A61="coal",Factors!$E$2,0)</f>
        <v>0</v>
      </c>
      <c r="AQ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Factors!$E$5,0)</f>
        <v>0</v>
      </c>
      <c r="AR61">
        <f>IF(OR($N61="D",$N61="HFO",$N61="FO",$N61="D/HFO",$N61="D/NG",$N61="HFO/D",$N61="HFO/NG",$N61="FO/NG"),Factors!$E$4,0)</f>
        <v>2.5928730410041075E-2</v>
      </c>
      <c r="AS61">
        <f>IF($A61="coal",Factors!$F$2,0)</f>
        <v>0</v>
      </c>
      <c r="AT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Factors!$F$5,0)</f>
        <v>0</v>
      </c>
      <c r="AU61">
        <f>IF(OR($N61="D",$N61="HFO",$N61="FO",$N61="D/HFO",$N61="D/NG",$N61="HFO/D",$N61="HFO/NG",$N61="FO/NG"),Factors!$F$4,0)</f>
        <v>3.2665695429946934E-2</v>
      </c>
      <c r="AV61">
        <f>IF($A61="coal",Factors!$G$2,0)</f>
        <v>0</v>
      </c>
      <c r="AW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Factors!$G$5,0)</f>
        <v>0</v>
      </c>
      <c r="AX61">
        <f>IF(OR($N61="D",$N61="HFO",$N61="FO",$N61="D/HFO",$N61="D/NG",$N61="HFO/D",$N61="HFO/NG",$N61="FO/NG"),Factors!$G$4,0)</f>
        <v>3.2665695429946934E-2</v>
      </c>
      <c r="AY61">
        <f t="shared" si="12"/>
        <v>2.5928730410041075E-2</v>
      </c>
      <c r="AZ61">
        <f t="shared" si="13"/>
        <v>2.5928730410041075E-2</v>
      </c>
      <c r="BA61">
        <f t="shared" si="14"/>
        <v>3.2665695429946934E-2</v>
      </c>
      <c r="BB61">
        <f t="shared" si="15"/>
        <v>3.2665695429946934E-2</v>
      </c>
      <c r="BC61">
        <f t="shared" si="16"/>
        <v>2.9297212919994004E-2</v>
      </c>
      <c r="BD61" s="18">
        <f t="shared" si="17"/>
        <v>23.508542713567842</v>
      </c>
      <c r="BE61" s="18">
        <f t="shared" si="18"/>
        <v>23.508542713567842</v>
      </c>
      <c r="BF61" s="18">
        <f t="shared" si="19"/>
        <v>29.616679418515687</v>
      </c>
      <c r="BG61" s="18">
        <f t="shared" si="20"/>
        <v>29.616679418515687</v>
      </c>
      <c r="BH61">
        <f>IF(A61="coal", Factors!$B$8, IF(OR($N61="D",$N61="HFO",$N61="FO",$N61="D/HFO",$N61="D/NG",$N61="HFO/D",$N61="HFO/NG",$N61="FO/NG"), Factors!$B$9, 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 Factors!$B$10, 0)))</f>
        <v>11166</v>
      </c>
      <c r="BI61">
        <f>IF($A61&lt;&gt;"coal",0,IF($N61="bituminous",Factors!$B$30,IF($N61="lignite",Factors!$B$34,IF($N61="subbituminous",Factors!$B$41,(Factors!$B$30+Factors!$B$34)/2))))</f>
        <v>0</v>
      </c>
      <c r="BJ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(Factors!$B$36+Factors!$B$38)/2,0)</f>
        <v>0</v>
      </c>
      <c r="BK61">
        <f>IF(OR($N61="D",$N61="HFO",$N61="FO",$N61="D/HFO",$N61="D/NG",$N61="HFO/D",$N61="HFO/NG",$N61="FO/NG"),Factors!$B$31,0)</f>
        <v>74.14</v>
      </c>
      <c r="BL61">
        <f t="shared" si="21"/>
        <v>74.14</v>
      </c>
      <c r="BM61">
        <f>IF($A61&lt;&gt;"coal",0,IF($N61="bituminous",Factors!$E$33,IF($N61="lignite",Factors!$E$35,IF($N61="subbituminous",Factors!$E$34,(Factors!$E$33+Factors!$E$35)/2))))</f>
        <v>0</v>
      </c>
      <c r="BN61">
        <f>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),(Factors!$E$39+Factors!$E$40)/2,0)</f>
        <v>0</v>
      </c>
      <c r="BO61">
        <f>IF(OR($N61="D",$N61="HFO",$N61="FO",$N61="D/HFO",$N61="D/NG",$N61="HFO/D",$N61="HFO/NG",$N61="FO/NG"),Factors!$E$37,0)</f>
        <v>78.179401152117492</v>
      </c>
      <c r="BP61">
        <f t="shared" si="22"/>
        <v>78.179401152117492</v>
      </c>
      <c r="BQ61" s="17">
        <f t="shared" si="23"/>
        <v>21989.784258216128</v>
      </c>
      <c r="BR61" s="17">
        <f t="shared" si="4"/>
        <v>23187.863026323132</v>
      </c>
      <c r="BT61" s="17">
        <f t="shared" si="56"/>
        <v>20521.810413719548</v>
      </c>
      <c r="BU61" s="17">
        <f t="shared" si="57"/>
        <v>20521.810413719548</v>
      </c>
      <c r="BV61" s="17">
        <f t="shared" si="58"/>
        <v>25853.915638926726</v>
      </c>
      <c r="BW61" s="17">
        <f t="shared" si="59"/>
        <v>25853.915638926726</v>
      </c>
      <c r="BX61">
        <f>IF($A61="coal",Factors!D$2,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,$N61="LNG"),Factors!D$5,IF(OR($N61="D",$N61="HFO",$N61="FO",$N61="D/HFO",$N61="D/NG",$N61="HFO/D",$N61="HFO/NG",$N61="FO/NG",$N61="HFO/LFO"),Factors!D$4,0)))</f>
        <v>2.5928730410041075E-2</v>
      </c>
      <c r="BY61">
        <f>IF($A61="coal",Factors!E$2,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,$N61="LNG"),Factors!E$5,IF(OR($N61="D",$N61="HFO",$N61="FO",$N61="D/HFO",$N61="D/NG",$N61="HFO/D",$N61="HFO/NG",$N61="FO/NG",$N61="HFO/LFO"),Factors!E$4,0)))</f>
        <v>2.5928730410041075E-2</v>
      </c>
      <c r="BZ61">
        <f>IF($A61="coal",Factors!F$2,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,$N61="LNG"),Factors!F$5,IF(OR($N61="D",$N61="HFO",$N61="FO",$N61="D/HFO",$N61="D/NG",$N61="HFO/D",$N61="HFO/NG",$N61="FO/NG",$N61="HFO/LFO"),Factors!F$4,0)))</f>
        <v>3.2665695429946934E-2</v>
      </c>
      <c r="CA61">
        <f>IF($A61="coal",Factors!G$2,IF(OR($N61="NG",$N61="NG/B",$N61="NG/C",$N61="NG/D",$N61="NG/OG",$N61="NG/FO",$N61="NG/LFO",$N61="NG/BFG",$N61="NG/HFO",$N61="NG/FO/D",$N61="NG/LNG",$N61="NG/N",$N61="NG/N/D",$N61="NG/D/HFO",$N61="NG/HFO/OG",$N61="NG/S",$N61="LNG/NG/FO",$N61="LNG/D",$N61="LNG/LPG",$N61="WSTH-NG",$N61="WSTH-NG/BU",$N61="LNG"),Factors!G$5,IF(OR($N61="D",$N61="HFO",$N61="FO",$N61="D/HFO",$N61="D/NG",$N61="HFO/D",$N61="HFO/NG",$N61="FO/NG",$N61="HFO/LFO"),Factors!G$4,0)))</f>
        <v>3.2665695429946934E-2</v>
      </c>
    </row>
    <row r="62" spans="1:79">
      <c r="A62" t="s">
        <v>285</v>
      </c>
      <c r="B62" t="s">
        <v>32</v>
      </c>
      <c r="C62" t="s">
        <v>33</v>
      </c>
      <c r="D62" t="s">
        <v>34</v>
      </c>
      <c r="E62" t="s">
        <v>374</v>
      </c>
      <c r="F62" t="s">
        <v>287</v>
      </c>
      <c r="I62">
        <v>61</v>
      </c>
      <c r="J62" t="s">
        <v>72</v>
      </c>
      <c r="K62">
        <v>2001</v>
      </c>
      <c r="M62" t="s">
        <v>306</v>
      </c>
      <c r="N62" t="s">
        <v>332</v>
      </c>
      <c r="S62" t="s">
        <v>329</v>
      </c>
      <c r="T62" t="s">
        <v>41</v>
      </c>
      <c r="U62">
        <v>39.952800000000003</v>
      </c>
      <c r="V62">
        <v>-85.503900000000002</v>
      </c>
      <c r="W62" t="s">
        <v>42</v>
      </c>
      <c r="X62" t="s">
        <v>375</v>
      </c>
      <c r="Y62" t="s">
        <v>376</v>
      </c>
      <c r="AA62" t="s">
        <v>101</v>
      </c>
      <c r="AB62" t="s">
        <v>377</v>
      </c>
      <c r="AC62" t="s">
        <v>378</v>
      </c>
      <c r="AD62" t="s">
        <v>379</v>
      </c>
      <c r="AE62" t="s">
        <v>49</v>
      </c>
      <c r="AF62" s="1">
        <v>1</v>
      </c>
      <c r="AG62">
        <f t="shared" si="54"/>
        <v>549</v>
      </c>
      <c r="AH62" t="str">
        <f t="shared" si="1"/>
        <v/>
      </c>
      <c r="AI62">
        <f t="shared" si="9"/>
        <v>23</v>
      </c>
      <c r="AJ62">
        <f t="shared" si="10"/>
        <v>2041</v>
      </c>
      <c r="AK62">
        <f t="shared" ref="AK62:AL62" si="87">AJ62+40</f>
        <v>2081</v>
      </c>
      <c r="AL62">
        <f t="shared" si="87"/>
        <v>2121</v>
      </c>
      <c r="AM62">
        <f>IF($A62="coal",Factors!$D$2,0)</f>
        <v>0</v>
      </c>
      <c r="AN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Factors!$D$5,0)</f>
        <v>0.40084791833563349</v>
      </c>
      <c r="AO62">
        <f>IF(OR($N62="D",$N62="HFO",$N62="FO",$N62="D/HFO",$N62="D/NG",$N62="HFO/D",$N62="HFO/NG",$N62="FO/NG"),Factors!$D$4,0)</f>
        <v>0</v>
      </c>
      <c r="AP62">
        <f>IF($A62="coal",Factors!$E$2,0)</f>
        <v>0</v>
      </c>
      <c r="AQ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Factors!$E$5,0)</f>
        <v>0.4330101334016615</v>
      </c>
      <c r="AR62">
        <f>IF(OR($N62="D",$N62="HFO",$N62="FO",$N62="D/HFO",$N62="D/NG",$N62="HFO/D",$N62="HFO/NG",$N62="FO/NG"),Factors!$E$4,0)</f>
        <v>0</v>
      </c>
      <c r="AS62">
        <f>IF($A62="coal",Factors!$F$2,0)</f>
        <v>0</v>
      </c>
      <c r="AT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Factors!$F$5,0)</f>
        <v>0.49000949564875101</v>
      </c>
      <c r="AU62">
        <f>IF(OR($N62="D",$N62="HFO",$N62="FO",$N62="D/HFO",$N62="D/NG",$N62="HFO/D",$N62="HFO/NG",$N62="FO/NG"),Factors!$F$4,0)</f>
        <v>0</v>
      </c>
      <c r="AV62">
        <f>IF($A62="coal",Factors!$G$2,0)</f>
        <v>0</v>
      </c>
      <c r="AW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Factors!$G$5,0)</f>
        <v>0.3830825791202615</v>
      </c>
      <c r="AX62">
        <f>IF(OR($N62="D",$N62="HFO",$N62="FO",$N62="D/HFO",$N62="D/NG",$N62="HFO/D",$N62="HFO/NG",$N62="FO/NG"),Factors!$G$4,0)</f>
        <v>0</v>
      </c>
      <c r="AY62">
        <f t="shared" si="12"/>
        <v>0.40084791833563349</v>
      </c>
      <c r="AZ62">
        <f t="shared" si="13"/>
        <v>0.4330101334016615</v>
      </c>
      <c r="BA62">
        <f t="shared" si="14"/>
        <v>0.49000949564875101</v>
      </c>
      <c r="BB62">
        <f t="shared" si="15"/>
        <v>0.3830825791202615</v>
      </c>
      <c r="BC62">
        <f t="shared" si="16"/>
        <v>0.42673753162657685</v>
      </c>
      <c r="BD62" s="18">
        <f t="shared" si="17"/>
        <v>214.19709364182913</v>
      </c>
      <c r="BE62" s="18">
        <f t="shared" si="18"/>
        <v>231.38329488451186</v>
      </c>
      <c r="BF62" s="18">
        <f t="shared" si="19"/>
        <v>261.84147409486661</v>
      </c>
      <c r="BG62" s="18">
        <f t="shared" si="20"/>
        <v>204.70400697870292</v>
      </c>
      <c r="BH62">
        <f>IF(A62="coal", Factors!$B$8, IF(OR($N62="D",$N62="HFO",$N62="FO",$N62="D/HFO",$N62="D/NG",$N62="HFO/D",$N62="HFO/NG",$N62="FO/NG"), Factors!$B$9, 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 Factors!$B$10, 0)))</f>
        <v>7740</v>
      </c>
      <c r="BI62">
        <f>IF($A62&lt;&gt;"coal",0,IF($N62="bituminous",Factors!$B$30,IF($N62="lignite",Factors!$B$34,IF($N62="subbituminous",Factors!$B$41,(Factors!$B$30+Factors!$B$34)/2))))</f>
        <v>0</v>
      </c>
      <c r="BJ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(Factors!$B$36+Factors!$B$38)/2,0)</f>
        <v>57.894999999999996</v>
      </c>
      <c r="BK62">
        <f>IF(OR($N62="D",$N62="HFO",$N62="FO",$N62="D/HFO",$N62="D/NG",$N62="HFO/D",$N62="HFO/NG",$N62="FO/NG"),Factors!$B$31,0)</f>
        <v>0</v>
      </c>
      <c r="BL62">
        <f t="shared" si="21"/>
        <v>57.894999999999996</v>
      </c>
      <c r="BM62">
        <f>IF($A62&lt;&gt;"coal",0,IF($N62="bituminous",Factors!$E$33,IF($N62="lignite",Factors!$E$35,IF($N62="subbituminous",Factors!$E$34,(Factors!$E$33+Factors!$E$35)/2))))</f>
        <v>0</v>
      </c>
      <c r="BN62">
        <f>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),(Factors!$E$39+Factors!$E$40)/2,0)</f>
        <v>63.461416724694558</v>
      </c>
      <c r="BO62">
        <f>IF(OR($N62="D",$N62="HFO",$N62="FO",$N62="D/HFO",$N62="D/NG",$N62="HFO/D",$N62="HFO/NG",$N62="FO/NG"),Factors!$E$37,0)</f>
        <v>0</v>
      </c>
      <c r="BP62">
        <f t="shared" si="22"/>
        <v>63.461416724694558</v>
      </c>
      <c r="BQ62" s="17">
        <f t="shared" si="23"/>
        <v>102182.56517164198</v>
      </c>
      <c r="BR62" s="17">
        <f t="shared" si="4"/>
        <v>112007.08783756511</v>
      </c>
      <c r="BT62" s="17">
        <f t="shared" si="56"/>
        <v>105211.76290116647</v>
      </c>
      <c r="BU62" s="17">
        <f t="shared" si="57"/>
        <v>113653.47655644343</v>
      </c>
      <c r="BV62" s="17">
        <f t="shared" si="58"/>
        <v>128614.27119187206</v>
      </c>
      <c r="BW62" s="17">
        <f t="shared" si="59"/>
        <v>100548.84070077853</v>
      </c>
      <c r="BX62">
        <f>IF($A62="coal",Factors!D$2,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,$N62="LNG"),Factors!D$5,IF(OR($N62="D",$N62="HFO",$N62="FO",$N62="D/HFO",$N62="D/NG",$N62="HFO/D",$N62="HFO/NG",$N62="FO/NG",$N62="HFO/LFO"),Factors!D$4,0)))</f>
        <v>0.40084791833563349</v>
      </c>
      <c r="BY62">
        <f>IF($A62="coal",Factors!E$2,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,$N62="LNG"),Factors!E$5,IF(OR($N62="D",$N62="HFO",$N62="FO",$N62="D/HFO",$N62="D/NG",$N62="HFO/D",$N62="HFO/NG",$N62="FO/NG",$N62="HFO/LFO"),Factors!E$4,0)))</f>
        <v>0.4330101334016615</v>
      </c>
      <c r="BZ62">
        <f>IF($A62="coal",Factors!F$2,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,$N62="LNG"),Factors!F$5,IF(OR($N62="D",$N62="HFO",$N62="FO",$N62="D/HFO",$N62="D/NG",$N62="HFO/D",$N62="HFO/NG",$N62="FO/NG",$N62="HFO/LFO"),Factors!F$4,0)))</f>
        <v>0.49000949564875101</v>
      </c>
      <c r="CA62">
        <f>IF($A62="coal",Factors!G$2,IF(OR($N62="NG",$N62="NG/B",$N62="NG/C",$N62="NG/D",$N62="NG/OG",$N62="NG/FO",$N62="NG/LFO",$N62="NG/BFG",$N62="NG/HFO",$N62="NG/FO/D",$N62="NG/LNG",$N62="NG/N",$N62="NG/N/D",$N62="NG/D/HFO",$N62="NG/HFO/OG",$N62="NG/S",$N62="LNG/NG/FO",$N62="LNG/D",$N62="LNG/LPG",$N62="WSTH-NG",$N62="WSTH-NG/BU",$N62="LNG"),Factors!G$5,IF(OR($N62="D",$N62="HFO",$N62="FO",$N62="D/HFO",$N62="D/NG",$N62="HFO/D",$N62="HFO/NG",$N62="FO/NG",$N62="HFO/LFO"),Factors!G$4,0)))</f>
        <v>0.3830825791202615</v>
      </c>
    </row>
    <row r="63" spans="1:79">
      <c r="A63" t="s">
        <v>285</v>
      </c>
      <c r="B63" t="s">
        <v>32</v>
      </c>
      <c r="C63" t="s">
        <v>33</v>
      </c>
      <c r="D63" t="s">
        <v>34</v>
      </c>
      <c r="E63" t="s">
        <v>374</v>
      </c>
      <c r="F63" t="s">
        <v>296</v>
      </c>
      <c r="I63">
        <v>61</v>
      </c>
      <c r="J63" t="s">
        <v>72</v>
      </c>
      <c r="K63">
        <v>2001</v>
      </c>
      <c r="M63" t="s">
        <v>306</v>
      </c>
      <c r="N63" t="s">
        <v>332</v>
      </c>
      <c r="S63" t="s">
        <v>329</v>
      </c>
      <c r="T63" t="s">
        <v>41</v>
      </c>
      <c r="U63">
        <v>39.952800000000003</v>
      </c>
      <c r="V63">
        <v>-85.503900000000002</v>
      </c>
      <c r="W63" t="s">
        <v>42</v>
      </c>
      <c r="X63" t="s">
        <v>375</v>
      </c>
      <c r="Y63" t="s">
        <v>376</v>
      </c>
      <c r="AA63" t="s">
        <v>101</v>
      </c>
      <c r="AB63" t="s">
        <v>377</v>
      </c>
      <c r="AC63" t="s">
        <v>378</v>
      </c>
      <c r="AD63" t="s">
        <v>380</v>
      </c>
      <c r="AE63" t="s">
        <v>49</v>
      </c>
      <c r="AF63" s="1">
        <v>1</v>
      </c>
      <c r="AG63">
        <f t="shared" si="54"/>
        <v>549</v>
      </c>
      <c r="AH63" t="str">
        <f t="shared" si="1"/>
        <v/>
      </c>
      <c r="AI63">
        <f t="shared" si="9"/>
        <v>23</v>
      </c>
      <c r="AJ63">
        <f t="shared" si="10"/>
        <v>2041</v>
      </c>
      <c r="AK63">
        <f t="shared" ref="AK63:AL63" si="88">AJ63+40</f>
        <v>2081</v>
      </c>
      <c r="AL63">
        <f t="shared" si="88"/>
        <v>2121</v>
      </c>
      <c r="AM63">
        <f>IF($A63="coal",Factors!$D$2,0)</f>
        <v>0</v>
      </c>
      <c r="AN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Factors!$D$5,0)</f>
        <v>0.40084791833563349</v>
      </c>
      <c r="AO63">
        <f>IF(OR($N63="D",$N63="HFO",$N63="FO",$N63="D/HFO",$N63="D/NG",$N63="HFO/D",$N63="HFO/NG",$N63="FO/NG"),Factors!$D$4,0)</f>
        <v>0</v>
      </c>
      <c r="AP63">
        <f>IF($A63="coal",Factors!$E$2,0)</f>
        <v>0</v>
      </c>
      <c r="AQ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Factors!$E$5,0)</f>
        <v>0.4330101334016615</v>
      </c>
      <c r="AR63">
        <f>IF(OR($N63="D",$N63="HFO",$N63="FO",$N63="D/HFO",$N63="D/NG",$N63="HFO/D",$N63="HFO/NG",$N63="FO/NG"),Factors!$E$4,0)</f>
        <v>0</v>
      </c>
      <c r="AS63">
        <f>IF($A63="coal",Factors!$F$2,0)</f>
        <v>0</v>
      </c>
      <c r="AT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Factors!$F$5,0)</f>
        <v>0.49000949564875101</v>
      </c>
      <c r="AU63">
        <f>IF(OR($N63="D",$N63="HFO",$N63="FO",$N63="D/HFO",$N63="D/NG",$N63="HFO/D",$N63="HFO/NG",$N63="FO/NG"),Factors!$F$4,0)</f>
        <v>0</v>
      </c>
      <c r="AV63">
        <f>IF($A63="coal",Factors!$G$2,0)</f>
        <v>0</v>
      </c>
      <c r="AW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Factors!$G$5,0)</f>
        <v>0.3830825791202615</v>
      </c>
      <c r="AX63">
        <f>IF(OR($N63="D",$N63="HFO",$N63="FO",$N63="D/HFO",$N63="D/NG",$N63="HFO/D",$N63="HFO/NG",$N63="FO/NG"),Factors!$G$4,0)</f>
        <v>0</v>
      </c>
      <c r="AY63">
        <f t="shared" si="12"/>
        <v>0.40084791833563349</v>
      </c>
      <c r="AZ63">
        <f t="shared" si="13"/>
        <v>0.4330101334016615</v>
      </c>
      <c r="BA63">
        <f t="shared" si="14"/>
        <v>0.49000949564875101</v>
      </c>
      <c r="BB63">
        <f t="shared" si="15"/>
        <v>0.3830825791202615</v>
      </c>
      <c r="BC63">
        <f t="shared" si="16"/>
        <v>0.42673753162657685</v>
      </c>
      <c r="BD63" s="18">
        <f t="shared" si="17"/>
        <v>214.19709364182913</v>
      </c>
      <c r="BE63" s="18">
        <f t="shared" si="18"/>
        <v>231.38329488451186</v>
      </c>
      <c r="BF63" s="18">
        <f t="shared" si="19"/>
        <v>261.84147409486661</v>
      </c>
      <c r="BG63" s="18">
        <f t="shared" si="20"/>
        <v>204.70400697870292</v>
      </c>
      <c r="BH63">
        <f>IF(A63="coal", Factors!$B$8, IF(OR($N63="D",$N63="HFO",$N63="FO",$N63="D/HFO",$N63="D/NG",$N63="HFO/D",$N63="HFO/NG",$N63="FO/NG"), Factors!$B$9, 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 Factors!$B$10, 0)))</f>
        <v>7740</v>
      </c>
      <c r="BI63">
        <f>IF($A63&lt;&gt;"coal",0,IF($N63="bituminous",Factors!$B$30,IF($N63="lignite",Factors!$B$34,IF($N63="subbituminous",Factors!$B$41,(Factors!$B$30+Factors!$B$34)/2))))</f>
        <v>0</v>
      </c>
      <c r="BJ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(Factors!$B$36+Factors!$B$38)/2,0)</f>
        <v>57.894999999999996</v>
      </c>
      <c r="BK63">
        <f>IF(OR($N63="D",$N63="HFO",$N63="FO",$N63="D/HFO",$N63="D/NG",$N63="HFO/D",$N63="HFO/NG",$N63="FO/NG"),Factors!$B$31,0)</f>
        <v>0</v>
      </c>
      <c r="BL63">
        <f t="shared" si="21"/>
        <v>57.894999999999996</v>
      </c>
      <c r="BM63">
        <f>IF($A63&lt;&gt;"coal",0,IF($N63="bituminous",Factors!$E$33,IF($N63="lignite",Factors!$E$35,IF($N63="subbituminous",Factors!$E$34,(Factors!$E$33+Factors!$E$35)/2))))</f>
        <v>0</v>
      </c>
      <c r="BN63">
        <f>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),(Factors!$E$39+Factors!$E$40)/2,0)</f>
        <v>63.461416724694558</v>
      </c>
      <c r="BO63">
        <f>IF(OR($N63="D",$N63="HFO",$N63="FO",$N63="D/HFO",$N63="D/NG",$N63="HFO/D",$N63="HFO/NG",$N63="FO/NG"),Factors!$E$37,0)</f>
        <v>0</v>
      </c>
      <c r="BP63">
        <f t="shared" si="22"/>
        <v>63.461416724694558</v>
      </c>
      <c r="BQ63" s="17">
        <f t="shared" si="23"/>
        <v>102182.56517164198</v>
      </c>
      <c r="BR63" s="17">
        <f t="shared" si="4"/>
        <v>112007.08783756511</v>
      </c>
      <c r="BT63" s="17">
        <f t="shared" si="56"/>
        <v>105211.76290116647</v>
      </c>
      <c r="BU63" s="17">
        <f t="shared" si="57"/>
        <v>113653.47655644343</v>
      </c>
      <c r="BV63" s="17">
        <f t="shared" si="58"/>
        <v>128614.27119187206</v>
      </c>
      <c r="BW63" s="17">
        <f t="shared" si="59"/>
        <v>100548.84070077853</v>
      </c>
      <c r="BX63">
        <f>IF($A63="coal",Factors!D$2,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,$N63="LNG"),Factors!D$5,IF(OR($N63="D",$N63="HFO",$N63="FO",$N63="D/HFO",$N63="D/NG",$N63="HFO/D",$N63="HFO/NG",$N63="FO/NG",$N63="HFO/LFO"),Factors!D$4,0)))</f>
        <v>0.40084791833563349</v>
      </c>
      <c r="BY63">
        <f>IF($A63="coal",Factors!E$2,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,$N63="LNG"),Factors!E$5,IF(OR($N63="D",$N63="HFO",$N63="FO",$N63="D/HFO",$N63="D/NG",$N63="HFO/D",$N63="HFO/NG",$N63="FO/NG",$N63="HFO/LFO"),Factors!E$4,0)))</f>
        <v>0.4330101334016615</v>
      </c>
      <c r="BZ63">
        <f>IF($A63="coal",Factors!F$2,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,$N63="LNG"),Factors!F$5,IF(OR($N63="D",$N63="HFO",$N63="FO",$N63="D/HFO",$N63="D/NG",$N63="HFO/D",$N63="HFO/NG",$N63="FO/NG",$N63="HFO/LFO"),Factors!F$4,0)))</f>
        <v>0.49000949564875101</v>
      </c>
      <c r="CA63">
        <f>IF($A63="coal",Factors!G$2,IF(OR($N63="NG",$N63="NG/B",$N63="NG/C",$N63="NG/D",$N63="NG/OG",$N63="NG/FO",$N63="NG/LFO",$N63="NG/BFG",$N63="NG/HFO",$N63="NG/FO/D",$N63="NG/LNG",$N63="NG/N",$N63="NG/N/D",$N63="NG/D/HFO",$N63="NG/HFO/OG",$N63="NG/S",$N63="LNG/NG/FO",$N63="LNG/D",$N63="LNG/LPG",$N63="WSTH-NG",$N63="WSTH-NG/BU",$N63="LNG"),Factors!G$5,IF(OR($N63="D",$N63="HFO",$N63="FO",$N63="D/HFO",$N63="D/NG",$N63="HFO/D",$N63="HFO/NG",$N63="FO/NG",$N63="HFO/LFO"),Factors!G$4,0)))</f>
        <v>0.3830825791202615</v>
      </c>
    </row>
    <row r="64" spans="1:79">
      <c r="A64" t="s">
        <v>285</v>
      </c>
      <c r="B64" t="s">
        <v>32</v>
      </c>
      <c r="C64" t="s">
        <v>33</v>
      </c>
      <c r="D64" t="s">
        <v>34</v>
      </c>
      <c r="E64" t="s">
        <v>374</v>
      </c>
      <c r="F64" t="s">
        <v>343</v>
      </c>
      <c r="I64">
        <v>61</v>
      </c>
      <c r="J64" t="s">
        <v>72</v>
      </c>
      <c r="K64">
        <v>2001</v>
      </c>
      <c r="M64" t="s">
        <v>306</v>
      </c>
      <c r="N64" t="s">
        <v>332</v>
      </c>
      <c r="S64" t="s">
        <v>329</v>
      </c>
      <c r="T64" t="s">
        <v>41</v>
      </c>
      <c r="U64">
        <v>39.952800000000003</v>
      </c>
      <c r="V64">
        <v>-85.503900000000002</v>
      </c>
      <c r="W64" t="s">
        <v>42</v>
      </c>
      <c r="X64" t="s">
        <v>375</v>
      </c>
      <c r="Y64" t="s">
        <v>376</v>
      </c>
      <c r="AA64" t="s">
        <v>101</v>
      </c>
      <c r="AB64" t="s">
        <v>377</v>
      </c>
      <c r="AC64" t="s">
        <v>378</v>
      </c>
      <c r="AD64" t="s">
        <v>381</v>
      </c>
      <c r="AE64" t="s">
        <v>49</v>
      </c>
      <c r="AF64" s="1">
        <v>1</v>
      </c>
      <c r="AG64">
        <f t="shared" si="54"/>
        <v>549</v>
      </c>
      <c r="AH64">
        <f t="shared" si="1"/>
        <v>549</v>
      </c>
      <c r="AI64">
        <f t="shared" si="9"/>
        <v>23</v>
      </c>
      <c r="AJ64">
        <f t="shared" si="10"/>
        <v>2041</v>
      </c>
      <c r="AK64">
        <f t="shared" ref="AK64:AL64" si="89">AJ64+40</f>
        <v>2081</v>
      </c>
      <c r="AL64">
        <f t="shared" si="89"/>
        <v>2121</v>
      </c>
      <c r="AM64">
        <f>IF($A64="coal",Factors!$D$2,0)</f>
        <v>0</v>
      </c>
      <c r="AN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Factors!$D$5,0)</f>
        <v>0.40084791833563349</v>
      </c>
      <c r="AO64">
        <f>IF(OR($N64="D",$N64="HFO",$N64="FO",$N64="D/HFO",$N64="D/NG",$N64="HFO/D",$N64="HFO/NG",$N64="FO/NG"),Factors!$D$4,0)</f>
        <v>0</v>
      </c>
      <c r="AP64">
        <f>IF($A64="coal",Factors!$E$2,0)</f>
        <v>0</v>
      </c>
      <c r="AQ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Factors!$E$5,0)</f>
        <v>0.4330101334016615</v>
      </c>
      <c r="AR64">
        <f>IF(OR($N64="D",$N64="HFO",$N64="FO",$N64="D/HFO",$N64="D/NG",$N64="HFO/D",$N64="HFO/NG",$N64="FO/NG"),Factors!$E$4,0)</f>
        <v>0</v>
      </c>
      <c r="AS64">
        <f>IF($A64="coal",Factors!$F$2,0)</f>
        <v>0</v>
      </c>
      <c r="AT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Factors!$F$5,0)</f>
        <v>0.49000949564875101</v>
      </c>
      <c r="AU64">
        <f>IF(OR($N64="D",$N64="HFO",$N64="FO",$N64="D/HFO",$N64="D/NG",$N64="HFO/D",$N64="HFO/NG",$N64="FO/NG"),Factors!$F$4,0)</f>
        <v>0</v>
      </c>
      <c r="AV64">
        <f>IF($A64="coal",Factors!$G$2,0)</f>
        <v>0</v>
      </c>
      <c r="AW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Factors!$G$5,0)</f>
        <v>0.3830825791202615</v>
      </c>
      <c r="AX64">
        <f>IF(OR($N64="D",$N64="HFO",$N64="FO",$N64="D/HFO",$N64="D/NG",$N64="HFO/D",$N64="HFO/NG",$N64="FO/NG"),Factors!$G$4,0)</f>
        <v>0</v>
      </c>
      <c r="AY64">
        <f t="shared" si="12"/>
        <v>0.40084791833563349</v>
      </c>
      <c r="AZ64">
        <f t="shared" si="13"/>
        <v>0.4330101334016615</v>
      </c>
      <c r="BA64">
        <f t="shared" si="14"/>
        <v>0.49000949564875101</v>
      </c>
      <c r="BB64">
        <f t="shared" si="15"/>
        <v>0.3830825791202615</v>
      </c>
      <c r="BC64">
        <f t="shared" si="16"/>
        <v>0.42673753162657685</v>
      </c>
      <c r="BD64" s="18">
        <f t="shared" si="17"/>
        <v>214.19709364182913</v>
      </c>
      <c r="BE64" s="18">
        <f t="shared" si="18"/>
        <v>231.38329488451186</v>
      </c>
      <c r="BF64" s="18">
        <f t="shared" si="19"/>
        <v>261.84147409486661</v>
      </c>
      <c r="BG64" s="18">
        <f t="shared" si="20"/>
        <v>204.70400697870292</v>
      </c>
      <c r="BH64">
        <f>IF(A64="coal", Factors!$B$8, IF(OR($N64="D",$N64="HFO",$N64="FO",$N64="D/HFO",$N64="D/NG",$N64="HFO/D",$N64="HFO/NG",$N64="FO/NG"), Factors!$B$9, 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 Factors!$B$10, 0)))</f>
        <v>7740</v>
      </c>
      <c r="BI64">
        <f>IF($A64&lt;&gt;"coal",0,IF($N64="bituminous",Factors!$B$30,IF($N64="lignite",Factors!$B$34,IF($N64="subbituminous",Factors!$B$41,(Factors!$B$30+Factors!$B$34)/2))))</f>
        <v>0</v>
      </c>
      <c r="BJ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(Factors!$B$36+Factors!$B$38)/2,0)</f>
        <v>57.894999999999996</v>
      </c>
      <c r="BK64">
        <f>IF(OR($N64="D",$N64="HFO",$N64="FO",$N64="D/HFO",$N64="D/NG",$N64="HFO/D",$N64="HFO/NG",$N64="FO/NG"),Factors!$B$31,0)</f>
        <v>0</v>
      </c>
      <c r="BL64">
        <f t="shared" si="21"/>
        <v>57.894999999999996</v>
      </c>
      <c r="BM64">
        <f>IF($A64&lt;&gt;"coal",0,IF($N64="bituminous",Factors!$E$33,IF($N64="lignite",Factors!$E$35,IF($N64="subbituminous",Factors!$E$34,(Factors!$E$33+Factors!$E$35)/2))))</f>
        <v>0</v>
      </c>
      <c r="BN64">
        <f>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),(Factors!$E$39+Factors!$E$40)/2,0)</f>
        <v>63.461416724694558</v>
      </c>
      <c r="BO64">
        <f>IF(OR($N64="D",$N64="HFO",$N64="FO",$N64="D/HFO",$N64="D/NG",$N64="HFO/D",$N64="HFO/NG",$N64="FO/NG"),Factors!$E$37,0)</f>
        <v>0</v>
      </c>
      <c r="BP64">
        <f t="shared" si="22"/>
        <v>63.461416724694558</v>
      </c>
      <c r="BQ64" s="17">
        <f t="shared" si="23"/>
        <v>102182.56517164198</v>
      </c>
      <c r="BR64" s="17">
        <f t="shared" si="4"/>
        <v>112007.08783756511</v>
      </c>
      <c r="BT64" s="17">
        <f t="shared" si="56"/>
        <v>105211.76290116647</v>
      </c>
      <c r="BU64" s="17">
        <f t="shared" si="57"/>
        <v>113653.47655644343</v>
      </c>
      <c r="BV64" s="17">
        <f t="shared" si="58"/>
        <v>128614.27119187206</v>
      </c>
      <c r="BW64" s="17">
        <f t="shared" si="59"/>
        <v>100548.84070077853</v>
      </c>
      <c r="BX64">
        <f>IF($A64="coal",Factors!D$2,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,$N64="LNG"),Factors!D$5,IF(OR($N64="D",$N64="HFO",$N64="FO",$N64="D/HFO",$N64="D/NG",$N64="HFO/D",$N64="HFO/NG",$N64="FO/NG",$N64="HFO/LFO"),Factors!D$4,0)))</f>
        <v>0.40084791833563349</v>
      </c>
      <c r="BY64">
        <f>IF($A64="coal",Factors!E$2,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,$N64="LNG"),Factors!E$5,IF(OR($N64="D",$N64="HFO",$N64="FO",$N64="D/HFO",$N64="D/NG",$N64="HFO/D",$N64="HFO/NG",$N64="FO/NG",$N64="HFO/LFO"),Factors!E$4,0)))</f>
        <v>0.4330101334016615</v>
      </c>
      <c r="BZ64">
        <f>IF($A64="coal",Factors!F$2,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,$N64="LNG"),Factors!F$5,IF(OR($N64="D",$N64="HFO",$N64="FO",$N64="D/HFO",$N64="D/NG",$N64="HFO/D",$N64="HFO/NG",$N64="FO/NG",$N64="HFO/LFO"),Factors!F$4,0)))</f>
        <v>0.49000949564875101</v>
      </c>
      <c r="CA64">
        <f>IF($A64="coal",Factors!G$2,IF(OR($N64="NG",$N64="NG/B",$N64="NG/C",$N64="NG/D",$N64="NG/OG",$N64="NG/FO",$N64="NG/LFO",$N64="NG/BFG",$N64="NG/HFO",$N64="NG/FO/D",$N64="NG/LNG",$N64="NG/N",$N64="NG/N/D",$N64="NG/D/HFO",$N64="NG/HFO/OG",$N64="NG/S",$N64="LNG/NG/FO",$N64="LNG/D",$N64="LNG/LPG",$N64="WSTH-NG",$N64="WSTH-NG/BU",$N64="LNG"),Factors!G$5,IF(OR($N64="D",$N64="HFO",$N64="FO",$N64="D/HFO",$N64="D/NG",$N64="HFO/D",$N64="HFO/NG",$N64="FO/NG",$N64="HFO/LFO"),Factors!G$4,0)))</f>
        <v>0.3830825791202615</v>
      </c>
    </row>
    <row r="65" spans="1:79">
      <c r="A65" t="s">
        <v>285</v>
      </c>
      <c r="B65" t="s">
        <v>32</v>
      </c>
      <c r="C65" t="s">
        <v>33</v>
      </c>
      <c r="D65" t="s">
        <v>34</v>
      </c>
      <c r="E65" t="s">
        <v>382</v>
      </c>
      <c r="F65" t="s">
        <v>383</v>
      </c>
      <c r="I65">
        <v>547</v>
      </c>
      <c r="J65" t="s">
        <v>72</v>
      </c>
      <c r="K65">
        <v>1999</v>
      </c>
      <c r="M65" t="s">
        <v>299</v>
      </c>
      <c r="N65" t="s">
        <v>289</v>
      </c>
      <c r="S65" t="s">
        <v>290</v>
      </c>
      <c r="T65" t="s">
        <v>41</v>
      </c>
      <c r="U65">
        <v>27.788215000000001</v>
      </c>
      <c r="V65">
        <v>-81.869979999999998</v>
      </c>
      <c r="W65" t="s">
        <v>42</v>
      </c>
      <c r="X65" t="s">
        <v>384</v>
      </c>
      <c r="Y65" t="s">
        <v>385</v>
      </c>
      <c r="AA65" t="s">
        <v>110</v>
      </c>
      <c r="AB65" t="s">
        <v>386</v>
      </c>
      <c r="AC65" t="s">
        <v>387</v>
      </c>
      <c r="AD65" t="s">
        <v>388</v>
      </c>
      <c r="AE65" t="s">
        <v>49</v>
      </c>
      <c r="AF65" s="1">
        <v>1</v>
      </c>
      <c r="AG65">
        <f t="shared" si="54"/>
        <v>6801</v>
      </c>
      <c r="AH65" t="str">
        <f t="shared" si="1"/>
        <v/>
      </c>
      <c r="AI65">
        <f t="shared" si="9"/>
        <v>25</v>
      </c>
      <c r="AJ65">
        <f t="shared" si="10"/>
        <v>2039</v>
      </c>
      <c r="AK65">
        <f t="shared" ref="AK65:AL65" si="90">AJ65+40</f>
        <v>2079</v>
      </c>
      <c r="AL65">
        <f t="shared" si="90"/>
        <v>2119</v>
      </c>
      <c r="AM65">
        <f>IF($A65="coal",Factors!$D$2,0)</f>
        <v>0</v>
      </c>
      <c r="AN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Factors!$D$5,0)</f>
        <v>0.40084791833563349</v>
      </c>
      <c r="AO65">
        <f>IF(OR($N65="D",$N65="HFO",$N65="FO",$N65="D/HFO",$N65="D/NG",$N65="HFO/D",$N65="HFO/NG",$N65="FO/NG"),Factors!$D$4,0)</f>
        <v>0</v>
      </c>
      <c r="AP65">
        <f>IF($A65="coal",Factors!$E$2,0)</f>
        <v>0</v>
      </c>
      <c r="AQ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Factors!$E$5,0)</f>
        <v>0.4330101334016615</v>
      </c>
      <c r="AR65">
        <f>IF(OR($N65="D",$N65="HFO",$N65="FO",$N65="D/HFO",$N65="D/NG",$N65="HFO/D",$N65="HFO/NG",$N65="FO/NG"),Factors!$E$4,0)</f>
        <v>0</v>
      </c>
      <c r="AS65">
        <f>IF($A65="coal",Factors!$F$2,0)</f>
        <v>0</v>
      </c>
      <c r="AT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Factors!$F$5,0)</f>
        <v>0.49000949564875101</v>
      </c>
      <c r="AU65">
        <f>IF(OR($N65="D",$N65="HFO",$N65="FO",$N65="D/HFO",$N65="D/NG",$N65="HFO/D",$N65="HFO/NG",$N65="FO/NG"),Factors!$F$4,0)</f>
        <v>0</v>
      </c>
      <c r="AV65">
        <f>IF($A65="coal",Factors!$G$2,0)</f>
        <v>0</v>
      </c>
      <c r="AW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Factors!$G$5,0)</f>
        <v>0.3830825791202615</v>
      </c>
      <c r="AX65">
        <f>IF(OR($N65="D",$N65="HFO",$N65="FO",$N65="D/HFO",$N65="D/NG",$N65="HFO/D",$N65="HFO/NG",$N65="FO/NG"),Factors!$G$4,0)</f>
        <v>0</v>
      </c>
      <c r="AY65">
        <f t="shared" si="12"/>
        <v>0.40084791833563349</v>
      </c>
      <c r="AZ65">
        <f t="shared" si="13"/>
        <v>0.4330101334016615</v>
      </c>
      <c r="BA65">
        <f t="shared" si="14"/>
        <v>0.49000949564875101</v>
      </c>
      <c r="BB65">
        <f t="shared" si="15"/>
        <v>0.3830825791202615</v>
      </c>
      <c r="BC65">
        <f t="shared" si="16"/>
        <v>0.42673753162657685</v>
      </c>
      <c r="BD65" s="18">
        <f t="shared" si="17"/>
        <v>1920.7509872472219</v>
      </c>
      <c r="BE65" s="18">
        <f t="shared" si="18"/>
        <v>2074.8633164234093</v>
      </c>
      <c r="BF65" s="18">
        <f t="shared" si="19"/>
        <v>2347.988300490033</v>
      </c>
      <c r="BG65" s="18">
        <f t="shared" si="20"/>
        <v>1835.6244560221396</v>
      </c>
      <c r="BH65">
        <f>IF(A65="coal", Factors!$B$8, IF(OR($N65="D",$N65="HFO",$N65="FO",$N65="D/HFO",$N65="D/NG",$N65="HFO/D",$N65="HFO/NG",$N65="FO/NG"), Factors!$B$9, 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 Factors!$B$10, 0)))</f>
        <v>7740</v>
      </c>
      <c r="BI65">
        <f>IF($A65&lt;&gt;"coal",0,IF($N65="bituminous",Factors!$B$30,IF($N65="lignite",Factors!$B$34,IF($N65="subbituminous",Factors!$B$41,(Factors!$B$30+Factors!$B$34)/2))))</f>
        <v>0</v>
      </c>
      <c r="BJ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(Factors!$B$36+Factors!$B$38)/2,0)</f>
        <v>57.894999999999996</v>
      </c>
      <c r="BK65">
        <f>IF(OR($N65="D",$N65="HFO",$N65="FO",$N65="D/HFO",$N65="D/NG",$N65="HFO/D",$N65="HFO/NG",$N65="FO/NG"),Factors!$B$31,0)</f>
        <v>0</v>
      </c>
      <c r="BL65">
        <f t="shared" si="21"/>
        <v>57.894999999999996</v>
      </c>
      <c r="BM65">
        <f>IF($A65&lt;&gt;"coal",0,IF($N65="bituminous",Factors!$E$33,IF($N65="lignite",Factors!$E$35,IF($N65="subbituminous",Factors!$E$34,(Factors!$E$33+Factors!$E$35)/2))))</f>
        <v>0</v>
      </c>
      <c r="BN65">
        <f>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),(Factors!$E$39+Factors!$E$40)/2,0)</f>
        <v>63.461416724694558</v>
      </c>
      <c r="BO65">
        <f>IF(OR($N65="D",$N65="HFO",$N65="FO",$N65="D/HFO",$N65="D/NG",$N65="HFO/D",$N65="HFO/NG",$N65="FO/NG"),Factors!$E$37,0)</f>
        <v>0</v>
      </c>
      <c r="BP65">
        <f t="shared" si="22"/>
        <v>63.461416724694558</v>
      </c>
      <c r="BQ65" s="17">
        <f t="shared" si="23"/>
        <v>916292.83850636322</v>
      </c>
      <c r="BR65" s="17">
        <f t="shared" si="4"/>
        <v>1004391.4270024282</v>
      </c>
      <c r="BT65" s="17">
        <f t="shared" si="56"/>
        <v>943456.30011373863</v>
      </c>
      <c r="BU65" s="17">
        <f t="shared" si="57"/>
        <v>1019154.9455143369</v>
      </c>
      <c r="BV65" s="17">
        <f t="shared" si="58"/>
        <v>1153311.5793762954</v>
      </c>
      <c r="BW65" s="17">
        <f t="shared" si="59"/>
        <v>901642.88300534198</v>
      </c>
      <c r="BX65">
        <f>IF($A65="coal",Factors!D$2,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,$N65="LNG"),Factors!D$5,IF(OR($N65="D",$N65="HFO",$N65="FO",$N65="D/HFO",$N65="D/NG",$N65="HFO/D",$N65="HFO/NG",$N65="FO/NG",$N65="HFO/LFO"),Factors!D$4,0)))</f>
        <v>0.40084791833563349</v>
      </c>
      <c r="BY65">
        <f>IF($A65="coal",Factors!E$2,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,$N65="LNG"),Factors!E$5,IF(OR($N65="D",$N65="HFO",$N65="FO",$N65="D/HFO",$N65="D/NG",$N65="HFO/D",$N65="HFO/NG",$N65="FO/NG",$N65="HFO/LFO"),Factors!E$4,0)))</f>
        <v>0.4330101334016615</v>
      </c>
      <c r="BZ65">
        <f>IF($A65="coal",Factors!F$2,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,$N65="LNG"),Factors!F$5,IF(OR($N65="D",$N65="HFO",$N65="FO",$N65="D/HFO",$N65="D/NG",$N65="HFO/D",$N65="HFO/NG",$N65="FO/NG",$N65="HFO/LFO"),Factors!F$4,0)))</f>
        <v>0.49000949564875101</v>
      </c>
      <c r="CA65">
        <f>IF($A65="coal",Factors!G$2,IF(OR($N65="NG",$N65="NG/B",$N65="NG/C",$N65="NG/D",$N65="NG/OG",$N65="NG/FO",$N65="NG/LFO",$N65="NG/BFG",$N65="NG/HFO",$N65="NG/FO/D",$N65="NG/LNG",$N65="NG/N",$N65="NG/N/D",$N65="NG/D/HFO",$N65="NG/HFO/OG",$N65="NG/S",$N65="LNG/NG/FO",$N65="LNG/D",$N65="LNG/LPG",$N65="WSTH-NG",$N65="WSTH-NG/BU",$N65="LNG"),Factors!G$5,IF(OR($N65="D",$N65="HFO",$N65="FO",$N65="D/HFO",$N65="D/NG",$N65="HFO/D",$N65="HFO/NG",$N65="FO/NG",$N65="HFO/LFO"),Factors!G$4,0)))</f>
        <v>0.3830825791202615</v>
      </c>
    </row>
    <row r="66" spans="1:79">
      <c r="A66" t="s">
        <v>285</v>
      </c>
      <c r="B66" t="s">
        <v>32</v>
      </c>
      <c r="C66" t="s">
        <v>33</v>
      </c>
      <c r="D66" t="s">
        <v>34</v>
      </c>
      <c r="E66" t="s">
        <v>382</v>
      </c>
      <c r="F66" t="s">
        <v>389</v>
      </c>
      <c r="I66">
        <v>548</v>
      </c>
      <c r="J66" t="s">
        <v>72</v>
      </c>
      <c r="K66">
        <v>2003</v>
      </c>
      <c r="M66" t="s">
        <v>299</v>
      </c>
      <c r="N66" t="s">
        <v>289</v>
      </c>
      <c r="S66" t="s">
        <v>290</v>
      </c>
      <c r="T66" t="s">
        <v>41</v>
      </c>
      <c r="U66">
        <v>27.788215000000001</v>
      </c>
      <c r="V66">
        <v>-81.869979999999998</v>
      </c>
      <c r="W66" t="s">
        <v>42</v>
      </c>
      <c r="X66" t="s">
        <v>384</v>
      </c>
      <c r="Y66" t="s">
        <v>385</v>
      </c>
      <c r="AA66" t="s">
        <v>110</v>
      </c>
      <c r="AB66" t="s">
        <v>386</v>
      </c>
      <c r="AC66" t="s">
        <v>387</v>
      </c>
      <c r="AD66" t="s">
        <v>390</v>
      </c>
      <c r="AE66" t="s">
        <v>49</v>
      </c>
      <c r="AF66" s="1">
        <v>1</v>
      </c>
      <c r="AG66">
        <f t="shared" ref="AG66:AG97" si="91">SUMIF(E:E,E66,I:I)</f>
        <v>6801</v>
      </c>
      <c r="AH66" t="str">
        <f t="shared" ref="AH66:AH129" si="92">IF(AG66=AG67,"",AG66)</f>
        <v/>
      </c>
      <c r="AI66">
        <f t="shared" si="9"/>
        <v>21</v>
      </c>
      <c r="AJ66">
        <f t="shared" si="10"/>
        <v>2043</v>
      </c>
      <c r="AK66">
        <f t="shared" ref="AK66:AL66" si="93">AJ66+40</f>
        <v>2083</v>
      </c>
      <c r="AL66">
        <f t="shared" si="93"/>
        <v>2123</v>
      </c>
      <c r="AM66">
        <f>IF($A66="coal",Factors!$D$2,0)</f>
        <v>0</v>
      </c>
      <c r="AN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Factors!$D$5,0)</f>
        <v>0.40084791833563349</v>
      </c>
      <c r="AO66">
        <f>IF(OR($N66="D",$N66="HFO",$N66="FO",$N66="D/HFO",$N66="D/NG",$N66="HFO/D",$N66="HFO/NG",$N66="FO/NG"),Factors!$D$4,0)</f>
        <v>0</v>
      </c>
      <c r="AP66">
        <f>IF($A66="coal",Factors!$E$2,0)</f>
        <v>0</v>
      </c>
      <c r="AQ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Factors!$E$5,0)</f>
        <v>0.4330101334016615</v>
      </c>
      <c r="AR66">
        <f>IF(OR($N66="D",$N66="HFO",$N66="FO",$N66="D/HFO",$N66="D/NG",$N66="HFO/D",$N66="HFO/NG",$N66="FO/NG"),Factors!$E$4,0)</f>
        <v>0</v>
      </c>
      <c r="AS66">
        <f>IF($A66="coal",Factors!$F$2,0)</f>
        <v>0</v>
      </c>
      <c r="AT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Factors!$F$5,0)</f>
        <v>0.49000949564875101</v>
      </c>
      <c r="AU66">
        <f>IF(OR($N66="D",$N66="HFO",$N66="FO",$N66="D/HFO",$N66="D/NG",$N66="HFO/D",$N66="HFO/NG",$N66="FO/NG"),Factors!$F$4,0)</f>
        <v>0</v>
      </c>
      <c r="AV66">
        <f>IF($A66="coal",Factors!$G$2,0)</f>
        <v>0</v>
      </c>
      <c r="AW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Factors!$G$5,0)</f>
        <v>0.3830825791202615</v>
      </c>
      <c r="AX66">
        <f>IF(OR($N66="D",$N66="HFO",$N66="FO",$N66="D/HFO",$N66="D/NG",$N66="HFO/D",$N66="HFO/NG",$N66="FO/NG"),Factors!$G$4,0)</f>
        <v>0</v>
      </c>
      <c r="AY66">
        <f t="shared" si="12"/>
        <v>0.40084791833563349</v>
      </c>
      <c r="AZ66">
        <f t="shared" si="13"/>
        <v>0.4330101334016615</v>
      </c>
      <c r="BA66">
        <f t="shared" si="14"/>
        <v>0.49000949564875101</v>
      </c>
      <c r="BB66">
        <f t="shared" si="15"/>
        <v>0.3830825791202615</v>
      </c>
      <c r="BC66">
        <f t="shared" si="16"/>
        <v>0.42673753162657685</v>
      </c>
      <c r="BD66" s="18">
        <f t="shared" si="17"/>
        <v>1924.2624150118418</v>
      </c>
      <c r="BE66" s="18">
        <f t="shared" si="18"/>
        <v>2078.6564851920079</v>
      </c>
      <c r="BF66" s="18">
        <f t="shared" si="19"/>
        <v>2352.2807836719167</v>
      </c>
      <c r="BG66" s="18">
        <f t="shared" si="20"/>
        <v>1838.9802594152329</v>
      </c>
      <c r="BH66">
        <f>IF(A66="coal", Factors!$B$8, IF(OR($N66="D",$N66="HFO",$N66="FO",$N66="D/HFO",$N66="D/NG",$N66="HFO/D",$N66="HFO/NG",$N66="FO/NG"), Factors!$B$9, 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 Factors!$B$10, 0)))</f>
        <v>7740</v>
      </c>
      <c r="BI66">
        <f>IF($A66&lt;&gt;"coal",0,IF($N66="bituminous",Factors!$B$30,IF($N66="lignite",Factors!$B$34,IF($N66="subbituminous",Factors!$B$41,(Factors!$B$30+Factors!$B$34)/2))))</f>
        <v>0</v>
      </c>
      <c r="BJ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(Factors!$B$36+Factors!$B$38)/2,0)</f>
        <v>57.894999999999996</v>
      </c>
      <c r="BK66">
        <f>IF(OR($N66="D",$N66="HFO",$N66="FO",$N66="D/HFO",$N66="D/NG",$N66="HFO/D",$N66="HFO/NG",$N66="FO/NG"),Factors!$B$31,0)</f>
        <v>0</v>
      </c>
      <c r="BL66">
        <f t="shared" si="21"/>
        <v>57.894999999999996</v>
      </c>
      <c r="BM66">
        <f>IF($A66&lt;&gt;"coal",0,IF($N66="bituminous",Factors!$E$33,IF($N66="lignite",Factors!$E$35,IF($N66="subbituminous",Factors!$E$34,(Factors!$E$33+Factors!$E$35)/2))))</f>
        <v>0</v>
      </c>
      <c r="BN66">
        <f>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),(Factors!$E$39+Factors!$E$40)/2,0)</f>
        <v>63.461416724694558</v>
      </c>
      <c r="BO66">
        <f>IF(OR($N66="D",$N66="HFO",$N66="FO",$N66="D/HFO",$N66="D/NG",$N66="HFO/D",$N66="HFO/NG",$N66="FO/NG"),Factors!$E$37,0)</f>
        <v>0</v>
      </c>
      <c r="BP66">
        <f t="shared" si="22"/>
        <v>63.461416724694558</v>
      </c>
      <c r="BQ66" s="17">
        <f t="shared" si="23"/>
        <v>917967.96252557053</v>
      </c>
      <c r="BR66" s="17">
        <f t="shared" ref="BR66:BR129" si="94">$I66*$BC66*8760*$BH66*$BP66*10^3/10^6/10^3*$AF66</f>
        <v>1006227.6087702571</v>
      </c>
      <c r="BT66" s="17">
        <f t="shared" ref="BT66:BT97" si="95">$I66*BX66*8760*$BH66*$BP66*10^3/10^6/10^3*$AF66</f>
        <v>945181.08311211842</v>
      </c>
      <c r="BU66" s="17">
        <f t="shared" ref="BU66:BU97" si="96">$I66*BY66*8760*$BH66*$BP66*10^3/10^6/10^3*$AF66</f>
        <v>1021018.1172611638</v>
      </c>
      <c r="BV66" s="17">
        <f t="shared" ref="BV66:BV97" si="97">$I66*BZ66*8760*$BH66*$BP66*10^3/10^6/10^3*$AF66</f>
        <v>1155420.010051572</v>
      </c>
      <c r="BW66" s="17">
        <f t="shared" ref="BW66:BW97" si="98">$I66*CA66*8760*$BH66*$BP66*10^3/10^6/10^3*$AF66</f>
        <v>903291.22465617443</v>
      </c>
      <c r="BX66">
        <f>IF($A66="coal",Factors!D$2,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,$N66="LNG"),Factors!D$5,IF(OR($N66="D",$N66="HFO",$N66="FO",$N66="D/HFO",$N66="D/NG",$N66="HFO/D",$N66="HFO/NG",$N66="FO/NG",$N66="HFO/LFO"),Factors!D$4,0)))</f>
        <v>0.40084791833563349</v>
      </c>
      <c r="BY66">
        <f>IF($A66="coal",Factors!E$2,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,$N66="LNG"),Factors!E$5,IF(OR($N66="D",$N66="HFO",$N66="FO",$N66="D/HFO",$N66="D/NG",$N66="HFO/D",$N66="HFO/NG",$N66="FO/NG",$N66="HFO/LFO"),Factors!E$4,0)))</f>
        <v>0.4330101334016615</v>
      </c>
      <c r="BZ66">
        <f>IF($A66="coal",Factors!F$2,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,$N66="LNG"),Factors!F$5,IF(OR($N66="D",$N66="HFO",$N66="FO",$N66="D/HFO",$N66="D/NG",$N66="HFO/D",$N66="HFO/NG",$N66="FO/NG",$N66="HFO/LFO"),Factors!F$4,0)))</f>
        <v>0.49000949564875101</v>
      </c>
      <c r="CA66">
        <f>IF($A66="coal",Factors!G$2,IF(OR($N66="NG",$N66="NG/B",$N66="NG/C",$N66="NG/D",$N66="NG/OG",$N66="NG/FO",$N66="NG/LFO",$N66="NG/BFG",$N66="NG/HFO",$N66="NG/FO/D",$N66="NG/LNG",$N66="NG/N",$N66="NG/N/D",$N66="NG/D/HFO",$N66="NG/HFO/OG",$N66="NG/S",$N66="LNG/NG/FO",$N66="LNG/D",$N66="LNG/LPG",$N66="WSTH-NG",$N66="WSTH-NG/BU",$N66="LNG"),Factors!G$5,IF(OR($N66="D",$N66="HFO",$N66="FO",$N66="D/HFO",$N66="D/NG",$N66="HFO/D",$N66="HFO/NG",$N66="FO/NG",$N66="HFO/LFO"),Factors!G$4,0)))</f>
        <v>0.3830825791202615</v>
      </c>
    </row>
    <row r="67" spans="1:79">
      <c r="A67" t="s">
        <v>285</v>
      </c>
      <c r="B67" t="s">
        <v>32</v>
      </c>
      <c r="C67" t="s">
        <v>33</v>
      </c>
      <c r="D67" t="s">
        <v>34</v>
      </c>
      <c r="E67" t="s">
        <v>382</v>
      </c>
      <c r="F67" t="s">
        <v>391</v>
      </c>
      <c r="I67">
        <v>561</v>
      </c>
      <c r="J67" t="s">
        <v>72</v>
      </c>
      <c r="K67">
        <v>2005</v>
      </c>
      <c r="M67" t="s">
        <v>299</v>
      </c>
      <c r="N67" t="s">
        <v>289</v>
      </c>
      <c r="S67" t="s">
        <v>290</v>
      </c>
      <c r="T67" t="s">
        <v>41</v>
      </c>
      <c r="U67">
        <v>27.788215000000001</v>
      </c>
      <c r="V67">
        <v>-81.869979999999998</v>
      </c>
      <c r="W67" t="s">
        <v>42</v>
      </c>
      <c r="X67" t="s">
        <v>384</v>
      </c>
      <c r="Y67" t="s">
        <v>385</v>
      </c>
      <c r="AA67" t="s">
        <v>110</v>
      </c>
      <c r="AB67" t="s">
        <v>386</v>
      </c>
      <c r="AC67" t="s">
        <v>387</v>
      </c>
      <c r="AD67" t="s">
        <v>392</v>
      </c>
      <c r="AE67" t="s">
        <v>49</v>
      </c>
      <c r="AF67" s="1">
        <v>1</v>
      </c>
      <c r="AG67">
        <f t="shared" si="91"/>
        <v>6801</v>
      </c>
      <c r="AH67" t="str">
        <f t="shared" si="92"/>
        <v/>
      </c>
      <c r="AI67">
        <f t="shared" ref="AI67:AI130" si="99">IF(K67="",-99,2024-K67)</f>
        <v>19</v>
      </c>
      <c r="AJ67">
        <f t="shared" ref="AJ67:AJ130" si="100">K67+40</f>
        <v>2045</v>
      </c>
      <c r="AK67">
        <f t="shared" ref="AK67:AL67" si="101">AJ67+40</f>
        <v>2085</v>
      </c>
      <c r="AL67">
        <f t="shared" si="101"/>
        <v>2125</v>
      </c>
      <c r="AM67">
        <f>IF($A67="coal",Factors!$D$2,0)</f>
        <v>0</v>
      </c>
      <c r="AN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Factors!$D$5,0)</f>
        <v>0.40084791833563349</v>
      </c>
      <c r="AO67">
        <f>IF(OR($N67="D",$N67="HFO",$N67="FO",$N67="D/HFO",$N67="D/NG",$N67="HFO/D",$N67="HFO/NG",$N67="FO/NG"),Factors!$D$4,0)</f>
        <v>0</v>
      </c>
      <c r="AP67">
        <f>IF($A67="coal",Factors!$E$2,0)</f>
        <v>0</v>
      </c>
      <c r="AQ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Factors!$E$5,0)</f>
        <v>0.4330101334016615</v>
      </c>
      <c r="AR67">
        <f>IF(OR($N67="D",$N67="HFO",$N67="FO",$N67="D/HFO",$N67="D/NG",$N67="HFO/D",$N67="HFO/NG",$N67="FO/NG"),Factors!$E$4,0)</f>
        <v>0</v>
      </c>
      <c r="AS67">
        <f>IF($A67="coal",Factors!$F$2,0)</f>
        <v>0</v>
      </c>
      <c r="AT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Factors!$F$5,0)</f>
        <v>0.49000949564875101</v>
      </c>
      <c r="AU67">
        <f>IF(OR($N67="D",$N67="HFO",$N67="FO",$N67="D/HFO",$N67="D/NG",$N67="HFO/D",$N67="HFO/NG",$N67="FO/NG"),Factors!$F$4,0)</f>
        <v>0</v>
      </c>
      <c r="AV67">
        <f>IF($A67="coal",Factors!$G$2,0)</f>
        <v>0</v>
      </c>
      <c r="AW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Factors!$G$5,0)</f>
        <v>0.3830825791202615</v>
      </c>
      <c r="AX67">
        <f>IF(OR($N67="D",$N67="HFO",$N67="FO",$N67="D/HFO",$N67="D/NG",$N67="HFO/D",$N67="HFO/NG",$N67="FO/NG"),Factors!$G$4,0)</f>
        <v>0</v>
      </c>
      <c r="AY67">
        <f t="shared" ref="AY67:AY130" si="102">MAX(AM67:AO67)</f>
        <v>0.40084791833563349</v>
      </c>
      <c r="AZ67">
        <f t="shared" ref="AZ67:AZ130" si="103">MAX(AP67:AR67)</f>
        <v>0.4330101334016615</v>
      </c>
      <c r="BA67">
        <f t="shared" ref="BA67:BA130" si="104">MAX(AS67:AU67)</f>
        <v>0.49000949564875101</v>
      </c>
      <c r="BB67">
        <f t="shared" ref="BB67:BB130" si="105">MAX(AV67:AX67)</f>
        <v>0.3830825791202615</v>
      </c>
      <c r="BC67">
        <f t="shared" ref="BC67:BC130" si="106">SUM(AY67:BB67)/4</f>
        <v>0.42673753162657685</v>
      </c>
      <c r="BD67" s="18">
        <f t="shared" ref="BD67:BD130" si="107">$I67*$AF67*AY67*8760/1000</f>
        <v>1969.9109759519038</v>
      </c>
      <c r="BE67" s="18">
        <f t="shared" ref="BE67:BE130" si="108">$I67*$AF67*AZ67*8760/1000</f>
        <v>2127.9676791837892</v>
      </c>
      <c r="BF67" s="18">
        <f t="shared" ref="BF67:BF130" si="109">$I67*$AF67*BA67*8760/1000</f>
        <v>2408.083065036396</v>
      </c>
      <c r="BG67" s="18">
        <f t="shared" ref="BG67:BG130" si="110">$I67*$AF67*BB67*8760/1000</f>
        <v>1882.6057035254485</v>
      </c>
      <c r="BH67">
        <f>IF(A67="coal", Factors!$B$8, IF(OR($N67="D",$N67="HFO",$N67="FO",$N67="D/HFO",$N67="D/NG",$N67="HFO/D",$N67="HFO/NG",$N67="FO/NG"), Factors!$B$9, 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 Factors!$B$10, 0)))</f>
        <v>7740</v>
      </c>
      <c r="BI67">
        <f>IF($A67&lt;&gt;"coal",0,IF($N67="bituminous",Factors!$B$30,IF($N67="lignite",Factors!$B$34,IF($N67="subbituminous",Factors!$B$41,(Factors!$B$30+Factors!$B$34)/2))))</f>
        <v>0</v>
      </c>
      <c r="BJ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(Factors!$B$36+Factors!$B$38)/2,0)</f>
        <v>57.894999999999996</v>
      </c>
      <c r="BK67">
        <f>IF(OR($N67="D",$N67="HFO",$N67="FO",$N67="D/HFO",$N67="D/NG",$N67="HFO/D",$N67="HFO/NG",$N67="FO/NG"),Factors!$B$31,0)</f>
        <v>0</v>
      </c>
      <c r="BL67">
        <f t="shared" ref="BL67:BL130" si="111">MAX(BI67:BK67)</f>
        <v>57.894999999999996</v>
      </c>
      <c r="BM67">
        <f>IF($A67&lt;&gt;"coal",0,IF($N67="bituminous",Factors!$E$33,IF($N67="lignite",Factors!$E$35,IF($N67="subbituminous",Factors!$E$34,(Factors!$E$33+Factors!$E$35)/2))))</f>
        <v>0</v>
      </c>
      <c r="BN67">
        <f>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),(Factors!$E$39+Factors!$E$40)/2,0)</f>
        <v>63.461416724694558</v>
      </c>
      <c r="BO67">
        <f>IF(OR($N67="D",$N67="HFO",$N67="FO",$N67="D/HFO",$N67="D/NG",$N67="HFO/D",$N67="HFO/NG",$N67="FO/NG"),Factors!$E$37,0)</f>
        <v>0</v>
      </c>
      <c r="BP67">
        <f t="shared" ref="BP67:BP130" si="112">MAX(BM67:BO67)</f>
        <v>63.461416724694558</v>
      </c>
      <c r="BQ67" s="17">
        <f t="shared" ref="BQ67:BQ130" si="113">$I67*$BC67*8760*$BH67*$BL67*10^3/10^6/10^3*$AF67</f>
        <v>939744.57477526471</v>
      </c>
      <c r="BR67" s="17">
        <f t="shared" si="94"/>
        <v>1030097.9717520333</v>
      </c>
      <c r="BT67" s="17">
        <f t="shared" si="95"/>
        <v>967603.2620910554</v>
      </c>
      <c r="BU67" s="17">
        <f t="shared" si="96"/>
        <v>1045239.349969914</v>
      </c>
      <c r="BV67" s="17">
        <f t="shared" si="97"/>
        <v>1182829.6088301677</v>
      </c>
      <c r="BW67" s="17">
        <f t="shared" si="98"/>
        <v>924719.6661169962</v>
      </c>
      <c r="BX67">
        <f>IF($A67="coal",Factors!D$2,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,$N67="LNG"),Factors!D$5,IF(OR($N67="D",$N67="HFO",$N67="FO",$N67="D/HFO",$N67="D/NG",$N67="HFO/D",$N67="HFO/NG",$N67="FO/NG",$N67="HFO/LFO"),Factors!D$4,0)))</f>
        <v>0.40084791833563349</v>
      </c>
      <c r="BY67">
        <f>IF($A67="coal",Factors!E$2,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,$N67="LNG"),Factors!E$5,IF(OR($N67="D",$N67="HFO",$N67="FO",$N67="D/HFO",$N67="D/NG",$N67="HFO/D",$N67="HFO/NG",$N67="FO/NG",$N67="HFO/LFO"),Factors!E$4,0)))</f>
        <v>0.4330101334016615</v>
      </c>
      <c r="BZ67">
        <f>IF($A67="coal",Factors!F$2,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,$N67="LNG"),Factors!F$5,IF(OR($N67="D",$N67="HFO",$N67="FO",$N67="D/HFO",$N67="D/NG",$N67="HFO/D",$N67="HFO/NG",$N67="FO/NG",$N67="HFO/LFO"),Factors!F$4,0)))</f>
        <v>0.49000949564875101</v>
      </c>
      <c r="CA67">
        <f>IF($A67="coal",Factors!G$2,IF(OR($N67="NG",$N67="NG/B",$N67="NG/C",$N67="NG/D",$N67="NG/OG",$N67="NG/FO",$N67="NG/LFO",$N67="NG/BFG",$N67="NG/HFO",$N67="NG/FO/D",$N67="NG/LNG",$N67="NG/N",$N67="NG/N/D",$N67="NG/D/HFO",$N67="NG/HFO/OG",$N67="NG/S",$N67="LNG/NG/FO",$N67="LNG/D",$N67="LNG/LPG",$N67="WSTH-NG",$N67="WSTH-NG/BU",$N67="LNG"),Factors!G$5,IF(OR($N67="D",$N67="HFO",$N67="FO",$N67="D/HFO",$N67="D/NG",$N67="HFO/D",$N67="HFO/NG",$N67="FO/NG",$N67="HFO/LFO"),Factors!G$4,0)))</f>
        <v>0.3830825791202615</v>
      </c>
    </row>
    <row r="68" spans="1:79">
      <c r="A68" t="s">
        <v>285</v>
      </c>
      <c r="B68" t="s">
        <v>32</v>
      </c>
      <c r="C68" t="s">
        <v>33</v>
      </c>
      <c r="D68" t="s">
        <v>34</v>
      </c>
      <c r="E68" t="s">
        <v>382</v>
      </c>
      <c r="F68" t="s">
        <v>393</v>
      </c>
      <c r="I68">
        <v>611</v>
      </c>
      <c r="J68" t="s">
        <v>72</v>
      </c>
      <c r="K68">
        <v>2007</v>
      </c>
      <c r="M68" t="s">
        <v>299</v>
      </c>
      <c r="N68" t="s">
        <v>289</v>
      </c>
      <c r="S68" t="s">
        <v>290</v>
      </c>
      <c r="T68" t="s">
        <v>41</v>
      </c>
      <c r="U68">
        <v>27.788215000000001</v>
      </c>
      <c r="V68">
        <v>-81.869979999999998</v>
      </c>
      <c r="W68" t="s">
        <v>42</v>
      </c>
      <c r="X68" t="s">
        <v>384</v>
      </c>
      <c r="Y68" t="s">
        <v>385</v>
      </c>
      <c r="AA68" t="s">
        <v>110</v>
      </c>
      <c r="AB68" t="s">
        <v>386</v>
      </c>
      <c r="AC68" t="s">
        <v>387</v>
      </c>
      <c r="AD68" t="s">
        <v>394</v>
      </c>
      <c r="AE68" t="s">
        <v>49</v>
      </c>
      <c r="AF68" s="1">
        <v>1</v>
      </c>
      <c r="AG68">
        <f t="shared" si="91"/>
        <v>6801</v>
      </c>
      <c r="AH68">
        <f t="shared" si="92"/>
        <v>6801</v>
      </c>
      <c r="AI68">
        <f t="shared" si="99"/>
        <v>17</v>
      </c>
      <c r="AJ68">
        <f t="shared" si="100"/>
        <v>2047</v>
      </c>
      <c r="AK68">
        <f t="shared" ref="AK68:AL68" si="114">AJ68+40</f>
        <v>2087</v>
      </c>
      <c r="AL68">
        <f t="shared" si="114"/>
        <v>2127</v>
      </c>
      <c r="AM68">
        <f>IF($A68="coal",Factors!$D$2,0)</f>
        <v>0</v>
      </c>
      <c r="AN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Factors!$D$5,0)</f>
        <v>0.40084791833563349</v>
      </c>
      <c r="AO68">
        <f>IF(OR($N68="D",$N68="HFO",$N68="FO",$N68="D/HFO",$N68="D/NG",$N68="HFO/D",$N68="HFO/NG",$N68="FO/NG"),Factors!$D$4,0)</f>
        <v>0</v>
      </c>
      <c r="AP68">
        <f>IF($A68="coal",Factors!$E$2,0)</f>
        <v>0</v>
      </c>
      <c r="AQ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Factors!$E$5,0)</f>
        <v>0.4330101334016615</v>
      </c>
      <c r="AR68">
        <f>IF(OR($N68="D",$N68="HFO",$N68="FO",$N68="D/HFO",$N68="D/NG",$N68="HFO/D",$N68="HFO/NG",$N68="FO/NG"),Factors!$E$4,0)</f>
        <v>0</v>
      </c>
      <c r="AS68">
        <f>IF($A68="coal",Factors!$F$2,0)</f>
        <v>0</v>
      </c>
      <c r="AT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Factors!$F$5,0)</f>
        <v>0.49000949564875101</v>
      </c>
      <c r="AU68">
        <f>IF(OR($N68="D",$N68="HFO",$N68="FO",$N68="D/HFO",$N68="D/NG",$N68="HFO/D",$N68="HFO/NG",$N68="FO/NG"),Factors!$F$4,0)</f>
        <v>0</v>
      </c>
      <c r="AV68">
        <f>IF($A68="coal",Factors!$G$2,0)</f>
        <v>0</v>
      </c>
      <c r="AW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Factors!$G$5,0)</f>
        <v>0.3830825791202615</v>
      </c>
      <c r="AX68">
        <f>IF(OR($N68="D",$N68="HFO",$N68="FO",$N68="D/HFO",$N68="D/NG",$N68="HFO/D",$N68="HFO/NG",$N68="FO/NG"),Factors!$G$4,0)</f>
        <v>0</v>
      </c>
      <c r="AY68">
        <f t="shared" si="102"/>
        <v>0.40084791833563349</v>
      </c>
      <c r="AZ68">
        <f t="shared" si="103"/>
        <v>0.4330101334016615</v>
      </c>
      <c r="BA68">
        <f t="shared" si="104"/>
        <v>0.49000949564875101</v>
      </c>
      <c r="BB68">
        <f t="shared" si="105"/>
        <v>0.3830825791202615</v>
      </c>
      <c r="BC68">
        <f t="shared" si="106"/>
        <v>0.42673753162657685</v>
      </c>
      <c r="BD68" s="18">
        <f t="shared" si="107"/>
        <v>2145.4823641829112</v>
      </c>
      <c r="BE68" s="18">
        <f t="shared" si="108"/>
        <v>2317.6261176137168</v>
      </c>
      <c r="BF68" s="18">
        <f t="shared" si="109"/>
        <v>2622.7072241305491</v>
      </c>
      <c r="BG68" s="18">
        <f t="shared" si="110"/>
        <v>2050.3958731801226</v>
      </c>
      <c r="BH68">
        <f>IF(A68="coal", Factors!$B$8, IF(OR($N68="D",$N68="HFO",$N68="FO",$N68="D/HFO",$N68="D/NG",$N68="HFO/D",$N68="HFO/NG",$N68="FO/NG"), Factors!$B$9, 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 Factors!$B$10, 0)))</f>
        <v>7740</v>
      </c>
      <c r="BI68">
        <f>IF($A68&lt;&gt;"coal",0,IF($N68="bituminous",Factors!$B$30,IF($N68="lignite",Factors!$B$34,IF($N68="subbituminous",Factors!$B$41,(Factors!$B$30+Factors!$B$34)/2))))</f>
        <v>0</v>
      </c>
      <c r="BJ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(Factors!$B$36+Factors!$B$38)/2,0)</f>
        <v>57.894999999999996</v>
      </c>
      <c r="BK68">
        <f>IF(OR($N68="D",$N68="HFO",$N68="FO",$N68="D/HFO",$N68="D/NG",$N68="HFO/D",$N68="HFO/NG",$N68="FO/NG"),Factors!$B$31,0)</f>
        <v>0</v>
      </c>
      <c r="BL68">
        <f t="shared" si="111"/>
        <v>57.894999999999996</v>
      </c>
      <c r="BM68">
        <f>IF($A68&lt;&gt;"coal",0,IF($N68="bituminous",Factors!$E$33,IF($N68="lignite",Factors!$E$35,IF($N68="subbituminous",Factors!$E$34,(Factors!$E$33+Factors!$E$35)/2))))</f>
        <v>0</v>
      </c>
      <c r="BN68">
        <f>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),(Factors!$E$39+Factors!$E$40)/2,0)</f>
        <v>63.461416724694558</v>
      </c>
      <c r="BO68">
        <f>IF(OR($N68="D",$N68="HFO",$N68="FO",$N68="D/HFO",$N68="D/NG",$N68="HFO/D",$N68="HFO/NG",$N68="FO/NG"),Factors!$E$37,0)</f>
        <v>0</v>
      </c>
      <c r="BP68">
        <f t="shared" si="112"/>
        <v>63.461416724694558</v>
      </c>
      <c r="BQ68" s="17">
        <f t="shared" si="113"/>
        <v>1023500.775735627</v>
      </c>
      <c r="BR68" s="17">
        <f t="shared" si="94"/>
        <v>1121907.0601434801</v>
      </c>
      <c r="BT68" s="17">
        <f t="shared" si="95"/>
        <v>1053842.4120100443</v>
      </c>
      <c r="BU68" s="17">
        <f t="shared" si="96"/>
        <v>1138397.9373112612</v>
      </c>
      <c r="BV68" s="17">
        <f t="shared" si="97"/>
        <v>1288251.1425939973</v>
      </c>
      <c r="BW68" s="17">
        <f t="shared" si="98"/>
        <v>1007136.7486586177</v>
      </c>
      <c r="BX68">
        <f>IF($A68="coal",Factors!D$2,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,$N68="LNG"),Factors!D$5,IF(OR($N68="D",$N68="HFO",$N68="FO",$N68="D/HFO",$N68="D/NG",$N68="HFO/D",$N68="HFO/NG",$N68="FO/NG",$N68="HFO/LFO"),Factors!D$4,0)))</f>
        <v>0.40084791833563349</v>
      </c>
      <c r="BY68">
        <f>IF($A68="coal",Factors!E$2,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,$N68="LNG"),Factors!E$5,IF(OR($N68="D",$N68="HFO",$N68="FO",$N68="D/HFO",$N68="D/NG",$N68="HFO/D",$N68="HFO/NG",$N68="FO/NG",$N68="HFO/LFO"),Factors!E$4,0)))</f>
        <v>0.4330101334016615</v>
      </c>
      <c r="BZ68">
        <f>IF($A68="coal",Factors!F$2,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,$N68="LNG"),Factors!F$5,IF(OR($N68="D",$N68="HFO",$N68="FO",$N68="D/HFO",$N68="D/NG",$N68="HFO/D",$N68="HFO/NG",$N68="FO/NG",$N68="HFO/LFO"),Factors!F$4,0)))</f>
        <v>0.49000949564875101</v>
      </c>
      <c r="CA68">
        <f>IF($A68="coal",Factors!G$2,IF(OR($N68="NG",$N68="NG/B",$N68="NG/C",$N68="NG/D",$N68="NG/OG",$N68="NG/FO",$N68="NG/LFO",$N68="NG/BFG",$N68="NG/HFO",$N68="NG/FO/D",$N68="NG/LNG",$N68="NG/N",$N68="NG/N/D",$N68="NG/D/HFO",$N68="NG/HFO/OG",$N68="NG/S",$N68="LNG/NG/FO",$N68="LNG/D",$N68="LNG/LPG",$N68="WSTH-NG",$N68="WSTH-NG/BU",$N68="LNG"),Factors!G$5,IF(OR($N68="D",$N68="HFO",$N68="FO",$N68="D/HFO",$N68="D/NG",$N68="HFO/D",$N68="HFO/NG",$N68="FO/NG",$N68="HFO/LFO"),Factors!G$4,0)))</f>
        <v>0.3830825791202615</v>
      </c>
    </row>
    <row r="69" spans="1:79">
      <c r="A69" t="s">
        <v>285</v>
      </c>
      <c r="B69" t="s">
        <v>32</v>
      </c>
      <c r="C69" t="s">
        <v>33</v>
      </c>
      <c r="D69" t="s">
        <v>34</v>
      </c>
      <c r="E69" t="s">
        <v>395</v>
      </c>
      <c r="F69" t="s">
        <v>311</v>
      </c>
      <c r="I69">
        <v>56.7</v>
      </c>
      <c r="J69" t="s">
        <v>72</v>
      </c>
      <c r="K69">
        <v>1974</v>
      </c>
      <c r="M69" t="s">
        <v>306</v>
      </c>
      <c r="N69" t="s">
        <v>312</v>
      </c>
      <c r="S69" t="s">
        <v>290</v>
      </c>
      <c r="T69" t="s">
        <v>41</v>
      </c>
      <c r="U69">
        <v>28.262778000000001</v>
      </c>
      <c r="V69">
        <v>-81.548610999999994</v>
      </c>
      <c r="W69" t="s">
        <v>42</v>
      </c>
      <c r="X69" t="s">
        <v>396</v>
      </c>
      <c r="Y69" t="s">
        <v>397</v>
      </c>
      <c r="AA69" t="s">
        <v>110</v>
      </c>
      <c r="AB69" t="s">
        <v>398</v>
      </c>
      <c r="AC69" t="s">
        <v>399</v>
      </c>
      <c r="AD69" t="s">
        <v>400</v>
      </c>
      <c r="AE69" t="s">
        <v>49</v>
      </c>
      <c r="AF69" s="1">
        <v>1</v>
      </c>
      <c r="AG69">
        <f t="shared" si="91"/>
        <v>3596.0999999999995</v>
      </c>
      <c r="AH69" t="str">
        <f t="shared" si="92"/>
        <v/>
      </c>
      <c r="AI69">
        <f t="shared" si="99"/>
        <v>50</v>
      </c>
      <c r="AJ69">
        <f t="shared" si="100"/>
        <v>2014</v>
      </c>
      <c r="AK69">
        <f t="shared" ref="AK69:AL69" si="115">AJ69+40</f>
        <v>2054</v>
      </c>
      <c r="AL69">
        <f t="shared" si="115"/>
        <v>2094</v>
      </c>
      <c r="AM69">
        <f>IF($A69="coal",Factors!$D$2,0)</f>
        <v>0</v>
      </c>
      <c r="AN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Factors!$D$5,0)</f>
        <v>0</v>
      </c>
      <c r="AO69">
        <f>IF(OR($N69="D",$N69="HFO",$N69="FO",$N69="D/HFO",$N69="D/NG",$N69="HFO/D",$N69="HFO/NG",$N69="FO/NG"),Factors!$D$4,0)</f>
        <v>2.5928730410041075E-2</v>
      </c>
      <c r="AP69">
        <f>IF($A69="coal",Factors!$E$2,0)</f>
        <v>0</v>
      </c>
      <c r="AQ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Factors!$E$5,0)</f>
        <v>0</v>
      </c>
      <c r="AR69">
        <f>IF(OR($N69="D",$N69="HFO",$N69="FO",$N69="D/HFO",$N69="D/NG",$N69="HFO/D",$N69="HFO/NG",$N69="FO/NG"),Factors!$E$4,0)</f>
        <v>2.5928730410041075E-2</v>
      </c>
      <c r="AS69">
        <f>IF($A69="coal",Factors!$F$2,0)</f>
        <v>0</v>
      </c>
      <c r="AT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Factors!$F$5,0)</f>
        <v>0</v>
      </c>
      <c r="AU69">
        <f>IF(OR($N69="D",$N69="HFO",$N69="FO",$N69="D/HFO",$N69="D/NG",$N69="HFO/D",$N69="HFO/NG",$N69="FO/NG"),Factors!$F$4,0)</f>
        <v>3.2665695429946934E-2</v>
      </c>
      <c r="AV69">
        <f>IF($A69="coal",Factors!$G$2,0)</f>
        <v>0</v>
      </c>
      <c r="AW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Factors!$G$5,0)</f>
        <v>0</v>
      </c>
      <c r="AX69">
        <f>IF(OR($N69="D",$N69="HFO",$N69="FO",$N69="D/HFO",$N69="D/NG",$N69="HFO/D",$N69="HFO/NG",$N69="FO/NG"),Factors!$G$4,0)</f>
        <v>3.2665695429946934E-2</v>
      </c>
      <c r="AY69">
        <f t="shared" si="102"/>
        <v>2.5928730410041075E-2</v>
      </c>
      <c r="AZ69">
        <f t="shared" si="103"/>
        <v>2.5928730410041075E-2</v>
      </c>
      <c r="BA69">
        <f t="shared" si="104"/>
        <v>3.2665695429946934E-2</v>
      </c>
      <c r="BB69">
        <f t="shared" si="105"/>
        <v>3.2665695429946934E-2</v>
      </c>
      <c r="BC69">
        <f t="shared" si="106"/>
        <v>2.9297212919994004E-2</v>
      </c>
      <c r="BD69" s="18">
        <f t="shared" si="107"/>
        <v>12.878592964824122</v>
      </c>
      <c r="BE69" s="18">
        <f t="shared" si="108"/>
        <v>12.878592964824122</v>
      </c>
      <c r="BF69" s="18">
        <f t="shared" si="109"/>
        <v>16.224789594491202</v>
      </c>
      <c r="BG69" s="18">
        <f t="shared" si="110"/>
        <v>16.224789594491202</v>
      </c>
      <c r="BH69">
        <f>IF(A69="coal", Factors!$B$8, IF(OR($N69="D",$N69="HFO",$N69="FO",$N69="D/HFO",$N69="D/NG",$N69="HFO/D",$N69="HFO/NG",$N69="FO/NG"), Factors!$B$9, 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 Factors!$B$10, 0)))</f>
        <v>11166</v>
      </c>
      <c r="BI69">
        <f>IF($A69&lt;&gt;"coal",0,IF($N69="bituminous",Factors!$B$30,IF($N69="lignite",Factors!$B$34,IF($N69="subbituminous",Factors!$B$41,(Factors!$B$30+Factors!$B$34)/2))))</f>
        <v>0</v>
      </c>
      <c r="BJ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(Factors!$B$36+Factors!$B$38)/2,0)</f>
        <v>0</v>
      </c>
      <c r="BK69">
        <f>IF(OR($N69="D",$N69="HFO",$N69="FO",$N69="D/HFO",$N69="D/NG",$N69="HFO/D",$N69="HFO/NG",$N69="FO/NG"),Factors!$B$31,0)</f>
        <v>74.14</v>
      </c>
      <c r="BL69">
        <f t="shared" si="111"/>
        <v>74.14</v>
      </c>
      <c r="BM69">
        <f>IF($A69&lt;&gt;"coal",0,IF($N69="bituminous",Factors!$E$33,IF($N69="lignite",Factors!$E$35,IF($N69="subbituminous",Factors!$E$34,(Factors!$E$33+Factors!$E$35)/2))))</f>
        <v>0</v>
      </c>
      <c r="BN69">
        <f>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),(Factors!$E$39+Factors!$E$40)/2,0)</f>
        <v>0</v>
      </c>
      <c r="BO69">
        <f>IF(OR($N69="D",$N69="HFO",$N69="FO",$N69="D/HFO",$N69="D/NG",$N69="HFO/D",$N69="HFO/NG",$N69="FO/NG"),Factors!$E$37,0)</f>
        <v>78.179401152117492</v>
      </c>
      <c r="BP69">
        <f t="shared" si="112"/>
        <v>78.179401152117492</v>
      </c>
      <c r="BQ69" s="17">
        <f t="shared" si="113"/>
        <v>12046.577463196661</v>
      </c>
      <c r="BR69" s="17">
        <f t="shared" si="94"/>
        <v>12702.916266594413</v>
      </c>
      <c r="BT69" s="17">
        <f t="shared" si="95"/>
        <v>11242.383096211579</v>
      </c>
      <c r="BU69" s="17">
        <f t="shared" si="96"/>
        <v>11242.383096211579</v>
      </c>
      <c r="BV69" s="17">
        <f t="shared" si="97"/>
        <v>14163.449436977253</v>
      </c>
      <c r="BW69" s="17">
        <f t="shared" si="98"/>
        <v>14163.449436977253</v>
      </c>
      <c r="BX69">
        <f>IF($A69="coal",Factors!D$2,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,$N69="LNG"),Factors!D$5,IF(OR($N69="D",$N69="HFO",$N69="FO",$N69="D/HFO",$N69="D/NG",$N69="HFO/D",$N69="HFO/NG",$N69="FO/NG",$N69="HFO/LFO"),Factors!D$4,0)))</f>
        <v>2.5928730410041075E-2</v>
      </c>
      <c r="BY69">
        <f>IF($A69="coal",Factors!E$2,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,$N69="LNG"),Factors!E$5,IF(OR($N69="D",$N69="HFO",$N69="FO",$N69="D/HFO",$N69="D/NG",$N69="HFO/D",$N69="HFO/NG",$N69="FO/NG",$N69="HFO/LFO"),Factors!E$4,0)))</f>
        <v>2.5928730410041075E-2</v>
      </c>
      <c r="BZ69">
        <f>IF($A69="coal",Factors!F$2,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,$N69="LNG"),Factors!F$5,IF(OR($N69="D",$N69="HFO",$N69="FO",$N69="D/HFO",$N69="D/NG",$N69="HFO/D",$N69="HFO/NG",$N69="FO/NG",$N69="HFO/LFO"),Factors!F$4,0)))</f>
        <v>3.2665695429946934E-2</v>
      </c>
      <c r="CA69">
        <f>IF($A69="coal",Factors!G$2,IF(OR($N69="NG",$N69="NG/B",$N69="NG/C",$N69="NG/D",$N69="NG/OG",$N69="NG/FO",$N69="NG/LFO",$N69="NG/BFG",$N69="NG/HFO",$N69="NG/FO/D",$N69="NG/LNG",$N69="NG/N",$N69="NG/N/D",$N69="NG/D/HFO",$N69="NG/HFO/OG",$N69="NG/S",$N69="LNG/NG/FO",$N69="LNG/D",$N69="LNG/LPG",$N69="WSTH-NG",$N69="WSTH-NG/BU",$N69="LNG"),Factors!G$5,IF(OR($N69="D",$N69="HFO",$N69="FO",$N69="D/HFO",$N69="D/NG",$N69="HFO/D",$N69="HFO/NG",$N69="FO/NG",$N69="HFO/LFO"),Factors!G$4,0)))</f>
        <v>3.2665695429946934E-2</v>
      </c>
    </row>
    <row r="70" spans="1:79">
      <c r="A70" t="s">
        <v>285</v>
      </c>
      <c r="B70" t="s">
        <v>32</v>
      </c>
      <c r="C70" t="s">
        <v>33</v>
      </c>
      <c r="D70" t="s">
        <v>34</v>
      </c>
      <c r="E70" t="s">
        <v>395</v>
      </c>
      <c r="F70" t="s">
        <v>318</v>
      </c>
      <c r="I70">
        <v>56.7</v>
      </c>
      <c r="J70" t="s">
        <v>72</v>
      </c>
      <c r="K70">
        <v>1974</v>
      </c>
      <c r="M70" t="s">
        <v>306</v>
      </c>
      <c r="N70" t="s">
        <v>312</v>
      </c>
      <c r="S70" t="s">
        <v>290</v>
      </c>
      <c r="T70" t="s">
        <v>41</v>
      </c>
      <c r="U70">
        <v>28.262778000000001</v>
      </c>
      <c r="V70">
        <v>-81.548610999999994</v>
      </c>
      <c r="W70" t="s">
        <v>42</v>
      </c>
      <c r="X70" t="s">
        <v>396</v>
      </c>
      <c r="Y70" t="s">
        <v>397</v>
      </c>
      <c r="AA70" t="s">
        <v>110</v>
      </c>
      <c r="AB70" t="s">
        <v>398</v>
      </c>
      <c r="AC70" t="s">
        <v>399</v>
      </c>
      <c r="AD70" t="s">
        <v>412</v>
      </c>
      <c r="AE70" t="s">
        <v>49</v>
      </c>
      <c r="AF70" s="1">
        <v>1</v>
      </c>
      <c r="AG70">
        <f t="shared" si="91"/>
        <v>3596.0999999999995</v>
      </c>
      <c r="AH70" t="str">
        <f t="shared" si="92"/>
        <v/>
      </c>
      <c r="AI70">
        <f t="shared" si="99"/>
        <v>50</v>
      </c>
      <c r="AJ70">
        <f t="shared" si="100"/>
        <v>2014</v>
      </c>
      <c r="AK70">
        <f t="shared" ref="AK70:AL70" si="116">AJ70+40</f>
        <v>2054</v>
      </c>
      <c r="AL70">
        <f t="shared" si="116"/>
        <v>2094</v>
      </c>
      <c r="AM70">
        <f>IF($A70="coal",Factors!$D$2,0)</f>
        <v>0</v>
      </c>
      <c r="AN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Factors!$D$5,0)</f>
        <v>0</v>
      </c>
      <c r="AO70">
        <f>IF(OR($N70="D",$N70="HFO",$N70="FO",$N70="D/HFO",$N70="D/NG",$N70="HFO/D",$N70="HFO/NG",$N70="FO/NG"),Factors!$D$4,0)</f>
        <v>2.5928730410041075E-2</v>
      </c>
      <c r="AP70">
        <f>IF($A70="coal",Factors!$E$2,0)</f>
        <v>0</v>
      </c>
      <c r="AQ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Factors!$E$5,0)</f>
        <v>0</v>
      </c>
      <c r="AR70">
        <f>IF(OR($N70="D",$N70="HFO",$N70="FO",$N70="D/HFO",$N70="D/NG",$N70="HFO/D",$N70="HFO/NG",$N70="FO/NG"),Factors!$E$4,0)</f>
        <v>2.5928730410041075E-2</v>
      </c>
      <c r="AS70">
        <f>IF($A70="coal",Factors!$F$2,0)</f>
        <v>0</v>
      </c>
      <c r="AT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Factors!$F$5,0)</f>
        <v>0</v>
      </c>
      <c r="AU70">
        <f>IF(OR($N70="D",$N70="HFO",$N70="FO",$N70="D/HFO",$N70="D/NG",$N70="HFO/D",$N70="HFO/NG",$N70="FO/NG"),Factors!$F$4,0)</f>
        <v>3.2665695429946934E-2</v>
      </c>
      <c r="AV70">
        <f>IF($A70="coal",Factors!$G$2,0)</f>
        <v>0</v>
      </c>
      <c r="AW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Factors!$G$5,0)</f>
        <v>0</v>
      </c>
      <c r="AX70">
        <f>IF(OR($N70="D",$N70="HFO",$N70="FO",$N70="D/HFO",$N70="D/NG",$N70="HFO/D",$N70="HFO/NG",$N70="FO/NG"),Factors!$G$4,0)</f>
        <v>3.2665695429946934E-2</v>
      </c>
      <c r="AY70">
        <f t="shared" si="102"/>
        <v>2.5928730410041075E-2</v>
      </c>
      <c r="AZ70">
        <f t="shared" si="103"/>
        <v>2.5928730410041075E-2</v>
      </c>
      <c r="BA70">
        <f t="shared" si="104"/>
        <v>3.2665695429946934E-2</v>
      </c>
      <c r="BB70">
        <f t="shared" si="105"/>
        <v>3.2665695429946934E-2</v>
      </c>
      <c r="BC70">
        <f t="shared" si="106"/>
        <v>2.9297212919994004E-2</v>
      </c>
      <c r="BD70" s="18">
        <f t="shared" si="107"/>
        <v>12.878592964824122</v>
      </c>
      <c r="BE70" s="18">
        <f t="shared" si="108"/>
        <v>12.878592964824122</v>
      </c>
      <c r="BF70" s="18">
        <f t="shared" si="109"/>
        <v>16.224789594491202</v>
      </c>
      <c r="BG70" s="18">
        <f t="shared" si="110"/>
        <v>16.224789594491202</v>
      </c>
      <c r="BH70">
        <f>IF(A70="coal", Factors!$B$8, IF(OR($N70="D",$N70="HFO",$N70="FO",$N70="D/HFO",$N70="D/NG",$N70="HFO/D",$N70="HFO/NG",$N70="FO/NG"), Factors!$B$9, 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 Factors!$B$10, 0)))</f>
        <v>11166</v>
      </c>
      <c r="BI70">
        <f>IF($A70&lt;&gt;"coal",0,IF($N70="bituminous",Factors!$B$30,IF($N70="lignite",Factors!$B$34,IF($N70="subbituminous",Factors!$B$41,(Factors!$B$30+Factors!$B$34)/2))))</f>
        <v>0</v>
      </c>
      <c r="BJ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(Factors!$B$36+Factors!$B$38)/2,0)</f>
        <v>0</v>
      </c>
      <c r="BK70">
        <f>IF(OR($N70="D",$N70="HFO",$N70="FO",$N70="D/HFO",$N70="D/NG",$N70="HFO/D",$N70="HFO/NG",$N70="FO/NG"),Factors!$B$31,0)</f>
        <v>74.14</v>
      </c>
      <c r="BL70">
        <f t="shared" si="111"/>
        <v>74.14</v>
      </c>
      <c r="BM70">
        <f>IF($A70&lt;&gt;"coal",0,IF($N70="bituminous",Factors!$E$33,IF($N70="lignite",Factors!$E$35,IF($N70="subbituminous",Factors!$E$34,(Factors!$E$33+Factors!$E$35)/2))))</f>
        <v>0</v>
      </c>
      <c r="BN70">
        <f>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),(Factors!$E$39+Factors!$E$40)/2,0)</f>
        <v>0</v>
      </c>
      <c r="BO70">
        <f>IF(OR($N70="D",$N70="HFO",$N70="FO",$N70="D/HFO",$N70="D/NG",$N70="HFO/D",$N70="HFO/NG",$N70="FO/NG"),Factors!$E$37,0)</f>
        <v>78.179401152117492</v>
      </c>
      <c r="BP70">
        <f t="shared" si="112"/>
        <v>78.179401152117492</v>
      </c>
      <c r="BQ70" s="17">
        <f t="shared" si="113"/>
        <v>12046.577463196661</v>
      </c>
      <c r="BR70" s="17">
        <f t="shared" si="94"/>
        <v>12702.916266594413</v>
      </c>
      <c r="BT70" s="17">
        <f t="shared" si="95"/>
        <v>11242.383096211579</v>
      </c>
      <c r="BU70" s="17">
        <f t="shared" si="96"/>
        <v>11242.383096211579</v>
      </c>
      <c r="BV70" s="17">
        <f t="shared" si="97"/>
        <v>14163.449436977253</v>
      </c>
      <c r="BW70" s="17">
        <f t="shared" si="98"/>
        <v>14163.449436977253</v>
      </c>
      <c r="BX70">
        <f>IF($A70="coal",Factors!D$2,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,$N70="LNG"),Factors!D$5,IF(OR($N70="D",$N70="HFO",$N70="FO",$N70="D/HFO",$N70="D/NG",$N70="HFO/D",$N70="HFO/NG",$N70="FO/NG",$N70="HFO/LFO"),Factors!D$4,0)))</f>
        <v>2.5928730410041075E-2</v>
      </c>
      <c r="BY70">
        <f>IF($A70="coal",Factors!E$2,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,$N70="LNG"),Factors!E$5,IF(OR($N70="D",$N70="HFO",$N70="FO",$N70="D/HFO",$N70="D/NG",$N70="HFO/D",$N70="HFO/NG",$N70="FO/NG",$N70="HFO/LFO"),Factors!E$4,0)))</f>
        <v>2.5928730410041075E-2</v>
      </c>
      <c r="BZ70">
        <f>IF($A70="coal",Factors!F$2,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,$N70="LNG"),Factors!F$5,IF(OR($N70="D",$N70="HFO",$N70="FO",$N70="D/HFO",$N70="D/NG",$N70="HFO/D",$N70="HFO/NG",$N70="FO/NG",$N70="HFO/LFO"),Factors!F$4,0)))</f>
        <v>3.2665695429946934E-2</v>
      </c>
      <c r="CA70">
        <f>IF($A70="coal",Factors!G$2,IF(OR($N70="NG",$N70="NG/B",$N70="NG/C",$N70="NG/D",$N70="NG/OG",$N70="NG/FO",$N70="NG/LFO",$N70="NG/BFG",$N70="NG/HFO",$N70="NG/FO/D",$N70="NG/LNG",$N70="NG/N",$N70="NG/N/D",$N70="NG/D/HFO",$N70="NG/HFO/OG",$N70="NG/S",$N70="LNG/NG/FO",$N70="LNG/D",$N70="LNG/LPG",$N70="WSTH-NG",$N70="WSTH-NG/BU",$N70="LNG"),Factors!G$5,IF(OR($N70="D",$N70="HFO",$N70="FO",$N70="D/HFO",$N70="D/NG",$N70="HFO/D",$N70="HFO/NG",$N70="FO/NG",$N70="HFO/LFO"),Factors!G$4,0)))</f>
        <v>3.2665695429946934E-2</v>
      </c>
    </row>
    <row r="71" spans="1:79">
      <c r="A71" t="s">
        <v>285</v>
      </c>
      <c r="B71" t="s">
        <v>32</v>
      </c>
      <c r="C71" t="s">
        <v>33</v>
      </c>
      <c r="D71" t="s">
        <v>34</v>
      </c>
      <c r="E71" t="s">
        <v>395</v>
      </c>
      <c r="F71" t="s">
        <v>320</v>
      </c>
      <c r="I71">
        <v>56.7</v>
      </c>
      <c r="J71" t="s">
        <v>72</v>
      </c>
      <c r="K71">
        <v>1974</v>
      </c>
      <c r="M71" t="s">
        <v>306</v>
      </c>
      <c r="N71" t="s">
        <v>312</v>
      </c>
      <c r="S71" t="s">
        <v>290</v>
      </c>
      <c r="T71" t="s">
        <v>41</v>
      </c>
      <c r="U71">
        <v>28.262778000000001</v>
      </c>
      <c r="V71">
        <v>-81.548610999999994</v>
      </c>
      <c r="W71" t="s">
        <v>42</v>
      </c>
      <c r="X71" t="s">
        <v>396</v>
      </c>
      <c r="Y71" t="s">
        <v>397</v>
      </c>
      <c r="AA71" t="s">
        <v>110</v>
      </c>
      <c r="AB71" t="s">
        <v>398</v>
      </c>
      <c r="AC71" t="s">
        <v>399</v>
      </c>
      <c r="AD71" t="s">
        <v>413</v>
      </c>
      <c r="AE71" t="s">
        <v>49</v>
      </c>
      <c r="AF71" s="1">
        <v>1</v>
      </c>
      <c r="AG71">
        <f t="shared" si="91"/>
        <v>3596.0999999999995</v>
      </c>
      <c r="AH71" t="str">
        <f t="shared" si="92"/>
        <v/>
      </c>
      <c r="AI71">
        <f t="shared" si="99"/>
        <v>50</v>
      </c>
      <c r="AJ71">
        <f t="shared" si="100"/>
        <v>2014</v>
      </c>
      <c r="AK71">
        <f t="shared" ref="AK71:AL71" si="117">AJ71+40</f>
        <v>2054</v>
      </c>
      <c r="AL71">
        <f t="shared" si="117"/>
        <v>2094</v>
      </c>
      <c r="AM71">
        <f>IF($A71="coal",Factors!$D$2,0)</f>
        <v>0</v>
      </c>
      <c r="AN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Factors!$D$5,0)</f>
        <v>0</v>
      </c>
      <c r="AO71">
        <f>IF(OR($N71="D",$N71="HFO",$N71="FO",$N71="D/HFO",$N71="D/NG",$N71="HFO/D",$N71="HFO/NG",$N71="FO/NG"),Factors!$D$4,0)</f>
        <v>2.5928730410041075E-2</v>
      </c>
      <c r="AP71">
        <f>IF($A71="coal",Factors!$E$2,0)</f>
        <v>0</v>
      </c>
      <c r="AQ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Factors!$E$5,0)</f>
        <v>0</v>
      </c>
      <c r="AR71">
        <f>IF(OR($N71="D",$N71="HFO",$N71="FO",$N71="D/HFO",$N71="D/NG",$N71="HFO/D",$N71="HFO/NG",$N71="FO/NG"),Factors!$E$4,0)</f>
        <v>2.5928730410041075E-2</v>
      </c>
      <c r="AS71">
        <f>IF($A71="coal",Factors!$F$2,0)</f>
        <v>0</v>
      </c>
      <c r="AT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Factors!$F$5,0)</f>
        <v>0</v>
      </c>
      <c r="AU71">
        <f>IF(OR($N71="D",$N71="HFO",$N71="FO",$N71="D/HFO",$N71="D/NG",$N71="HFO/D",$N71="HFO/NG",$N71="FO/NG"),Factors!$F$4,0)</f>
        <v>3.2665695429946934E-2</v>
      </c>
      <c r="AV71">
        <f>IF($A71="coal",Factors!$G$2,0)</f>
        <v>0</v>
      </c>
      <c r="AW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Factors!$G$5,0)</f>
        <v>0</v>
      </c>
      <c r="AX71">
        <f>IF(OR($N71="D",$N71="HFO",$N71="FO",$N71="D/HFO",$N71="D/NG",$N71="HFO/D",$N71="HFO/NG",$N71="FO/NG"),Factors!$G$4,0)</f>
        <v>3.2665695429946934E-2</v>
      </c>
      <c r="AY71">
        <f t="shared" si="102"/>
        <v>2.5928730410041075E-2</v>
      </c>
      <c r="AZ71">
        <f t="shared" si="103"/>
        <v>2.5928730410041075E-2</v>
      </c>
      <c r="BA71">
        <f t="shared" si="104"/>
        <v>3.2665695429946934E-2</v>
      </c>
      <c r="BB71">
        <f t="shared" si="105"/>
        <v>3.2665695429946934E-2</v>
      </c>
      <c r="BC71">
        <f t="shared" si="106"/>
        <v>2.9297212919994004E-2</v>
      </c>
      <c r="BD71" s="18">
        <f t="shared" si="107"/>
        <v>12.878592964824122</v>
      </c>
      <c r="BE71" s="18">
        <f t="shared" si="108"/>
        <v>12.878592964824122</v>
      </c>
      <c r="BF71" s="18">
        <f t="shared" si="109"/>
        <v>16.224789594491202</v>
      </c>
      <c r="BG71" s="18">
        <f t="shared" si="110"/>
        <v>16.224789594491202</v>
      </c>
      <c r="BH71">
        <f>IF(A71="coal", Factors!$B$8, IF(OR($N71="D",$N71="HFO",$N71="FO",$N71="D/HFO",$N71="D/NG",$N71="HFO/D",$N71="HFO/NG",$N71="FO/NG"), Factors!$B$9, 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 Factors!$B$10, 0)))</f>
        <v>11166</v>
      </c>
      <c r="BI71">
        <f>IF($A71&lt;&gt;"coal",0,IF($N71="bituminous",Factors!$B$30,IF($N71="lignite",Factors!$B$34,IF($N71="subbituminous",Factors!$B$41,(Factors!$B$30+Factors!$B$34)/2))))</f>
        <v>0</v>
      </c>
      <c r="BJ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(Factors!$B$36+Factors!$B$38)/2,0)</f>
        <v>0</v>
      </c>
      <c r="BK71">
        <f>IF(OR($N71="D",$N71="HFO",$N71="FO",$N71="D/HFO",$N71="D/NG",$N71="HFO/D",$N71="HFO/NG",$N71="FO/NG"),Factors!$B$31,0)</f>
        <v>74.14</v>
      </c>
      <c r="BL71">
        <f t="shared" si="111"/>
        <v>74.14</v>
      </c>
      <c r="BM71">
        <f>IF($A71&lt;&gt;"coal",0,IF($N71="bituminous",Factors!$E$33,IF($N71="lignite",Factors!$E$35,IF($N71="subbituminous",Factors!$E$34,(Factors!$E$33+Factors!$E$35)/2))))</f>
        <v>0</v>
      </c>
      <c r="BN71">
        <f>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),(Factors!$E$39+Factors!$E$40)/2,0)</f>
        <v>0</v>
      </c>
      <c r="BO71">
        <f>IF(OR($N71="D",$N71="HFO",$N71="FO",$N71="D/HFO",$N71="D/NG",$N71="HFO/D",$N71="HFO/NG",$N71="FO/NG"),Factors!$E$37,0)</f>
        <v>78.179401152117492</v>
      </c>
      <c r="BP71">
        <f t="shared" si="112"/>
        <v>78.179401152117492</v>
      </c>
      <c r="BQ71" s="17">
        <f t="shared" si="113"/>
        <v>12046.577463196661</v>
      </c>
      <c r="BR71" s="17">
        <f t="shared" si="94"/>
        <v>12702.916266594413</v>
      </c>
      <c r="BT71" s="17">
        <f t="shared" si="95"/>
        <v>11242.383096211579</v>
      </c>
      <c r="BU71" s="17">
        <f t="shared" si="96"/>
        <v>11242.383096211579</v>
      </c>
      <c r="BV71" s="17">
        <f t="shared" si="97"/>
        <v>14163.449436977253</v>
      </c>
      <c r="BW71" s="17">
        <f t="shared" si="98"/>
        <v>14163.449436977253</v>
      </c>
      <c r="BX71">
        <f>IF($A71="coal",Factors!D$2,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,$N71="LNG"),Factors!D$5,IF(OR($N71="D",$N71="HFO",$N71="FO",$N71="D/HFO",$N71="D/NG",$N71="HFO/D",$N71="HFO/NG",$N71="FO/NG",$N71="HFO/LFO"),Factors!D$4,0)))</f>
        <v>2.5928730410041075E-2</v>
      </c>
      <c r="BY71">
        <f>IF($A71="coal",Factors!E$2,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,$N71="LNG"),Factors!E$5,IF(OR($N71="D",$N71="HFO",$N71="FO",$N71="D/HFO",$N71="D/NG",$N71="HFO/D",$N71="HFO/NG",$N71="FO/NG",$N71="HFO/LFO"),Factors!E$4,0)))</f>
        <v>2.5928730410041075E-2</v>
      </c>
      <c r="BZ71">
        <f>IF($A71="coal",Factors!F$2,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,$N71="LNG"),Factors!F$5,IF(OR($N71="D",$N71="HFO",$N71="FO",$N71="D/HFO",$N71="D/NG",$N71="HFO/D",$N71="HFO/NG",$N71="FO/NG",$N71="HFO/LFO"),Factors!F$4,0)))</f>
        <v>3.2665695429946934E-2</v>
      </c>
      <c r="CA71">
        <f>IF($A71="coal",Factors!G$2,IF(OR($N71="NG",$N71="NG/B",$N71="NG/C",$N71="NG/D",$N71="NG/OG",$N71="NG/FO",$N71="NG/LFO",$N71="NG/BFG",$N71="NG/HFO",$N71="NG/FO/D",$N71="NG/LNG",$N71="NG/N",$N71="NG/N/D",$N71="NG/D/HFO",$N71="NG/HFO/OG",$N71="NG/S",$N71="LNG/NG/FO",$N71="LNG/D",$N71="LNG/LPG",$N71="WSTH-NG",$N71="WSTH-NG/BU",$N71="LNG"),Factors!G$5,IF(OR($N71="D",$N71="HFO",$N71="FO",$N71="D/HFO",$N71="D/NG",$N71="HFO/D",$N71="HFO/NG",$N71="FO/NG",$N71="HFO/LFO"),Factors!G$4,0)))</f>
        <v>3.2665695429946934E-2</v>
      </c>
    </row>
    <row r="72" spans="1:79">
      <c r="A72" t="s">
        <v>285</v>
      </c>
      <c r="B72" t="s">
        <v>32</v>
      </c>
      <c r="C72" t="s">
        <v>33</v>
      </c>
      <c r="D72" t="s">
        <v>34</v>
      </c>
      <c r="E72" t="s">
        <v>395</v>
      </c>
      <c r="F72" t="s">
        <v>322</v>
      </c>
      <c r="I72">
        <v>56.7</v>
      </c>
      <c r="J72" t="s">
        <v>72</v>
      </c>
      <c r="K72">
        <v>1974</v>
      </c>
      <c r="M72" t="s">
        <v>306</v>
      </c>
      <c r="N72" t="s">
        <v>312</v>
      </c>
      <c r="S72" t="s">
        <v>290</v>
      </c>
      <c r="T72" t="s">
        <v>41</v>
      </c>
      <c r="U72">
        <v>28.262778000000001</v>
      </c>
      <c r="V72">
        <v>-81.548610999999994</v>
      </c>
      <c r="W72" t="s">
        <v>42</v>
      </c>
      <c r="X72" t="s">
        <v>396</v>
      </c>
      <c r="Y72" t="s">
        <v>397</v>
      </c>
      <c r="AA72" t="s">
        <v>110</v>
      </c>
      <c r="AB72" t="s">
        <v>398</v>
      </c>
      <c r="AC72" t="s">
        <v>399</v>
      </c>
      <c r="AD72" t="s">
        <v>414</v>
      </c>
      <c r="AE72" t="s">
        <v>49</v>
      </c>
      <c r="AF72" s="1">
        <v>1</v>
      </c>
      <c r="AG72">
        <f t="shared" si="91"/>
        <v>3596.0999999999995</v>
      </c>
      <c r="AH72" t="str">
        <f t="shared" si="92"/>
        <v/>
      </c>
      <c r="AI72">
        <f t="shared" si="99"/>
        <v>50</v>
      </c>
      <c r="AJ72">
        <f t="shared" si="100"/>
        <v>2014</v>
      </c>
      <c r="AK72">
        <f t="shared" ref="AK72:AL72" si="118">AJ72+40</f>
        <v>2054</v>
      </c>
      <c r="AL72">
        <f t="shared" si="118"/>
        <v>2094</v>
      </c>
      <c r="AM72">
        <f>IF($A72="coal",Factors!$D$2,0)</f>
        <v>0</v>
      </c>
      <c r="AN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Factors!$D$5,0)</f>
        <v>0</v>
      </c>
      <c r="AO72">
        <f>IF(OR($N72="D",$N72="HFO",$N72="FO",$N72="D/HFO",$N72="D/NG",$N72="HFO/D",$N72="HFO/NG",$N72="FO/NG"),Factors!$D$4,0)</f>
        <v>2.5928730410041075E-2</v>
      </c>
      <c r="AP72">
        <f>IF($A72="coal",Factors!$E$2,0)</f>
        <v>0</v>
      </c>
      <c r="AQ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Factors!$E$5,0)</f>
        <v>0</v>
      </c>
      <c r="AR72">
        <f>IF(OR($N72="D",$N72="HFO",$N72="FO",$N72="D/HFO",$N72="D/NG",$N72="HFO/D",$N72="HFO/NG",$N72="FO/NG"),Factors!$E$4,0)</f>
        <v>2.5928730410041075E-2</v>
      </c>
      <c r="AS72">
        <f>IF($A72="coal",Factors!$F$2,0)</f>
        <v>0</v>
      </c>
      <c r="AT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Factors!$F$5,0)</f>
        <v>0</v>
      </c>
      <c r="AU72">
        <f>IF(OR($N72="D",$N72="HFO",$N72="FO",$N72="D/HFO",$N72="D/NG",$N72="HFO/D",$N72="HFO/NG",$N72="FO/NG"),Factors!$F$4,0)</f>
        <v>3.2665695429946934E-2</v>
      </c>
      <c r="AV72">
        <f>IF($A72="coal",Factors!$G$2,0)</f>
        <v>0</v>
      </c>
      <c r="AW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Factors!$G$5,0)</f>
        <v>0</v>
      </c>
      <c r="AX72">
        <f>IF(OR($N72="D",$N72="HFO",$N72="FO",$N72="D/HFO",$N72="D/NG",$N72="HFO/D",$N72="HFO/NG",$N72="FO/NG"),Factors!$G$4,0)</f>
        <v>3.2665695429946934E-2</v>
      </c>
      <c r="AY72">
        <f t="shared" si="102"/>
        <v>2.5928730410041075E-2</v>
      </c>
      <c r="AZ72">
        <f t="shared" si="103"/>
        <v>2.5928730410041075E-2</v>
      </c>
      <c r="BA72">
        <f t="shared" si="104"/>
        <v>3.2665695429946934E-2</v>
      </c>
      <c r="BB72">
        <f t="shared" si="105"/>
        <v>3.2665695429946934E-2</v>
      </c>
      <c r="BC72">
        <f t="shared" si="106"/>
        <v>2.9297212919994004E-2</v>
      </c>
      <c r="BD72" s="18">
        <f t="shared" si="107"/>
        <v>12.878592964824122</v>
      </c>
      <c r="BE72" s="18">
        <f t="shared" si="108"/>
        <v>12.878592964824122</v>
      </c>
      <c r="BF72" s="18">
        <f t="shared" si="109"/>
        <v>16.224789594491202</v>
      </c>
      <c r="BG72" s="18">
        <f t="shared" si="110"/>
        <v>16.224789594491202</v>
      </c>
      <c r="BH72">
        <f>IF(A72="coal", Factors!$B$8, IF(OR($N72="D",$N72="HFO",$N72="FO",$N72="D/HFO",$N72="D/NG",$N72="HFO/D",$N72="HFO/NG",$N72="FO/NG"), Factors!$B$9, 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 Factors!$B$10, 0)))</f>
        <v>11166</v>
      </c>
      <c r="BI72">
        <f>IF($A72&lt;&gt;"coal",0,IF($N72="bituminous",Factors!$B$30,IF($N72="lignite",Factors!$B$34,IF($N72="subbituminous",Factors!$B$41,(Factors!$B$30+Factors!$B$34)/2))))</f>
        <v>0</v>
      </c>
      <c r="BJ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(Factors!$B$36+Factors!$B$38)/2,0)</f>
        <v>0</v>
      </c>
      <c r="BK72">
        <f>IF(OR($N72="D",$N72="HFO",$N72="FO",$N72="D/HFO",$N72="D/NG",$N72="HFO/D",$N72="HFO/NG",$N72="FO/NG"),Factors!$B$31,0)</f>
        <v>74.14</v>
      </c>
      <c r="BL72">
        <f t="shared" si="111"/>
        <v>74.14</v>
      </c>
      <c r="BM72">
        <f>IF($A72&lt;&gt;"coal",0,IF($N72="bituminous",Factors!$E$33,IF($N72="lignite",Factors!$E$35,IF($N72="subbituminous",Factors!$E$34,(Factors!$E$33+Factors!$E$35)/2))))</f>
        <v>0</v>
      </c>
      <c r="BN72">
        <f>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),(Factors!$E$39+Factors!$E$40)/2,0)</f>
        <v>0</v>
      </c>
      <c r="BO72">
        <f>IF(OR($N72="D",$N72="HFO",$N72="FO",$N72="D/HFO",$N72="D/NG",$N72="HFO/D",$N72="HFO/NG",$N72="FO/NG"),Factors!$E$37,0)</f>
        <v>78.179401152117492</v>
      </c>
      <c r="BP72">
        <f t="shared" si="112"/>
        <v>78.179401152117492</v>
      </c>
      <c r="BQ72" s="17">
        <f t="shared" si="113"/>
        <v>12046.577463196661</v>
      </c>
      <c r="BR72" s="17">
        <f t="shared" si="94"/>
        <v>12702.916266594413</v>
      </c>
      <c r="BT72" s="17">
        <f t="shared" si="95"/>
        <v>11242.383096211579</v>
      </c>
      <c r="BU72" s="17">
        <f t="shared" si="96"/>
        <v>11242.383096211579</v>
      </c>
      <c r="BV72" s="17">
        <f t="shared" si="97"/>
        <v>14163.449436977253</v>
      </c>
      <c r="BW72" s="17">
        <f t="shared" si="98"/>
        <v>14163.449436977253</v>
      </c>
      <c r="BX72">
        <f>IF($A72="coal",Factors!D$2,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,$N72="LNG"),Factors!D$5,IF(OR($N72="D",$N72="HFO",$N72="FO",$N72="D/HFO",$N72="D/NG",$N72="HFO/D",$N72="HFO/NG",$N72="FO/NG",$N72="HFO/LFO"),Factors!D$4,0)))</f>
        <v>2.5928730410041075E-2</v>
      </c>
      <c r="BY72">
        <f>IF($A72="coal",Factors!E$2,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,$N72="LNG"),Factors!E$5,IF(OR($N72="D",$N72="HFO",$N72="FO",$N72="D/HFO",$N72="D/NG",$N72="HFO/D",$N72="HFO/NG",$N72="FO/NG",$N72="HFO/LFO"),Factors!E$4,0)))</f>
        <v>2.5928730410041075E-2</v>
      </c>
      <c r="BZ72">
        <f>IF($A72="coal",Factors!F$2,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,$N72="LNG"),Factors!F$5,IF(OR($N72="D",$N72="HFO",$N72="FO",$N72="D/HFO",$N72="D/NG",$N72="HFO/D",$N72="HFO/NG",$N72="FO/NG",$N72="HFO/LFO"),Factors!F$4,0)))</f>
        <v>3.2665695429946934E-2</v>
      </c>
      <c r="CA72">
        <f>IF($A72="coal",Factors!G$2,IF(OR($N72="NG",$N72="NG/B",$N72="NG/C",$N72="NG/D",$N72="NG/OG",$N72="NG/FO",$N72="NG/LFO",$N72="NG/BFG",$N72="NG/HFO",$N72="NG/FO/D",$N72="NG/LNG",$N72="NG/N",$N72="NG/N/D",$N72="NG/D/HFO",$N72="NG/HFO/OG",$N72="NG/S",$N72="LNG/NG/FO",$N72="LNG/D",$N72="LNG/LPG",$N72="WSTH-NG",$N72="WSTH-NG/BU",$N72="LNG"),Factors!G$5,IF(OR($N72="D",$N72="HFO",$N72="FO",$N72="D/HFO",$N72="D/NG",$N72="HFO/D",$N72="HFO/NG",$N72="FO/NG",$N72="HFO/LFO"),Factors!G$4,0)))</f>
        <v>3.2665695429946934E-2</v>
      </c>
    </row>
    <row r="73" spans="1:79">
      <c r="A73" t="s">
        <v>285</v>
      </c>
      <c r="B73" t="s">
        <v>32</v>
      </c>
      <c r="C73" t="s">
        <v>33</v>
      </c>
      <c r="D73" t="s">
        <v>34</v>
      </c>
      <c r="E73" t="s">
        <v>395</v>
      </c>
      <c r="F73" t="s">
        <v>415</v>
      </c>
      <c r="I73">
        <v>56.7</v>
      </c>
      <c r="J73" t="s">
        <v>72</v>
      </c>
      <c r="K73">
        <v>1974</v>
      </c>
      <c r="M73" t="s">
        <v>306</v>
      </c>
      <c r="N73" t="s">
        <v>312</v>
      </c>
      <c r="S73" t="s">
        <v>290</v>
      </c>
      <c r="T73" t="s">
        <v>41</v>
      </c>
      <c r="U73">
        <v>28.262778000000001</v>
      </c>
      <c r="V73">
        <v>-81.548610999999994</v>
      </c>
      <c r="W73" t="s">
        <v>42</v>
      </c>
      <c r="X73" t="s">
        <v>396</v>
      </c>
      <c r="Y73" t="s">
        <v>397</v>
      </c>
      <c r="AA73" t="s">
        <v>110</v>
      </c>
      <c r="AB73" t="s">
        <v>398</v>
      </c>
      <c r="AC73" t="s">
        <v>399</v>
      </c>
      <c r="AD73" t="s">
        <v>416</v>
      </c>
      <c r="AE73" t="s">
        <v>49</v>
      </c>
      <c r="AF73" s="1">
        <v>1</v>
      </c>
      <c r="AG73">
        <f t="shared" si="91"/>
        <v>3596.0999999999995</v>
      </c>
      <c r="AH73" t="str">
        <f t="shared" si="92"/>
        <v/>
      </c>
      <c r="AI73">
        <f t="shared" si="99"/>
        <v>50</v>
      </c>
      <c r="AJ73">
        <f t="shared" si="100"/>
        <v>2014</v>
      </c>
      <c r="AK73">
        <f t="shared" ref="AK73:AL73" si="119">AJ73+40</f>
        <v>2054</v>
      </c>
      <c r="AL73">
        <f t="shared" si="119"/>
        <v>2094</v>
      </c>
      <c r="AM73">
        <f>IF($A73="coal",Factors!$D$2,0)</f>
        <v>0</v>
      </c>
      <c r="AN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Factors!$D$5,0)</f>
        <v>0</v>
      </c>
      <c r="AO73">
        <f>IF(OR($N73="D",$N73="HFO",$N73="FO",$N73="D/HFO",$N73="D/NG",$N73="HFO/D",$N73="HFO/NG",$N73="FO/NG"),Factors!$D$4,0)</f>
        <v>2.5928730410041075E-2</v>
      </c>
      <c r="AP73">
        <f>IF($A73="coal",Factors!$E$2,0)</f>
        <v>0</v>
      </c>
      <c r="AQ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Factors!$E$5,0)</f>
        <v>0</v>
      </c>
      <c r="AR73">
        <f>IF(OR($N73="D",$N73="HFO",$N73="FO",$N73="D/HFO",$N73="D/NG",$N73="HFO/D",$N73="HFO/NG",$N73="FO/NG"),Factors!$E$4,0)</f>
        <v>2.5928730410041075E-2</v>
      </c>
      <c r="AS73">
        <f>IF($A73="coal",Factors!$F$2,0)</f>
        <v>0</v>
      </c>
      <c r="AT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Factors!$F$5,0)</f>
        <v>0</v>
      </c>
      <c r="AU73">
        <f>IF(OR($N73="D",$N73="HFO",$N73="FO",$N73="D/HFO",$N73="D/NG",$N73="HFO/D",$N73="HFO/NG",$N73="FO/NG"),Factors!$F$4,0)</f>
        <v>3.2665695429946934E-2</v>
      </c>
      <c r="AV73">
        <f>IF($A73="coal",Factors!$G$2,0)</f>
        <v>0</v>
      </c>
      <c r="AW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Factors!$G$5,0)</f>
        <v>0</v>
      </c>
      <c r="AX73">
        <f>IF(OR($N73="D",$N73="HFO",$N73="FO",$N73="D/HFO",$N73="D/NG",$N73="HFO/D",$N73="HFO/NG",$N73="FO/NG"),Factors!$G$4,0)</f>
        <v>3.2665695429946934E-2</v>
      </c>
      <c r="AY73">
        <f t="shared" si="102"/>
        <v>2.5928730410041075E-2</v>
      </c>
      <c r="AZ73">
        <f t="shared" si="103"/>
        <v>2.5928730410041075E-2</v>
      </c>
      <c r="BA73">
        <f t="shared" si="104"/>
        <v>3.2665695429946934E-2</v>
      </c>
      <c r="BB73">
        <f t="shared" si="105"/>
        <v>3.2665695429946934E-2</v>
      </c>
      <c r="BC73">
        <f t="shared" si="106"/>
        <v>2.9297212919994004E-2</v>
      </c>
      <c r="BD73" s="18">
        <f t="shared" si="107"/>
        <v>12.878592964824122</v>
      </c>
      <c r="BE73" s="18">
        <f t="shared" si="108"/>
        <v>12.878592964824122</v>
      </c>
      <c r="BF73" s="18">
        <f t="shared" si="109"/>
        <v>16.224789594491202</v>
      </c>
      <c r="BG73" s="18">
        <f t="shared" si="110"/>
        <v>16.224789594491202</v>
      </c>
      <c r="BH73">
        <f>IF(A73="coal", Factors!$B$8, IF(OR($N73="D",$N73="HFO",$N73="FO",$N73="D/HFO",$N73="D/NG",$N73="HFO/D",$N73="HFO/NG",$N73="FO/NG"), Factors!$B$9, 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 Factors!$B$10, 0)))</f>
        <v>11166</v>
      </c>
      <c r="BI73">
        <f>IF($A73&lt;&gt;"coal",0,IF($N73="bituminous",Factors!$B$30,IF($N73="lignite",Factors!$B$34,IF($N73="subbituminous",Factors!$B$41,(Factors!$B$30+Factors!$B$34)/2))))</f>
        <v>0</v>
      </c>
      <c r="BJ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(Factors!$B$36+Factors!$B$38)/2,0)</f>
        <v>0</v>
      </c>
      <c r="BK73">
        <f>IF(OR($N73="D",$N73="HFO",$N73="FO",$N73="D/HFO",$N73="D/NG",$N73="HFO/D",$N73="HFO/NG",$N73="FO/NG"),Factors!$B$31,0)</f>
        <v>74.14</v>
      </c>
      <c r="BL73">
        <f t="shared" si="111"/>
        <v>74.14</v>
      </c>
      <c r="BM73">
        <f>IF($A73&lt;&gt;"coal",0,IF($N73="bituminous",Factors!$E$33,IF($N73="lignite",Factors!$E$35,IF($N73="subbituminous",Factors!$E$34,(Factors!$E$33+Factors!$E$35)/2))))</f>
        <v>0</v>
      </c>
      <c r="BN73">
        <f>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),(Factors!$E$39+Factors!$E$40)/2,0)</f>
        <v>0</v>
      </c>
      <c r="BO73">
        <f>IF(OR($N73="D",$N73="HFO",$N73="FO",$N73="D/HFO",$N73="D/NG",$N73="HFO/D",$N73="HFO/NG",$N73="FO/NG"),Factors!$E$37,0)</f>
        <v>78.179401152117492</v>
      </c>
      <c r="BP73">
        <f t="shared" si="112"/>
        <v>78.179401152117492</v>
      </c>
      <c r="BQ73" s="17">
        <f t="shared" si="113"/>
        <v>12046.577463196661</v>
      </c>
      <c r="BR73" s="17">
        <f t="shared" si="94"/>
        <v>12702.916266594413</v>
      </c>
      <c r="BT73" s="17">
        <f t="shared" si="95"/>
        <v>11242.383096211579</v>
      </c>
      <c r="BU73" s="17">
        <f t="shared" si="96"/>
        <v>11242.383096211579</v>
      </c>
      <c r="BV73" s="17">
        <f t="shared" si="97"/>
        <v>14163.449436977253</v>
      </c>
      <c r="BW73" s="17">
        <f t="shared" si="98"/>
        <v>14163.449436977253</v>
      </c>
      <c r="BX73">
        <f>IF($A73="coal",Factors!D$2,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,$N73="LNG"),Factors!D$5,IF(OR($N73="D",$N73="HFO",$N73="FO",$N73="D/HFO",$N73="D/NG",$N73="HFO/D",$N73="HFO/NG",$N73="FO/NG",$N73="HFO/LFO"),Factors!D$4,0)))</f>
        <v>2.5928730410041075E-2</v>
      </c>
      <c r="BY73">
        <f>IF($A73="coal",Factors!E$2,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,$N73="LNG"),Factors!E$5,IF(OR($N73="D",$N73="HFO",$N73="FO",$N73="D/HFO",$N73="D/NG",$N73="HFO/D",$N73="HFO/NG",$N73="FO/NG",$N73="HFO/LFO"),Factors!E$4,0)))</f>
        <v>2.5928730410041075E-2</v>
      </c>
      <c r="BZ73">
        <f>IF($A73="coal",Factors!F$2,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,$N73="LNG"),Factors!F$5,IF(OR($N73="D",$N73="HFO",$N73="FO",$N73="D/HFO",$N73="D/NG",$N73="HFO/D",$N73="HFO/NG",$N73="FO/NG",$N73="HFO/LFO"),Factors!F$4,0)))</f>
        <v>3.2665695429946934E-2</v>
      </c>
      <c r="CA73">
        <f>IF($A73="coal",Factors!G$2,IF(OR($N73="NG",$N73="NG/B",$N73="NG/C",$N73="NG/D",$N73="NG/OG",$N73="NG/FO",$N73="NG/LFO",$N73="NG/BFG",$N73="NG/HFO",$N73="NG/FO/D",$N73="NG/LNG",$N73="NG/N",$N73="NG/N/D",$N73="NG/D/HFO",$N73="NG/HFO/OG",$N73="NG/S",$N73="LNG/NG/FO",$N73="LNG/D",$N73="LNG/LPG",$N73="WSTH-NG",$N73="WSTH-NG/BU",$N73="LNG"),Factors!G$5,IF(OR($N73="D",$N73="HFO",$N73="FO",$N73="D/HFO",$N73="D/NG",$N73="HFO/D",$N73="HFO/NG",$N73="FO/NG",$N73="HFO/LFO"),Factors!G$4,0)))</f>
        <v>3.2665695429946934E-2</v>
      </c>
    </row>
    <row r="74" spans="1:79">
      <c r="A74" t="s">
        <v>285</v>
      </c>
      <c r="B74" t="s">
        <v>32</v>
      </c>
      <c r="C74" t="s">
        <v>33</v>
      </c>
      <c r="D74" t="s">
        <v>34</v>
      </c>
      <c r="E74" t="s">
        <v>395</v>
      </c>
      <c r="F74" t="s">
        <v>417</v>
      </c>
      <c r="I74">
        <v>56.7</v>
      </c>
      <c r="J74" t="s">
        <v>72</v>
      </c>
      <c r="K74">
        <v>1974</v>
      </c>
      <c r="M74" t="s">
        <v>306</v>
      </c>
      <c r="N74" t="s">
        <v>312</v>
      </c>
      <c r="S74" t="s">
        <v>290</v>
      </c>
      <c r="T74" t="s">
        <v>41</v>
      </c>
      <c r="U74">
        <v>28.262778000000001</v>
      </c>
      <c r="V74">
        <v>-81.548610999999994</v>
      </c>
      <c r="W74" t="s">
        <v>42</v>
      </c>
      <c r="X74" t="s">
        <v>396</v>
      </c>
      <c r="Y74" t="s">
        <v>397</v>
      </c>
      <c r="AA74" t="s">
        <v>110</v>
      </c>
      <c r="AB74" t="s">
        <v>398</v>
      </c>
      <c r="AC74" t="s">
        <v>399</v>
      </c>
      <c r="AD74" t="s">
        <v>418</v>
      </c>
      <c r="AE74" t="s">
        <v>49</v>
      </c>
      <c r="AF74" s="1">
        <v>1</v>
      </c>
      <c r="AG74">
        <f t="shared" si="91"/>
        <v>3596.0999999999995</v>
      </c>
      <c r="AH74" t="str">
        <f t="shared" si="92"/>
        <v/>
      </c>
      <c r="AI74">
        <f t="shared" si="99"/>
        <v>50</v>
      </c>
      <c r="AJ74">
        <f t="shared" si="100"/>
        <v>2014</v>
      </c>
      <c r="AK74">
        <f t="shared" ref="AK74:AL74" si="120">AJ74+40</f>
        <v>2054</v>
      </c>
      <c r="AL74">
        <f t="shared" si="120"/>
        <v>2094</v>
      </c>
      <c r="AM74">
        <f>IF($A74="coal",Factors!$D$2,0)</f>
        <v>0</v>
      </c>
      <c r="AN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Factors!$D$5,0)</f>
        <v>0</v>
      </c>
      <c r="AO74">
        <f>IF(OR($N74="D",$N74="HFO",$N74="FO",$N74="D/HFO",$N74="D/NG",$N74="HFO/D",$N74="HFO/NG",$N74="FO/NG"),Factors!$D$4,0)</f>
        <v>2.5928730410041075E-2</v>
      </c>
      <c r="AP74">
        <f>IF($A74="coal",Factors!$E$2,0)</f>
        <v>0</v>
      </c>
      <c r="AQ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Factors!$E$5,0)</f>
        <v>0</v>
      </c>
      <c r="AR74">
        <f>IF(OR($N74="D",$N74="HFO",$N74="FO",$N74="D/HFO",$N74="D/NG",$N74="HFO/D",$N74="HFO/NG",$N74="FO/NG"),Factors!$E$4,0)</f>
        <v>2.5928730410041075E-2</v>
      </c>
      <c r="AS74">
        <f>IF($A74="coal",Factors!$F$2,0)</f>
        <v>0</v>
      </c>
      <c r="AT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Factors!$F$5,0)</f>
        <v>0</v>
      </c>
      <c r="AU74">
        <f>IF(OR($N74="D",$N74="HFO",$N74="FO",$N74="D/HFO",$N74="D/NG",$N74="HFO/D",$N74="HFO/NG",$N74="FO/NG"),Factors!$F$4,0)</f>
        <v>3.2665695429946934E-2</v>
      </c>
      <c r="AV74">
        <f>IF($A74="coal",Factors!$G$2,0)</f>
        <v>0</v>
      </c>
      <c r="AW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Factors!$G$5,0)</f>
        <v>0</v>
      </c>
      <c r="AX74">
        <f>IF(OR($N74="D",$N74="HFO",$N74="FO",$N74="D/HFO",$N74="D/NG",$N74="HFO/D",$N74="HFO/NG",$N74="FO/NG"),Factors!$G$4,0)</f>
        <v>3.2665695429946934E-2</v>
      </c>
      <c r="AY74">
        <f t="shared" si="102"/>
        <v>2.5928730410041075E-2</v>
      </c>
      <c r="AZ74">
        <f t="shared" si="103"/>
        <v>2.5928730410041075E-2</v>
      </c>
      <c r="BA74">
        <f t="shared" si="104"/>
        <v>3.2665695429946934E-2</v>
      </c>
      <c r="BB74">
        <f t="shared" si="105"/>
        <v>3.2665695429946934E-2</v>
      </c>
      <c r="BC74">
        <f t="shared" si="106"/>
        <v>2.9297212919994004E-2</v>
      </c>
      <c r="BD74" s="18">
        <f t="shared" si="107"/>
        <v>12.878592964824122</v>
      </c>
      <c r="BE74" s="18">
        <f t="shared" si="108"/>
        <v>12.878592964824122</v>
      </c>
      <c r="BF74" s="18">
        <f t="shared" si="109"/>
        <v>16.224789594491202</v>
      </c>
      <c r="BG74" s="18">
        <f t="shared" si="110"/>
        <v>16.224789594491202</v>
      </c>
      <c r="BH74">
        <f>IF(A74="coal", Factors!$B$8, IF(OR($N74="D",$N74="HFO",$N74="FO",$N74="D/HFO",$N74="D/NG",$N74="HFO/D",$N74="HFO/NG",$N74="FO/NG"), Factors!$B$9, 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 Factors!$B$10, 0)))</f>
        <v>11166</v>
      </c>
      <c r="BI74">
        <f>IF($A74&lt;&gt;"coal",0,IF($N74="bituminous",Factors!$B$30,IF($N74="lignite",Factors!$B$34,IF($N74="subbituminous",Factors!$B$41,(Factors!$B$30+Factors!$B$34)/2))))</f>
        <v>0</v>
      </c>
      <c r="BJ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(Factors!$B$36+Factors!$B$38)/2,0)</f>
        <v>0</v>
      </c>
      <c r="BK74">
        <f>IF(OR($N74="D",$N74="HFO",$N74="FO",$N74="D/HFO",$N74="D/NG",$N74="HFO/D",$N74="HFO/NG",$N74="FO/NG"),Factors!$B$31,0)</f>
        <v>74.14</v>
      </c>
      <c r="BL74">
        <f t="shared" si="111"/>
        <v>74.14</v>
      </c>
      <c r="BM74">
        <f>IF($A74&lt;&gt;"coal",0,IF($N74="bituminous",Factors!$E$33,IF($N74="lignite",Factors!$E$35,IF($N74="subbituminous",Factors!$E$34,(Factors!$E$33+Factors!$E$35)/2))))</f>
        <v>0</v>
      </c>
      <c r="BN74">
        <f>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),(Factors!$E$39+Factors!$E$40)/2,0)</f>
        <v>0</v>
      </c>
      <c r="BO74">
        <f>IF(OR($N74="D",$N74="HFO",$N74="FO",$N74="D/HFO",$N74="D/NG",$N74="HFO/D",$N74="HFO/NG",$N74="FO/NG"),Factors!$E$37,0)</f>
        <v>78.179401152117492</v>
      </c>
      <c r="BP74">
        <f t="shared" si="112"/>
        <v>78.179401152117492</v>
      </c>
      <c r="BQ74" s="17">
        <f t="shared" si="113"/>
        <v>12046.577463196661</v>
      </c>
      <c r="BR74" s="17">
        <f t="shared" si="94"/>
        <v>12702.916266594413</v>
      </c>
      <c r="BT74" s="17">
        <f t="shared" si="95"/>
        <v>11242.383096211579</v>
      </c>
      <c r="BU74" s="17">
        <f t="shared" si="96"/>
        <v>11242.383096211579</v>
      </c>
      <c r="BV74" s="17">
        <f t="shared" si="97"/>
        <v>14163.449436977253</v>
      </c>
      <c r="BW74" s="17">
        <f t="shared" si="98"/>
        <v>14163.449436977253</v>
      </c>
      <c r="BX74">
        <f>IF($A74="coal",Factors!D$2,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,$N74="LNG"),Factors!D$5,IF(OR($N74="D",$N74="HFO",$N74="FO",$N74="D/HFO",$N74="D/NG",$N74="HFO/D",$N74="HFO/NG",$N74="FO/NG",$N74="HFO/LFO"),Factors!D$4,0)))</f>
        <v>2.5928730410041075E-2</v>
      </c>
      <c r="BY74">
        <f>IF($A74="coal",Factors!E$2,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,$N74="LNG"),Factors!E$5,IF(OR($N74="D",$N74="HFO",$N74="FO",$N74="D/HFO",$N74="D/NG",$N74="HFO/D",$N74="HFO/NG",$N74="FO/NG",$N74="HFO/LFO"),Factors!E$4,0)))</f>
        <v>2.5928730410041075E-2</v>
      </c>
      <c r="BZ74">
        <f>IF($A74="coal",Factors!F$2,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,$N74="LNG"),Factors!F$5,IF(OR($N74="D",$N74="HFO",$N74="FO",$N74="D/HFO",$N74="D/NG",$N74="HFO/D",$N74="HFO/NG",$N74="FO/NG",$N74="HFO/LFO"),Factors!F$4,0)))</f>
        <v>3.2665695429946934E-2</v>
      </c>
      <c r="CA74">
        <f>IF($A74="coal",Factors!G$2,IF(OR($N74="NG",$N74="NG/B",$N74="NG/C",$N74="NG/D",$N74="NG/OG",$N74="NG/FO",$N74="NG/LFO",$N74="NG/BFG",$N74="NG/HFO",$N74="NG/FO/D",$N74="NG/LNG",$N74="NG/N",$N74="NG/N/D",$N74="NG/D/HFO",$N74="NG/HFO/OG",$N74="NG/S",$N74="LNG/NG/FO",$N74="LNG/D",$N74="LNG/LPG",$N74="WSTH-NG",$N74="WSTH-NG/BU",$N74="LNG"),Factors!G$5,IF(OR($N74="D",$N74="HFO",$N74="FO",$N74="D/HFO",$N74="D/NG",$N74="HFO/D",$N74="HFO/NG",$N74="FO/NG",$N74="HFO/LFO"),Factors!G$4,0)))</f>
        <v>3.2665695429946934E-2</v>
      </c>
    </row>
    <row r="75" spans="1:79">
      <c r="A75" t="s">
        <v>285</v>
      </c>
      <c r="B75" t="s">
        <v>32</v>
      </c>
      <c r="C75" t="s">
        <v>33</v>
      </c>
      <c r="D75" t="s">
        <v>34</v>
      </c>
      <c r="E75" t="s">
        <v>395</v>
      </c>
      <c r="F75" t="s">
        <v>401</v>
      </c>
      <c r="I75">
        <v>104</v>
      </c>
      <c r="J75" t="s">
        <v>72</v>
      </c>
      <c r="K75">
        <v>1993</v>
      </c>
      <c r="M75" t="s">
        <v>306</v>
      </c>
      <c r="N75" t="s">
        <v>289</v>
      </c>
      <c r="S75" t="s">
        <v>290</v>
      </c>
      <c r="T75" t="s">
        <v>41</v>
      </c>
      <c r="U75">
        <v>28.262778000000001</v>
      </c>
      <c r="V75">
        <v>-81.548609999999996</v>
      </c>
      <c r="W75" t="s">
        <v>42</v>
      </c>
      <c r="X75" t="s">
        <v>396</v>
      </c>
      <c r="Y75" t="s">
        <v>397</v>
      </c>
      <c r="AA75" t="s">
        <v>110</v>
      </c>
      <c r="AB75" t="s">
        <v>398</v>
      </c>
      <c r="AC75" t="s">
        <v>399</v>
      </c>
      <c r="AD75" t="s">
        <v>402</v>
      </c>
      <c r="AE75" t="s">
        <v>49</v>
      </c>
      <c r="AF75" s="1">
        <v>1</v>
      </c>
      <c r="AG75">
        <f t="shared" si="91"/>
        <v>3596.0999999999995</v>
      </c>
      <c r="AH75" t="str">
        <f t="shared" si="92"/>
        <v/>
      </c>
      <c r="AI75">
        <f t="shared" si="99"/>
        <v>31</v>
      </c>
      <c r="AJ75">
        <f t="shared" si="100"/>
        <v>2033</v>
      </c>
      <c r="AK75">
        <f t="shared" ref="AK75:AL75" si="121">AJ75+40</f>
        <v>2073</v>
      </c>
      <c r="AL75">
        <f t="shared" si="121"/>
        <v>2113</v>
      </c>
      <c r="AM75">
        <f>IF($A75="coal",Factors!$D$2,0)</f>
        <v>0</v>
      </c>
      <c r="AN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Factors!$D$5,0)</f>
        <v>0.40084791833563349</v>
      </c>
      <c r="AO75">
        <f>IF(OR($N75="D",$N75="HFO",$N75="FO",$N75="D/HFO",$N75="D/NG",$N75="HFO/D",$N75="HFO/NG",$N75="FO/NG"),Factors!$D$4,0)</f>
        <v>0</v>
      </c>
      <c r="AP75">
        <f>IF($A75="coal",Factors!$E$2,0)</f>
        <v>0</v>
      </c>
      <c r="AQ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Factors!$E$5,0)</f>
        <v>0.4330101334016615</v>
      </c>
      <c r="AR75">
        <f>IF(OR($N75="D",$N75="HFO",$N75="FO",$N75="D/HFO",$N75="D/NG",$N75="HFO/D",$N75="HFO/NG",$N75="FO/NG"),Factors!$E$4,0)</f>
        <v>0</v>
      </c>
      <c r="AS75">
        <f>IF($A75="coal",Factors!$F$2,0)</f>
        <v>0</v>
      </c>
      <c r="AT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Factors!$F$5,0)</f>
        <v>0.49000949564875101</v>
      </c>
      <c r="AU75">
        <f>IF(OR($N75="D",$N75="HFO",$N75="FO",$N75="D/HFO",$N75="D/NG",$N75="HFO/D",$N75="HFO/NG",$N75="FO/NG"),Factors!$F$4,0)</f>
        <v>0</v>
      </c>
      <c r="AV75">
        <f>IF($A75="coal",Factors!$G$2,0)</f>
        <v>0</v>
      </c>
      <c r="AW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Factors!$G$5,0)</f>
        <v>0.3830825791202615</v>
      </c>
      <c r="AX75">
        <f>IF(OR($N75="D",$N75="HFO",$N75="FO",$N75="D/HFO",$N75="D/NG",$N75="HFO/D",$N75="HFO/NG",$N75="FO/NG"),Factors!$G$4,0)</f>
        <v>0</v>
      </c>
      <c r="AY75">
        <f t="shared" si="102"/>
        <v>0.40084791833563349</v>
      </c>
      <c r="AZ75">
        <f t="shared" si="103"/>
        <v>0.4330101334016615</v>
      </c>
      <c r="BA75">
        <f t="shared" si="104"/>
        <v>0.49000949564875101</v>
      </c>
      <c r="BB75">
        <f t="shared" si="105"/>
        <v>0.3830825791202615</v>
      </c>
      <c r="BC75">
        <f t="shared" si="106"/>
        <v>0.42673753162657685</v>
      </c>
      <c r="BD75" s="18">
        <f t="shared" si="107"/>
        <v>365.18848752049553</v>
      </c>
      <c r="BE75" s="18">
        <f t="shared" si="108"/>
        <v>394.48955193424968</v>
      </c>
      <c r="BF75" s="18">
        <f t="shared" si="109"/>
        <v>446.41825091583809</v>
      </c>
      <c r="BG75" s="18">
        <f t="shared" si="110"/>
        <v>349.00355288172301</v>
      </c>
      <c r="BH75">
        <f>IF(A75="coal", Factors!$B$8, IF(OR($N75="D",$N75="HFO",$N75="FO",$N75="D/HFO",$N75="D/NG",$N75="HFO/D",$N75="HFO/NG",$N75="FO/NG"), Factors!$B$9, 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 Factors!$B$10, 0)))</f>
        <v>7740</v>
      </c>
      <c r="BI75">
        <f>IF($A75&lt;&gt;"coal",0,IF($N75="bituminous",Factors!$B$30,IF($N75="lignite",Factors!$B$34,IF($N75="subbituminous",Factors!$B$41,(Factors!$B$30+Factors!$B$34)/2))))</f>
        <v>0</v>
      </c>
      <c r="BJ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(Factors!$B$36+Factors!$B$38)/2,0)</f>
        <v>57.894999999999996</v>
      </c>
      <c r="BK75">
        <f>IF(OR($N75="D",$N75="HFO",$N75="FO",$N75="D/HFO",$N75="D/NG",$N75="HFO/D",$N75="HFO/NG",$N75="FO/NG"),Factors!$B$31,0)</f>
        <v>0</v>
      </c>
      <c r="BL75">
        <f t="shared" si="111"/>
        <v>57.894999999999996</v>
      </c>
      <c r="BM75">
        <f>IF($A75&lt;&gt;"coal",0,IF($N75="bituminous",Factors!$E$33,IF($N75="lignite",Factors!$E$35,IF($N75="subbituminous",Factors!$E$34,(Factors!$E$33+Factors!$E$35)/2))))</f>
        <v>0</v>
      </c>
      <c r="BN75">
        <f>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),(Factors!$E$39+Factors!$E$40)/2,0)</f>
        <v>63.461416724694558</v>
      </c>
      <c r="BO75">
        <f>IF(OR($N75="D",$N75="HFO",$N75="FO",$N75="D/HFO",$N75="D/NG",$N75="HFO/D",$N75="HFO/NG",$N75="FO/NG"),Factors!$E$37,0)</f>
        <v>0</v>
      </c>
      <c r="BP75">
        <f t="shared" si="112"/>
        <v>63.461416724694558</v>
      </c>
      <c r="BQ75" s="17">
        <f t="shared" si="113"/>
        <v>174212.89799755352</v>
      </c>
      <c r="BR75" s="17">
        <f t="shared" si="94"/>
        <v>190962.90385420938</v>
      </c>
      <c r="BT75" s="17">
        <f t="shared" si="95"/>
        <v>179377.43183149688</v>
      </c>
      <c r="BU75" s="17">
        <f t="shared" si="96"/>
        <v>193769.86167000193</v>
      </c>
      <c r="BV75" s="17">
        <f t="shared" si="97"/>
        <v>219276.79022876546</v>
      </c>
      <c r="BW75" s="17">
        <f t="shared" si="98"/>
        <v>171427.53168657323</v>
      </c>
      <c r="BX75">
        <f>IF($A75="coal",Factors!D$2,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,$N75="LNG"),Factors!D$5,IF(OR($N75="D",$N75="HFO",$N75="FO",$N75="D/HFO",$N75="D/NG",$N75="HFO/D",$N75="HFO/NG",$N75="FO/NG",$N75="HFO/LFO"),Factors!D$4,0)))</f>
        <v>0.40084791833563349</v>
      </c>
      <c r="BY75">
        <f>IF($A75="coal",Factors!E$2,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,$N75="LNG"),Factors!E$5,IF(OR($N75="D",$N75="HFO",$N75="FO",$N75="D/HFO",$N75="D/NG",$N75="HFO/D",$N75="HFO/NG",$N75="FO/NG",$N75="HFO/LFO"),Factors!E$4,0)))</f>
        <v>0.4330101334016615</v>
      </c>
      <c r="BZ75">
        <f>IF($A75="coal",Factors!F$2,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,$N75="LNG"),Factors!F$5,IF(OR($N75="D",$N75="HFO",$N75="FO",$N75="D/HFO",$N75="D/NG",$N75="HFO/D",$N75="HFO/NG",$N75="FO/NG",$N75="HFO/LFO"),Factors!F$4,0)))</f>
        <v>0.49000949564875101</v>
      </c>
      <c r="CA75">
        <f>IF($A75="coal",Factors!G$2,IF(OR($N75="NG",$N75="NG/B",$N75="NG/C",$N75="NG/D",$N75="NG/OG",$N75="NG/FO",$N75="NG/LFO",$N75="NG/BFG",$N75="NG/HFO",$N75="NG/FO/D",$N75="NG/LNG",$N75="NG/N",$N75="NG/N/D",$N75="NG/D/HFO",$N75="NG/HFO/OG",$N75="NG/S",$N75="LNG/NG/FO",$N75="LNG/D",$N75="LNG/LPG",$N75="WSTH-NG",$N75="WSTH-NG/BU",$N75="LNG"),Factors!G$5,IF(OR($N75="D",$N75="HFO",$N75="FO",$N75="D/HFO",$N75="D/NG",$N75="HFO/D",$N75="HFO/NG",$N75="FO/NG",$N75="HFO/LFO"),Factors!G$4,0)))</f>
        <v>0.3830825791202615</v>
      </c>
    </row>
    <row r="76" spans="1:79">
      <c r="A76" t="s">
        <v>285</v>
      </c>
      <c r="B76" t="s">
        <v>32</v>
      </c>
      <c r="C76" t="s">
        <v>33</v>
      </c>
      <c r="D76" t="s">
        <v>34</v>
      </c>
      <c r="E76" t="s">
        <v>395</v>
      </c>
      <c r="F76" t="s">
        <v>419</v>
      </c>
      <c r="I76">
        <v>104</v>
      </c>
      <c r="J76" t="s">
        <v>72</v>
      </c>
      <c r="K76">
        <v>1993</v>
      </c>
      <c r="M76" t="s">
        <v>306</v>
      </c>
      <c r="N76" t="s">
        <v>289</v>
      </c>
      <c r="S76" t="s">
        <v>290</v>
      </c>
      <c r="T76" t="s">
        <v>41</v>
      </c>
      <c r="U76">
        <v>28.262778000000001</v>
      </c>
      <c r="V76">
        <v>-81.548609999999996</v>
      </c>
      <c r="W76" t="s">
        <v>42</v>
      </c>
      <c r="X76" t="s">
        <v>396</v>
      </c>
      <c r="Y76" t="s">
        <v>397</v>
      </c>
      <c r="AA76" t="s">
        <v>110</v>
      </c>
      <c r="AB76" t="s">
        <v>398</v>
      </c>
      <c r="AC76" t="s">
        <v>399</v>
      </c>
      <c r="AD76" t="s">
        <v>420</v>
      </c>
      <c r="AE76" t="s">
        <v>49</v>
      </c>
      <c r="AF76" s="1">
        <v>1</v>
      </c>
      <c r="AG76">
        <f t="shared" si="91"/>
        <v>3596.0999999999995</v>
      </c>
      <c r="AH76" t="str">
        <f t="shared" si="92"/>
        <v/>
      </c>
      <c r="AI76">
        <f t="shared" si="99"/>
        <v>31</v>
      </c>
      <c r="AJ76">
        <f t="shared" si="100"/>
        <v>2033</v>
      </c>
      <c r="AK76">
        <f t="shared" ref="AK76:AL76" si="122">AJ76+40</f>
        <v>2073</v>
      </c>
      <c r="AL76">
        <f t="shared" si="122"/>
        <v>2113</v>
      </c>
      <c r="AM76">
        <f>IF($A76="coal",Factors!$D$2,0)</f>
        <v>0</v>
      </c>
      <c r="AN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Factors!$D$5,0)</f>
        <v>0.40084791833563349</v>
      </c>
      <c r="AO76">
        <f>IF(OR($N76="D",$N76="HFO",$N76="FO",$N76="D/HFO",$N76="D/NG",$N76="HFO/D",$N76="HFO/NG",$N76="FO/NG"),Factors!$D$4,0)</f>
        <v>0</v>
      </c>
      <c r="AP76">
        <f>IF($A76="coal",Factors!$E$2,0)</f>
        <v>0</v>
      </c>
      <c r="AQ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Factors!$E$5,0)</f>
        <v>0.4330101334016615</v>
      </c>
      <c r="AR76">
        <f>IF(OR($N76="D",$N76="HFO",$N76="FO",$N76="D/HFO",$N76="D/NG",$N76="HFO/D",$N76="HFO/NG",$N76="FO/NG"),Factors!$E$4,0)</f>
        <v>0</v>
      </c>
      <c r="AS76">
        <f>IF($A76="coal",Factors!$F$2,0)</f>
        <v>0</v>
      </c>
      <c r="AT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Factors!$F$5,0)</f>
        <v>0.49000949564875101</v>
      </c>
      <c r="AU76">
        <f>IF(OR($N76="D",$N76="HFO",$N76="FO",$N76="D/HFO",$N76="D/NG",$N76="HFO/D",$N76="HFO/NG",$N76="FO/NG"),Factors!$F$4,0)</f>
        <v>0</v>
      </c>
      <c r="AV76">
        <f>IF($A76="coal",Factors!$G$2,0)</f>
        <v>0</v>
      </c>
      <c r="AW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Factors!$G$5,0)</f>
        <v>0.3830825791202615</v>
      </c>
      <c r="AX76">
        <f>IF(OR($N76="D",$N76="HFO",$N76="FO",$N76="D/HFO",$N76="D/NG",$N76="HFO/D",$N76="HFO/NG",$N76="FO/NG"),Factors!$G$4,0)</f>
        <v>0</v>
      </c>
      <c r="AY76">
        <f t="shared" si="102"/>
        <v>0.40084791833563349</v>
      </c>
      <c r="AZ76">
        <f t="shared" si="103"/>
        <v>0.4330101334016615</v>
      </c>
      <c r="BA76">
        <f t="shared" si="104"/>
        <v>0.49000949564875101</v>
      </c>
      <c r="BB76">
        <f t="shared" si="105"/>
        <v>0.3830825791202615</v>
      </c>
      <c r="BC76">
        <f t="shared" si="106"/>
        <v>0.42673753162657685</v>
      </c>
      <c r="BD76" s="18">
        <f t="shared" si="107"/>
        <v>365.18848752049553</v>
      </c>
      <c r="BE76" s="18">
        <f t="shared" si="108"/>
        <v>394.48955193424968</v>
      </c>
      <c r="BF76" s="18">
        <f t="shared" si="109"/>
        <v>446.41825091583809</v>
      </c>
      <c r="BG76" s="18">
        <f t="shared" si="110"/>
        <v>349.00355288172301</v>
      </c>
      <c r="BH76">
        <f>IF(A76="coal", Factors!$B$8, IF(OR($N76="D",$N76="HFO",$N76="FO",$N76="D/HFO",$N76="D/NG",$N76="HFO/D",$N76="HFO/NG",$N76="FO/NG"), Factors!$B$9, 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 Factors!$B$10, 0)))</f>
        <v>7740</v>
      </c>
      <c r="BI76">
        <f>IF($A76&lt;&gt;"coal",0,IF($N76="bituminous",Factors!$B$30,IF($N76="lignite",Factors!$B$34,IF($N76="subbituminous",Factors!$B$41,(Factors!$B$30+Factors!$B$34)/2))))</f>
        <v>0</v>
      </c>
      <c r="BJ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(Factors!$B$36+Factors!$B$38)/2,0)</f>
        <v>57.894999999999996</v>
      </c>
      <c r="BK76">
        <f>IF(OR($N76="D",$N76="HFO",$N76="FO",$N76="D/HFO",$N76="D/NG",$N76="HFO/D",$N76="HFO/NG",$N76="FO/NG"),Factors!$B$31,0)</f>
        <v>0</v>
      </c>
      <c r="BL76">
        <f t="shared" si="111"/>
        <v>57.894999999999996</v>
      </c>
      <c r="BM76">
        <f>IF($A76&lt;&gt;"coal",0,IF($N76="bituminous",Factors!$E$33,IF($N76="lignite",Factors!$E$35,IF($N76="subbituminous",Factors!$E$34,(Factors!$E$33+Factors!$E$35)/2))))</f>
        <v>0</v>
      </c>
      <c r="BN76">
        <f>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),(Factors!$E$39+Factors!$E$40)/2,0)</f>
        <v>63.461416724694558</v>
      </c>
      <c r="BO76">
        <f>IF(OR($N76="D",$N76="HFO",$N76="FO",$N76="D/HFO",$N76="D/NG",$N76="HFO/D",$N76="HFO/NG",$N76="FO/NG"),Factors!$E$37,0)</f>
        <v>0</v>
      </c>
      <c r="BP76">
        <f t="shared" si="112"/>
        <v>63.461416724694558</v>
      </c>
      <c r="BQ76" s="17">
        <f t="shared" si="113"/>
        <v>174212.89799755352</v>
      </c>
      <c r="BR76" s="17">
        <f t="shared" si="94"/>
        <v>190962.90385420938</v>
      </c>
      <c r="BT76" s="17">
        <f t="shared" si="95"/>
        <v>179377.43183149688</v>
      </c>
      <c r="BU76" s="17">
        <f t="shared" si="96"/>
        <v>193769.86167000193</v>
      </c>
      <c r="BV76" s="17">
        <f t="shared" si="97"/>
        <v>219276.79022876546</v>
      </c>
      <c r="BW76" s="17">
        <f t="shared" si="98"/>
        <v>171427.53168657323</v>
      </c>
      <c r="BX76">
        <f>IF($A76="coal",Factors!D$2,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,$N76="LNG"),Factors!D$5,IF(OR($N76="D",$N76="HFO",$N76="FO",$N76="D/HFO",$N76="D/NG",$N76="HFO/D",$N76="HFO/NG",$N76="FO/NG",$N76="HFO/LFO"),Factors!D$4,0)))</f>
        <v>0.40084791833563349</v>
      </c>
      <c r="BY76">
        <f>IF($A76="coal",Factors!E$2,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,$N76="LNG"),Factors!E$5,IF(OR($N76="D",$N76="HFO",$N76="FO",$N76="D/HFO",$N76="D/NG",$N76="HFO/D",$N76="HFO/NG",$N76="FO/NG",$N76="HFO/LFO"),Factors!E$4,0)))</f>
        <v>0.4330101334016615</v>
      </c>
      <c r="BZ76">
        <f>IF($A76="coal",Factors!F$2,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,$N76="LNG"),Factors!F$5,IF(OR($N76="D",$N76="HFO",$N76="FO",$N76="D/HFO",$N76="D/NG",$N76="HFO/D",$N76="HFO/NG",$N76="FO/NG",$N76="HFO/LFO"),Factors!F$4,0)))</f>
        <v>0.49000949564875101</v>
      </c>
      <c r="CA76">
        <f>IF($A76="coal",Factors!G$2,IF(OR($N76="NG",$N76="NG/B",$N76="NG/C",$N76="NG/D",$N76="NG/OG",$N76="NG/FO",$N76="NG/LFO",$N76="NG/BFG",$N76="NG/HFO",$N76="NG/FO/D",$N76="NG/LNG",$N76="NG/N",$N76="NG/N/D",$N76="NG/D/HFO",$N76="NG/HFO/OG",$N76="NG/S",$N76="LNG/NG/FO",$N76="LNG/D",$N76="LNG/LPG",$N76="WSTH-NG",$N76="WSTH-NG/BU",$N76="LNG"),Factors!G$5,IF(OR($N76="D",$N76="HFO",$N76="FO",$N76="D/HFO",$N76="D/NG",$N76="HFO/D",$N76="HFO/NG",$N76="FO/NG",$N76="HFO/LFO"),Factors!G$4,0)))</f>
        <v>0.3830825791202615</v>
      </c>
    </row>
    <row r="77" spans="1:79">
      <c r="A77" t="s">
        <v>285</v>
      </c>
      <c r="B77" t="s">
        <v>32</v>
      </c>
      <c r="C77" t="s">
        <v>33</v>
      </c>
      <c r="D77" t="s">
        <v>34</v>
      </c>
      <c r="E77" t="s">
        <v>395</v>
      </c>
      <c r="F77" t="s">
        <v>421</v>
      </c>
      <c r="I77">
        <v>104</v>
      </c>
      <c r="J77" t="s">
        <v>72</v>
      </c>
      <c r="K77">
        <v>1993</v>
      </c>
      <c r="M77" t="s">
        <v>306</v>
      </c>
      <c r="N77" t="s">
        <v>289</v>
      </c>
      <c r="S77" t="s">
        <v>290</v>
      </c>
      <c r="T77" t="s">
        <v>41</v>
      </c>
      <c r="U77">
        <v>28.262778000000001</v>
      </c>
      <c r="V77">
        <v>-81.548609999999996</v>
      </c>
      <c r="W77" t="s">
        <v>42</v>
      </c>
      <c r="X77" t="s">
        <v>396</v>
      </c>
      <c r="Y77" t="s">
        <v>397</v>
      </c>
      <c r="AA77" t="s">
        <v>110</v>
      </c>
      <c r="AB77" t="s">
        <v>398</v>
      </c>
      <c r="AC77" t="s">
        <v>399</v>
      </c>
      <c r="AD77" t="s">
        <v>422</v>
      </c>
      <c r="AE77" t="s">
        <v>49</v>
      </c>
      <c r="AF77" s="1">
        <v>1</v>
      </c>
      <c r="AG77">
        <f t="shared" si="91"/>
        <v>3596.0999999999995</v>
      </c>
      <c r="AH77" t="str">
        <f t="shared" si="92"/>
        <v/>
      </c>
      <c r="AI77">
        <f t="shared" si="99"/>
        <v>31</v>
      </c>
      <c r="AJ77">
        <f t="shared" si="100"/>
        <v>2033</v>
      </c>
      <c r="AK77">
        <f t="shared" ref="AK77:AL77" si="123">AJ77+40</f>
        <v>2073</v>
      </c>
      <c r="AL77">
        <f t="shared" si="123"/>
        <v>2113</v>
      </c>
      <c r="AM77">
        <f>IF($A77="coal",Factors!$D$2,0)</f>
        <v>0</v>
      </c>
      <c r="AN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Factors!$D$5,0)</f>
        <v>0.40084791833563349</v>
      </c>
      <c r="AO77">
        <f>IF(OR($N77="D",$N77="HFO",$N77="FO",$N77="D/HFO",$N77="D/NG",$N77="HFO/D",$N77="HFO/NG",$N77="FO/NG"),Factors!$D$4,0)</f>
        <v>0</v>
      </c>
      <c r="AP77">
        <f>IF($A77="coal",Factors!$E$2,0)</f>
        <v>0</v>
      </c>
      <c r="AQ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Factors!$E$5,0)</f>
        <v>0.4330101334016615</v>
      </c>
      <c r="AR77">
        <f>IF(OR($N77="D",$N77="HFO",$N77="FO",$N77="D/HFO",$N77="D/NG",$N77="HFO/D",$N77="HFO/NG",$N77="FO/NG"),Factors!$E$4,0)</f>
        <v>0</v>
      </c>
      <c r="AS77">
        <f>IF($A77="coal",Factors!$F$2,0)</f>
        <v>0</v>
      </c>
      <c r="AT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Factors!$F$5,0)</f>
        <v>0.49000949564875101</v>
      </c>
      <c r="AU77">
        <f>IF(OR($N77="D",$N77="HFO",$N77="FO",$N77="D/HFO",$N77="D/NG",$N77="HFO/D",$N77="HFO/NG",$N77="FO/NG"),Factors!$F$4,0)</f>
        <v>0</v>
      </c>
      <c r="AV77">
        <f>IF($A77="coal",Factors!$G$2,0)</f>
        <v>0</v>
      </c>
      <c r="AW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Factors!$G$5,0)</f>
        <v>0.3830825791202615</v>
      </c>
      <c r="AX77">
        <f>IF(OR($N77="D",$N77="HFO",$N77="FO",$N77="D/HFO",$N77="D/NG",$N77="HFO/D",$N77="HFO/NG",$N77="FO/NG"),Factors!$G$4,0)</f>
        <v>0</v>
      </c>
      <c r="AY77">
        <f t="shared" si="102"/>
        <v>0.40084791833563349</v>
      </c>
      <c r="AZ77">
        <f t="shared" si="103"/>
        <v>0.4330101334016615</v>
      </c>
      <c r="BA77">
        <f t="shared" si="104"/>
        <v>0.49000949564875101</v>
      </c>
      <c r="BB77">
        <f t="shared" si="105"/>
        <v>0.3830825791202615</v>
      </c>
      <c r="BC77">
        <f t="shared" si="106"/>
        <v>0.42673753162657685</v>
      </c>
      <c r="BD77" s="18">
        <f t="shared" si="107"/>
        <v>365.18848752049553</v>
      </c>
      <c r="BE77" s="18">
        <f t="shared" si="108"/>
        <v>394.48955193424968</v>
      </c>
      <c r="BF77" s="18">
        <f t="shared" si="109"/>
        <v>446.41825091583809</v>
      </c>
      <c r="BG77" s="18">
        <f t="shared" si="110"/>
        <v>349.00355288172301</v>
      </c>
      <c r="BH77">
        <f>IF(A77="coal", Factors!$B$8, IF(OR($N77="D",$N77="HFO",$N77="FO",$N77="D/HFO",$N77="D/NG",$N77="HFO/D",$N77="HFO/NG",$N77="FO/NG"), Factors!$B$9, 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 Factors!$B$10, 0)))</f>
        <v>7740</v>
      </c>
      <c r="BI77">
        <f>IF($A77&lt;&gt;"coal",0,IF($N77="bituminous",Factors!$B$30,IF($N77="lignite",Factors!$B$34,IF($N77="subbituminous",Factors!$B$41,(Factors!$B$30+Factors!$B$34)/2))))</f>
        <v>0</v>
      </c>
      <c r="BJ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(Factors!$B$36+Factors!$B$38)/2,0)</f>
        <v>57.894999999999996</v>
      </c>
      <c r="BK77">
        <f>IF(OR($N77="D",$N77="HFO",$N77="FO",$N77="D/HFO",$N77="D/NG",$N77="HFO/D",$N77="HFO/NG",$N77="FO/NG"),Factors!$B$31,0)</f>
        <v>0</v>
      </c>
      <c r="BL77">
        <f t="shared" si="111"/>
        <v>57.894999999999996</v>
      </c>
      <c r="BM77">
        <f>IF($A77&lt;&gt;"coal",0,IF($N77="bituminous",Factors!$E$33,IF($N77="lignite",Factors!$E$35,IF($N77="subbituminous",Factors!$E$34,(Factors!$E$33+Factors!$E$35)/2))))</f>
        <v>0</v>
      </c>
      <c r="BN77">
        <f>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),(Factors!$E$39+Factors!$E$40)/2,0)</f>
        <v>63.461416724694558</v>
      </c>
      <c r="BO77">
        <f>IF(OR($N77="D",$N77="HFO",$N77="FO",$N77="D/HFO",$N77="D/NG",$N77="HFO/D",$N77="HFO/NG",$N77="FO/NG"),Factors!$E$37,0)</f>
        <v>0</v>
      </c>
      <c r="BP77">
        <f t="shared" si="112"/>
        <v>63.461416724694558</v>
      </c>
      <c r="BQ77" s="17">
        <f t="shared" si="113"/>
        <v>174212.89799755352</v>
      </c>
      <c r="BR77" s="17">
        <f t="shared" si="94"/>
        <v>190962.90385420938</v>
      </c>
      <c r="BT77" s="17">
        <f t="shared" si="95"/>
        <v>179377.43183149688</v>
      </c>
      <c r="BU77" s="17">
        <f t="shared" si="96"/>
        <v>193769.86167000193</v>
      </c>
      <c r="BV77" s="17">
        <f t="shared" si="97"/>
        <v>219276.79022876546</v>
      </c>
      <c r="BW77" s="17">
        <f t="shared" si="98"/>
        <v>171427.53168657323</v>
      </c>
      <c r="BX77">
        <f>IF($A77="coal",Factors!D$2,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,$N77="LNG"),Factors!D$5,IF(OR($N77="D",$N77="HFO",$N77="FO",$N77="D/HFO",$N77="D/NG",$N77="HFO/D",$N77="HFO/NG",$N77="FO/NG",$N77="HFO/LFO"),Factors!D$4,0)))</f>
        <v>0.40084791833563349</v>
      </c>
      <c r="BY77">
        <f>IF($A77="coal",Factors!E$2,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,$N77="LNG"),Factors!E$5,IF(OR($N77="D",$N77="HFO",$N77="FO",$N77="D/HFO",$N77="D/NG",$N77="HFO/D",$N77="HFO/NG",$N77="FO/NG",$N77="HFO/LFO"),Factors!E$4,0)))</f>
        <v>0.4330101334016615</v>
      </c>
      <c r="BZ77">
        <f>IF($A77="coal",Factors!F$2,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,$N77="LNG"),Factors!F$5,IF(OR($N77="D",$N77="HFO",$N77="FO",$N77="D/HFO",$N77="D/NG",$N77="HFO/D",$N77="HFO/NG",$N77="FO/NG",$N77="HFO/LFO"),Factors!F$4,0)))</f>
        <v>0.49000949564875101</v>
      </c>
      <c r="CA77">
        <f>IF($A77="coal",Factors!G$2,IF(OR($N77="NG",$N77="NG/B",$N77="NG/C",$N77="NG/D",$N77="NG/OG",$N77="NG/FO",$N77="NG/LFO",$N77="NG/BFG",$N77="NG/HFO",$N77="NG/FO/D",$N77="NG/LNG",$N77="NG/N",$N77="NG/N/D",$N77="NG/D/HFO",$N77="NG/HFO/OG",$N77="NG/S",$N77="LNG/NG/FO",$N77="LNG/D",$N77="LNG/LPG",$N77="WSTH-NG",$N77="WSTH-NG/BU",$N77="LNG"),Factors!G$5,IF(OR($N77="D",$N77="HFO",$N77="FO",$N77="D/HFO",$N77="D/NG",$N77="HFO/D",$N77="HFO/NG",$N77="FO/NG",$N77="HFO/LFO"),Factors!G$4,0)))</f>
        <v>0.3830825791202615</v>
      </c>
    </row>
    <row r="78" spans="1:79">
      <c r="A78" t="s">
        <v>285</v>
      </c>
      <c r="B78" t="s">
        <v>32</v>
      </c>
      <c r="C78" t="s">
        <v>33</v>
      </c>
      <c r="D78" t="s">
        <v>34</v>
      </c>
      <c r="E78" t="s">
        <v>395</v>
      </c>
      <c r="F78" t="s">
        <v>423</v>
      </c>
      <c r="I78">
        <v>104</v>
      </c>
      <c r="J78" t="s">
        <v>72</v>
      </c>
      <c r="K78">
        <v>1993</v>
      </c>
      <c r="M78" t="s">
        <v>306</v>
      </c>
      <c r="N78" t="s">
        <v>289</v>
      </c>
      <c r="S78" t="s">
        <v>290</v>
      </c>
      <c r="T78" t="s">
        <v>41</v>
      </c>
      <c r="U78">
        <v>28.262778000000001</v>
      </c>
      <c r="V78">
        <v>-81.548609999999996</v>
      </c>
      <c r="W78" t="s">
        <v>42</v>
      </c>
      <c r="X78" t="s">
        <v>396</v>
      </c>
      <c r="Y78" t="s">
        <v>397</v>
      </c>
      <c r="AA78" t="s">
        <v>110</v>
      </c>
      <c r="AB78" t="s">
        <v>398</v>
      </c>
      <c r="AC78" t="s">
        <v>399</v>
      </c>
      <c r="AD78" t="s">
        <v>424</v>
      </c>
      <c r="AE78" t="s">
        <v>49</v>
      </c>
      <c r="AF78" s="1">
        <v>1</v>
      </c>
      <c r="AG78">
        <f t="shared" si="91"/>
        <v>3596.0999999999995</v>
      </c>
      <c r="AH78" t="str">
        <f t="shared" si="92"/>
        <v/>
      </c>
      <c r="AI78">
        <f t="shared" si="99"/>
        <v>31</v>
      </c>
      <c r="AJ78">
        <f t="shared" si="100"/>
        <v>2033</v>
      </c>
      <c r="AK78">
        <f t="shared" ref="AK78:AL78" si="124">AJ78+40</f>
        <v>2073</v>
      </c>
      <c r="AL78">
        <f t="shared" si="124"/>
        <v>2113</v>
      </c>
      <c r="AM78">
        <f>IF($A78="coal",Factors!$D$2,0)</f>
        <v>0</v>
      </c>
      <c r="AN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Factors!$D$5,0)</f>
        <v>0.40084791833563349</v>
      </c>
      <c r="AO78">
        <f>IF(OR($N78="D",$N78="HFO",$N78="FO",$N78="D/HFO",$N78="D/NG",$N78="HFO/D",$N78="HFO/NG",$N78="FO/NG"),Factors!$D$4,0)</f>
        <v>0</v>
      </c>
      <c r="AP78">
        <f>IF($A78="coal",Factors!$E$2,0)</f>
        <v>0</v>
      </c>
      <c r="AQ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Factors!$E$5,0)</f>
        <v>0.4330101334016615</v>
      </c>
      <c r="AR78">
        <f>IF(OR($N78="D",$N78="HFO",$N78="FO",$N78="D/HFO",$N78="D/NG",$N78="HFO/D",$N78="HFO/NG",$N78="FO/NG"),Factors!$E$4,0)</f>
        <v>0</v>
      </c>
      <c r="AS78">
        <f>IF($A78="coal",Factors!$F$2,0)</f>
        <v>0</v>
      </c>
      <c r="AT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Factors!$F$5,0)</f>
        <v>0.49000949564875101</v>
      </c>
      <c r="AU78">
        <f>IF(OR($N78="D",$N78="HFO",$N78="FO",$N78="D/HFO",$N78="D/NG",$N78="HFO/D",$N78="HFO/NG",$N78="FO/NG"),Factors!$F$4,0)</f>
        <v>0</v>
      </c>
      <c r="AV78">
        <f>IF($A78="coal",Factors!$G$2,0)</f>
        <v>0</v>
      </c>
      <c r="AW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Factors!$G$5,0)</f>
        <v>0.3830825791202615</v>
      </c>
      <c r="AX78">
        <f>IF(OR($N78="D",$N78="HFO",$N78="FO",$N78="D/HFO",$N78="D/NG",$N78="HFO/D",$N78="HFO/NG",$N78="FO/NG"),Factors!$G$4,0)</f>
        <v>0</v>
      </c>
      <c r="AY78">
        <f t="shared" si="102"/>
        <v>0.40084791833563349</v>
      </c>
      <c r="AZ78">
        <f t="shared" si="103"/>
        <v>0.4330101334016615</v>
      </c>
      <c r="BA78">
        <f t="shared" si="104"/>
        <v>0.49000949564875101</v>
      </c>
      <c r="BB78">
        <f t="shared" si="105"/>
        <v>0.3830825791202615</v>
      </c>
      <c r="BC78">
        <f t="shared" si="106"/>
        <v>0.42673753162657685</v>
      </c>
      <c r="BD78" s="18">
        <f t="shared" si="107"/>
        <v>365.18848752049553</v>
      </c>
      <c r="BE78" s="18">
        <f t="shared" si="108"/>
        <v>394.48955193424968</v>
      </c>
      <c r="BF78" s="18">
        <f t="shared" si="109"/>
        <v>446.41825091583809</v>
      </c>
      <c r="BG78" s="18">
        <f t="shared" si="110"/>
        <v>349.00355288172301</v>
      </c>
      <c r="BH78">
        <f>IF(A78="coal", Factors!$B$8, IF(OR($N78="D",$N78="HFO",$N78="FO",$N78="D/HFO",$N78="D/NG",$N78="HFO/D",$N78="HFO/NG",$N78="FO/NG"), Factors!$B$9, 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 Factors!$B$10, 0)))</f>
        <v>7740</v>
      </c>
      <c r="BI78">
        <f>IF($A78&lt;&gt;"coal",0,IF($N78="bituminous",Factors!$B$30,IF($N78="lignite",Factors!$B$34,IF($N78="subbituminous",Factors!$B$41,(Factors!$B$30+Factors!$B$34)/2))))</f>
        <v>0</v>
      </c>
      <c r="BJ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(Factors!$B$36+Factors!$B$38)/2,0)</f>
        <v>57.894999999999996</v>
      </c>
      <c r="BK78">
        <f>IF(OR($N78="D",$N78="HFO",$N78="FO",$N78="D/HFO",$N78="D/NG",$N78="HFO/D",$N78="HFO/NG",$N78="FO/NG"),Factors!$B$31,0)</f>
        <v>0</v>
      </c>
      <c r="BL78">
        <f t="shared" si="111"/>
        <v>57.894999999999996</v>
      </c>
      <c r="BM78">
        <f>IF($A78&lt;&gt;"coal",0,IF($N78="bituminous",Factors!$E$33,IF($N78="lignite",Factors!$E$35,IF($N78="subbituminous",Factors!$E$34,(Factors!$E$33+Factors!$E$35)/2))))</f>
        <v>0</v>
      </c>
      <c r="BN78">
        <f>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),(Factors!$E$39+Factors!$E$40)/2,0)</f>
        <v>63.461416724694558</v>
      </c>
      <c r="BO78">
        <f>IF(OR($N78="D",$N78="HFO",$N78="FO",$N78="D/HFO",$N78="D/NG",$N78="HFO/D",$N78="HFO/NG",$N78="FO/NG"),Factors!$E$37,0)</f>
        <v>0</v>
      </c>
      <c r="BP78">
        <f t="shared" si="112"/>
        <v>63.461416724694558</v>
      </c>
      <c r="BQ78" s="17">
        <f t="shared" si="113"/>
        <v>174212.89799755352</v>
      </c>
      <c r="BR78" s="17">
        <f t="shared" si="94"/>
        <v>190962.90385420938</v>
      </c>
      <c r="BT78" s="17">
        <f t="shared" si="95"/>
        <v>179377.43183149688</v>
      </c>
      <c r="BU78" s="17">
        <f t="shared" si="96"/>
        <v>193769.86167000193</v>
      </c>
      <c r="BV78" s="17">
        <f t="shared" si="97"/>
        <v>219276.79022876546</v>
      </c>
      <c r="BW78" s="17">
        <f t="shared" si="98"/>
        <v>171427.53168657323</v>
      </c>
      <c r="BX78">
        <f>IF($A78="coal",Factors!D$2,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,$N78="LNG"),Factors!D$5,IF(OR($N78="D",$N78="HFO",$N78="FO",$N78="D/HFO",$N78="D/NG",$N78="HFO/D",$N78="HFO/NG",$N78="FO/NG",$N78="HFO/LFO"),Factors!D$4,0)))</f>
        <v>0.40084791833563349</v>
      </c>
      <c r="BY78">
        <f>IF($A78="coal",Factors!E$2,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,$N78="LNG"),Factors!E$5,IF(OR($N78="D",$N78="HFO",$N78="FO",$N78="D/HFO",$N78="D/NG",$N78="HFO/D",$N78="HFO/NG",$N78="FO/NG",$N78="HFO/LFO"),Factors!E$4,0)))</f>
        <v>0.4330101334016615</v>
      </c>
      <c r="BZ78">
        <f>IF($A78="coal",Factors!F$2,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,$N78="LNG"),Factors!F$5,IF(OR($N78="D",$N78="HFO",$N78="FO",$N78="D/HFO",$N78="D/NG",$N78="HFO/D",$N78="HFO/NG",$N78="FO/NG",$N78="HFO/LFO"),Factors!F$4,0)))</f>
        <v>0.49000949564875101</v>
      </c>
      <c r="CA78">
        <f>IF($A78="coal",Factors!G$2,IF(OR($N78="NG",$N78="NG/B",$N78="NG/C",$N78="NG/D",$N78="NG/OG",$N78="NG/FO",$N78="NG/LFO",$N78="NG/BFG",$N78="NG/HFO",$N78="NG/FO/D",$N78="NG/LNG",$N78="NG/N",$N78="NG/N/D",$N78="NG/D/HFO",$N78="NG/HFO/OG",$N78="NG/S",$N78="LNG/NG/FO",$N78="LNG/D",$N78="LNG/LPG",$N78="WSTH-NG",$N78="WSTH-NG/BU",$N78="LNG"),Factors!G$5,IF(OR($N78="D",$N78="HFO",$N78="FO",$N78="D/HFO",$N78="D/NG",$N78="HFO/D",$N78="HFO/NG",$N78="FO/NG",$N78="HFO/LFO"),Factors!G$4,0)))</f>
        <v>0.3830825791202615</v>
      </c>
    </row>
    <row r="79" spans="1:79">
      <c r="A79" t="s">
        <v>285</v>
      </c>
      <c r="B79" t="s">
        <v>32</v>
      </c>
      <c r="C79" t="s">
        <v>33</v>
      </c>
      <c r="D79" t="s">
        <v>34</v>
      </c>
      <c r="E79" t="s">
        <v>395</v>
      </c>
      <c r="F79" t="s">
        <v>403</v>
      </c>
      <c r="I79">
        <v>148.5</v>
      </c>
      <c r="J79" t="s">
        <v>72</v>
      </c>
      <c r="K79">
        <v>1997</v>
      </c>
      <c r="M79" t="s">
        <v>306</v>
      </c>
      <c r="N79" t="s">
        <v>312</v>
      </c>
      <c r="S79" t="s">
        <v>404</v>
      </c>
      <c r="T79" t="s">
        <v>1172</v>
      </c>
      <c r="U79">
        <v>28.262778000000001</v>
      </c>
      <c r="V79">
        <v>-81.548610999999994</v>
      </c>
      <c r="W79" t="s">
        <v>42</v>
      </c>
      <c r="X79" t="s">
        <v>396</v>
      </c>
      <c r="Y79" t="s">
        <v>397</v>
      </c>
      <c r="AA79" t="s">
        <v>110</v>
      </c>
      <c r="AB79" t="s">
        <v>398</v>
      </c>
      <c r="AC79" t="s">
        <v>399</v>
      </c>
      <c r="AD79" t="s">
        <v>405</v>
      </c>
      <c r="AE79" t="s">
        <v>49</v>
      </c>
      <c r="AF79" s="2">
        <v>0.66700000000000004</v>
      </c>
      <c r="AG79">
        <f t="shared" si="91"/>
        <v>3596.0999999999995</v>
      </c>
      <c r="AH79" t="str">
        <f t="shared" si="92"/>
        <v/>
      </c>
      <c r="AI79">
        <f t="shared" si="99"/>
        <v>27</v>
      </c>
      <c r="AJ79">
        <f t="shared" si="100"/>
        <v>2037</v>
      </c>
      <c r="AK79">
        <f t="shared" ref="AK79:AL79" si="125">AJ79+40</f>
        <v>2077</v>
      </c>
      <c r="AL79">
        <f t="shared" si="125"/>
        <v>2117</v>
      </c>
      <c r="AM79">
        <f>IF($A79="coal",Factors!$D$2,0)</f>
        <v>0</v>
      </c>
      <c r="AN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Factors!$D$5,0)</f>
        <v>0</v>
      </c>
      <c r="AO79">
        <f>IF(OR($N79="D",$N79="HFO",$N79="FO",$N79="D/HFO",$N79="D/NG",$N79="HFO/D",$N79="HFO/NG",$N79="FO/NG"),Factors!$D$4,0)</f>
        <v>2.5928730410041075E-2</v>
      </c>
      <c r="AP79">
        <f>IF($A79="coal",Factors!$E$2,0)</f>
        <v>0</v>
      </c>
      <c r="AQ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Factors!$E$5,0)</f>
        <v>0</v>
      </c>
      <c r="AR79">
        <f>IF(OR($N79="D",$N79="HFO",$N79="FO",$N79="D/HFO",$N79="D/NG",$N79="HFO/D",$N79="HFO/NG",$N79="FO/NG"),Factors!$E$4,0)</f>
        <v>2.5928730410041075E-2</v>
      </c>
      <c r="AS79">
        <f>IF($A79="coal",Factors!$F$2,0)</f>
        <v>0</v>
      </c>
      <c r="AT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Factors!$F$5,0)</f>
        <v>0</v>
      </c>
      <c r="AU79">
        <f>IF(OR($N79="D",$N79="HFO",$N79="FO",$N79="D/HFO",$N79="D/NG",$N79="HFO/D",$N79="HFO/NG",$N79="FO/NG"),Factors!$F$4,0)</f>
        <v>3.2665695429946934E-2</v>
      </c>
      <c r="AV79">
        <f>IF($A79="coal",Factors!$G$2,0)</f>
        <v>0</v>
      </c>
      <c r="AW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Factors!$G$5,0)</f>
        <v>0</v>
      </c>
      <c r="AX79">
        <f>IF(OR($N79="D",$N79="HFO",$N79="FO",$N79="D/HFO",$N79="D/NG",$N79="HFO/D",$N79="HFO/NG",$N79="FO/NG"),Factors!$G$4,0)</f>
        <v>3.2665695429946934E-2</v>
      </c>
      <c r="AY79">
        <f t="shared" si="102"/>
        <v>2.5928730410041075E-2</v>
      </c>
      <c r="AZ79">
        <f t="shared" si="103"/>
        <v>2.5928730410041075E-2</v>
      </c>
      <c r="BA79">
        <f t="shared" si="104"/>
        <v>3.2665695429946934E-2</v>
      </c>
      <c r="BB79">
        <f t="shared" si="105"/>
        <v>3.2665695429946934E-2</v>
      </c>
      <c r="BC79">
        <f t="shared" si="106"/>
        <v>2.9297212919994004E-2</v>
      </c>
      <c r="BD79" s="18">
        <f t="shared" si="107"/>
        <v>22.497675376884427</v>
      </c>
      <c r="BE79" s="18">
        <f t="shared" si="108"/>
        <v>22.497675376884427</v>
      </c>
      <c r="BF79" s="18">
        <f t="shared" si="109"/>
        <v>28.343162203519515</v>
      </c>
      <c r="BG79" s="18">
        <f t="shared" si="110"/>
        <v>28.343162203519515</v>
      </c>
      <c r="BH79">
        <f>IF(A79="coal", Factors!$B$8, IF(OR($N79="D",$N79="HFO",$N79="FO",$N79="D/HFO",$N79="D/NG",$N79="HFO/D",$N79="HFO/NG",$N79="FO/NG"), Factors!$B$9, 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 Factors!$B$10, 0)))</f>
        <v>11166</v>
      </c>
      <c r="BI79">
        <f>IF($A79&lt;&gt;"coal",0,IF($N79="bituminous",Factors!$B$30,IF($N79="lignite",Factors!$B$34,IF($N79="subbituminous",Factors!$B$41,(Factors!$B$30+Factors!$B$34)/2))))</f>
        <v>0</v>
      </c>
      <c r="BJ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(Factors!$B$36+Factors!$B$38)/2,0)</f>
        <v>0</v>
      </c>
      <c r="BK79">
        <f>IF(OR($N79="D",$N79="HFO",$N79="FO",$N79="D/HFO",$N79="D/NG",$N79="HFO/D",$N79="HFO/NG",$N79="FO/NG"),Factors!$B$31,0)</f>
        <v>74.14</v>
      </c>
      <c r="BL79">
        <f t="shared" si="111"/>
        <v>74.14</v>
      </c>
      <c r="BM79">
        <f>IF($A79&lt;&gt;"coal",0,IF($N79="bituminous",Factors!$E$33,IF($N79="lignite",Factors!$E$35,IF($N79="subbituminous",Factors!$E$34,(Factors!$E$33+Factors!$E$35)/2))))</f>
        <v>0</v>
      </c>
      <c r="BN79">
        <f>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),(Factors!$E$39+Factors!$E$40)/2,0)</f>
        <v>0</v>
      </c>
      <c r="BO79">
        <f>IF(OR($N79="D",$N79="HFO",$N79="FO",$N79="D/HFO",$N79="D/NG",$N79="HFO/D",$N79="HFO/NG",$N79="FO/NG"),Factors!$E$37,0)</f>
        <v>78.179401152117492</v>
      </c>
      <c r="BP79">
        <f t="shared" si="112"/>
        <v>78.179401152117492</v>
      </c>
      <c r="BQ79" s="17">
        <f t="shared" si="113"/>
        <v>21044.223535112844</v>
      </c>
      <c r="BR79" s="17">
        <f t="shared" si="94"/>
        <v>22190.784916191249</v>
      </c>
      <c r="BT79" s="17">
        <f t="shared" si="95"/>
        <v>19639.372565929603</v>
      </c>
      <c r="BU79" s="17">
        <f t="shared" si="96"/>
        <v>19639.372565929603</v>
      </c>
      <c r="BV79" s="17">
        <f t="shared" si="97"/>
        <v>24742.19726645288</v>
      </c>
      <c r="BW79" s="17">
        <f t="shared" si="98"/>
        <v>24742.19726645288</v>
      </c>
      <c r="BX79">
        <f>IF($A79="coal",Factors!D$2,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,$N79="LNG"),Factors!D$5,IF(OR($N79="D",$N79="HFO",$N79="FO",$N79="D/HFO",$N79="D/NG",$N79="HFO/D",$N79="HFO/NG",$N79="FO/NG",$N79="HFO/LFO"),Factors!D$4,0)))</f>
        <v>2.5928730410041075E-2</v>
      </c>
      <c r="BY79">
        <f>IF($A79="coal",Factors!E$2,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,$N79="LNG"),Factors!E$5,IF(OR($N79="D",$N79="HFO",$N79="FO",$N79="D/HFO",$N79="D/NG",$N79="HFO/D",$N79="HFO/NG",$N79="FO/NG",$N79="HFO/LFO"),Factors!E$4,0)))</f>
        <v>2.5928730410041075E-2</v>
      </c>
      <c r="BZ79">
        <f>IF($A79="coal",Factors!F$2,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,$N79="LNG"),Factors!F$5,IF(OR($N79="D",$N79="HFO",$N79="FO",$N79="D/HFO",$N79="D/NG",$N79="HFO/D",$N79="HFO/NG",$N79="FO/NG",$N79="HFO/LFO"),Factors!F$4,0)))</f>
        <v>3.2665695429946934E-2</v>
      </c>
      <c r="CA79">
        <f>IF($A79="coal",Factors!G$2,IF(OR($N79="NG",$N79="NG/B",$N79="NG/C",$N79="NG/D",$N79="NG/OG",$N79="NG/FO",$N79="NG/LFO",$N79="NG/BFG",$N79="NG/HFO",$N79="NG/FO/D",$N79="NG/LNG",$N79="NG/N",$N79="NG/N/D",$N79="NG/D/HFO",$N79="NG/HFO/OG",$N79="NG/S",$N79="LNG/NG/FO",$N79="LNG/D",$N79="LNG/LPG",$N79="WSTH-NG",$N79="WSTH-NG/BU",$N79="LNG"),Factors!G$5,IF(OR($N79="D",$N79="HFO",$N79="FO",$N79="D/HFO",$N79="D/NG",$N79="HFO/D",$N79="HFO/NG",$N79="FO/NG",$N79="HFO/LFO"),Factors!G$4,0)))</f>
        <v>3.2665695429946934E-2</v>
      </c>
    </row>
    <row r="80" spans="1:79">
      <c r="A80" t="s">
        <v>285</v>
      </c>
      <c r="B80" t="s">
        <v>32</v>
      </c>
      <c r="C80" t="s">
        <v>33</v>
      </c>
      <c r="D80" t="s">
        <v>34</v>
      </c>
      <c r="E80" t="s">
        <v>395</v>
      </c>
      <c r="F80" t="s">
        <v>406</v>
      </c>
      <c r="I80">
        <v>98</v>
      </c>
      <c r="J80" t="s">
        <v>72</v>
      </c>
      <c r="K80">
        <v>2000</v>
      </c>
      <c r="M80" t="s">
        <v>306</v>
      </c>
      <c r="N80" t="s">
        <v>289</v>
      </c>
      <c r="S80" t="s">
        <v>290</v>
      </c>
      <c r="T80" t="s">
        <v>41</v>
      </c>
      <c r="U80">
        <v>28.262778000000001</v>
      </c>
      <c r="V80">
        <v>-81.548609999999996</v>
      </c>
      <c r="W80" t="s">
        <v>42</v>
      </c>
      <c r="X80" t="s">
        <v>396</v>
      </c>
      <c r="Y80" t="s">
        <v>397</v>
      </c>
      <c r="AA80" t="s">
        <v>110</v>
      </c>
      <c r="AB80" t="s">
        <v>398</v>
      </c>
      <c r="AC80" t="s">
        <v>399</v>
      </c>
      <c r="AD80" t="s">
        <v>407</v>
      </c>
      <c r="AE80" t="s">
        <v>49</v>
      </c>
      <c r="AF80" s="1">
        <v>1</v>
      </c>
      <c r="AG80">
        <f t="shared" si="91"/>
        <v>3596.0999999999995</v>
      </c>
      <c r="AH80" t="str">
        <f t="shared" si="92"/>
        <v/>
      </c>
      <c r="AI80">
        <f t="shared" si="99"/>
        <v>24</v>
      </c>
      <c r="AJ80">
        <f t="shared" si="100"/>
        <v>2040</v>
      </c>
      <c r="AK80">
        <f t="shared" ref="AK80:AL80" si="126">AJ80+40</f>
        <v>2080</v>
      </c>
      <c r="AL80">
        <f t="shared" si="126"/>
        <v>2120</v>
      </c>
      <c r="AM80">
        <f>IF($A80="coal",Factors!$D$2,0)</f>
        <v>0</v>
      </c>
      <c r="AN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Factors!$D$5,0)</f>
        <v>0.40084791833563349</v>
      </c>
      <c r="AO80">
        <f>IF(OR($N80="D",$N80="HFO",$N80="FO",$N80="D/HFO",$N80="D/NG",$N80="HFO/D",$N80="HFO/NG",$N80="FO/NG"),Factors!$D$4,0)</f>
        <v>0</v>
      </c>
      <c r="AP80">
        <f>IF($A80="coal",Factors!$E$2,0)</f>
        <v>0</v>
      </c>
      <c r="AQ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Factors!$E$5,0)</f>
        <v>0.4330101334016615</v>
      </c>
      <c r="AR80">
        <f>IF(OR($N80="D",$N80="HFO",$N80="FO",$N80="D/HFO",$N80="D/NG",$N80="HFO/D",$N80="HFO/NG",$N80="FO/NG"),Factors!$E$4,0)</f>
        <v>0</v>
      </c>
      <c r="AS80">
        <f>IF($A80="coal",Factors!$F$2,0)</f>
        <v>0</v>
      </c>
      <c r="AT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Factors!$F$5,0)</f>
        <v>0.49000949564875101</v>
      </c>
      <c r="AU80">
        <f>IF(OR($N80="D",$N80="HFO",$N80="FO",$N80="D/HFO",$N80="D/NG",$N80="HFO/D",$N80="HFO/NG",$N80="FO/NG"),Factors!$F$4,0)</f>
        <v>0</v>
      </c>
      <c r="AV80">
        <f>IF($A80="coal",Factors!$G$2,0)</f>
        <v>0</v>
      </c>
      <c r="AW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Factors!$G$5,0)</f>
        <v>0.3830825791202615</v>
      </c>
      <c r="AX80">
        <f>IF(OR($N80="D",$N80="HFO",$N80="FO",$N80="D/HFO",$N80="D/NG",$N80="HFO/D",$N80="HFO/NG",$N80="FO/NG"),Factors!$G$4,0)</f>
        <v>0</v>
      </c>
      <c r="AY80">
        <f t="shared" si="102"/>
        <v>0.40084791833563349</v>
      </c>
      <c r="AZ80">
        <f t="shared" si="103"/>
        <v>0.4330101334016615</v>
      </c>
      <c r="BA80">
        <f t="shared" si="104"/>
        <v>0.49000949564875101</v>
      </c>
      <c r="BB80">
        <f t="shared" si="105"/>
        <v>0.3830825791202615</v>
      </c>
      <c r="BC80">
        <f t="shared" si="106"/>
        <v>0.42673753162657685</v>
      </c>
      <c r="BD80" s="18">
        <f t="shared" si="107"/>
        <v>344.11992093277462</v>
      </c>
      <c r="BE80" s="18">
        <f t="shared" si="108"/>
        <v>371.73053932265833</v>
      </c>
      <c r="BF80" s="18">
        <f t="shared" si="109"/>
        <v>420.66335182453975</v>
      </c>
      <c r="BG80" s="18">
        <f t="shared" si="110"/>
        <v>328.86873252316207</v>
      </c>
      <c r="BH80">
        <f>IF(A80="coal", Factors!$B$8, IF(OR($N80="D",$N80="HFO",$N80="FO",$N80="D/HFO",$N80="D/NG",$N80="HFO/D",$N80="HFO/NG",$N80="FO/NG"), Factors!$B$9, 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 Factors!$B$10, 0)))</f>
        <v>7740</v>
      </c>
      <c r="BI80">
        <f>IF($A80&lt;&gt;"coal",0,IF($N80="bituminous",Factors!$B$30,IF($N80="lignite",Factors!$B$34,IF($N80="subbituminous",Factors!$B$41,(Factors!$B$30+Factors!$B$34)/2))))</f>
        <v>0</v>
      </c>
      <c r="BJ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(Factors!$B$36+Factors!$B$38)/2,0)</f>
        <v>57.894999999999996</v>
      </c>
      <c r="BK80">
        <f>IF(OR($N80="D",$N80="HFO",$N80="FO",$N80="D/HFO",$N80="D/NG",$N80="HFO/D",$N80="HFO/NG",$N80="FO/NG"),Factors!$B$31,0)</f>
        <v>0</v>
      </c>
      <c r="BL80">
        <f t="shared" si="111"/>
        <v>57.894999999999996</v>
      </c>
      <c r="BM80">
        <f>IF($A80&lt;&gt;"coal",0,IF($N80="bituminous",Factors!$E$33,IF($N80="lignite",Factors!$E$35,IF($N80="subbituminous",Factors!$E$34,(Factors!$E$33+Factors!$E$35)/2))))</f>
        <v>0</v>
      </c>
      <c r="BN80">
        <f>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),(Factors!$E$39+Factors!$E$40)/2,0)</f>
        <v>63.461416724694558</v>
      </c>
      <c r="BO80">
        <f>IF(OR($N80="D",$N80="HFO",$N80="FO",$N80="D/HFO",$N80="D/NG",$N80="HFO/D",$N80="HFO/NG",$N80="FO/NG"),Factors!$E$37,0)</f>
        <v>0</v>
      </c>
      <c r="BP80">
        <f t="shared" si="112"/>
        <v>63.461416724694558</v>
      </c>
      <c r="BQ80" s="17">
        <f t="shared" si="113"/>
        <v>164162.15388231006</v>
      </c>
      <c r="BR80" s="17">
        <f t="shared" si="94"/>
        <v>179945.81324723575</v>
      </c>
      <c r="BT80" s="17">
        <f t="shared" si="95"/>
        <v>169028.73384121823</v>
      </c>
      <c r="BU80" s="17">
        <f t="shared" si="96"/>
        <v>182590.83118904024</v>
      </c>
      <c r="BV80" s="17">
        <f t="shared" si="97"/>
        <v>206626.20617710592</v>
      </c>
      <c r="BW80" s="17">
        <f t="shared" si="98"/>
        <v>161537.48178157865</v>
      </c>
      <c r="BX80">
        <f>IF($A80="coal",Factors!D$2,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,$N80="LNG"),Factors!D$5,IF(OR($N80="D",$N80="HFO",$N80="FO",$N80="D/HFO",$N80="D/NG",$N80="HFO/D",$N80="HFO/NG",$N80="FO/NG",$N80="HFO/LFO"),Factors!D$4,0)))</f>
        <v>0.40084791833563349</v>
      </c>
      <c r="BY80">
        <f>IF($A80="coal",Factors!E$2,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,$N80="LNG"),Factors!E$5,IF(OR($N80="D",$N80="HFO",$N80="FO",$N80="D/HFO",$N80="D/NG",$N80="HFO/D",$N80="HFO/NG",$N80="FO/NG",$N80="HFO/LFO"),Factors!E$4,0)))</f>
        <v>0.4330101334016615</v>
      </c>
      <c r="BZ80">
        <f>IF($A80="coal",Factors!F$2,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,$N80="LNG"),Factors!F$5,IF(OR($N80="D",$N80="HFO",$N80="FO",$N80="D/HFO",$N80="D/NG",$N80="HFO/D",$N80="HFO/NG",$N80="FO/NG",$N80="HFO/LFO"),Factors!F$4,0)))</f>
        <v>0.49000949564875101</v>
      </c>
      <c r="CA80">
        <f>IF($A80="coal",Factors!G$2,IF(OR($N80="NG",$N80="NG/B",$N80="NG/C",$N80="NG/D",$N80="NG/OG",$N80="NG/FO",$N80="NG/LFO",$N80="NG/BFG",$N80="NG/HFO",$N80="NG/FO/D",$N80="NG/LNG",$N80="NG/N",$N80="NG/N/D",$N80="NG/D/HFO",$N80="NG/HFO/OG",$N80="NG/S",$N80="LNG/NG/FO",$N80="LNG/D",$N80="LNG/LPG",$N80="WSTH-NG",$N80="WSTH-NG/BU",$N80="LNG"),Factors!G$5,IF(OR($N80="D",$N80="HFO",$N80="FO",$N80="D/HFO",$N80="D/NG",$N80="HFO/D",$N80="HFO/NG",$N80="FO/NG",$N80="HFO/LFO"),Factors!G$4,0)))</f>
        <v>0.3830825791202615</v>
      </c>
    </row>
    <row r="81" spans="1:79">
      <c r="A81" t="s">
        <v>285</v>
      </c>
      <c r="B81" t="s">
        <v>32</v>
      </c>
      <c r="C81" t="s">
        <v>33</v>
      </c>
      <c r="D81" t="s">
        <v>34</v>
      </c>
      <c r="E81" t="s">
        <v>395</v>
      </c>
      <c r="F81" t="s">
        <v>408</v>
      </c>
      <c r="I81">
        <v>98</v>
      </c>
      <c r="J81" t="s">
        <v>72</v>
      </c>
      <c r="K81">
        <v>2000</v>
      </c>
      <c r="M81" t="s">
        <v>306</v>
      </c>
      <c r="N81" t="s">
        <v>289</v>
      </c>
      <c r="S81" t="s">
        <v>290</v>
      </c>
      <c r="T81" t="s">
        <v>41</v>
      </c>
      <c r="U81">
        <v>28.262778000000001</v>
      </c>
      <c r="V81">
        <v>-81.548609999999996</v>
      </c>
      <c r="W81" t="s">
        <v>42</v>
      </c>
      <c r="X81" t="s">
        <v>396</v>
      </c>
      <c r="Y81" t="s">
        <v>397</v>
      </c>
      <c r="AA81" t="s">
        <v>110</v>
      </c>
      <c r="AB81" t="s">
        <v>398</v>
      </c>
      <c r="AC81" t="s">
        <v>399</v>
      </c>
      <c r="AD81" t="s">
        <v>409</v>
      </c>
      <c r="AE81" t="s">
        <v>49</v>
      </c>
      <c r="AF81" s="1">
        <v>1</v>
      </c>
      <c r="AG81">
        <f t="shared" si="91"/>
        <v>3596.0999999999995</v>
      </c>
      <c r="AH81" t="str">
        <f t="shared" si="92"/>
        <v/>
      </c>
      <c r="AI81">
        <f t="shared" si="99"/>
        <v>24</v>
      </c>
      <c r="AJ81">
        <f t="shared" si="100"/>
        <v>2040</v>
      </c>
      <c r="AK81">
        <f t="shared" ref="AK81:AL81" si="127">AJ81+40</f>
        <v>2080</v>
      </c>
      <c r="AL81">
        <f t="shared" si="127"/>
        <v>2120</v>
      </c>
      <c r="AM81">
        <f>IF($A81="coal",Factors!$D$2,0)</f>
        <v>0</v>
      </c>
      <c r="AN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Factors!$D$5,0)</f>
        <v>0.40084791833563349</v>
      </c>
      <c r="AO81">
        <f>IF(OR($N81="D",$N81="HFO",$N81="FO",$N81="D/HFO",$N81="D/NG",$N81="HFO/D",$N81="HFO/NG",$N81="FO/NG"),Factors!$D$4,0)</f>
        <v>0</v>
      </c>
      <c r="AP81">
        <f>IF($A81="coal",Factors!$E$2,0)</f>
        <v>0</v>
      </c>
      <c r="AQ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Factors!$E$5,0)</f>
        <v>0.4330101334016615</v>
      </c>
      <c r="AR81">
        <f>IF(OR($N81="D",$N81="HFO",$N81="FO",$N81="D/HFO",$N81="D/NG",$N81="HFO/D",$N81="HFO/NG",$N81="FO/NG"),Factors!$E$4,0)</f>
        <v>0</v>
      </c>
      <c r="AS81">
        <f>IF($A81="coal",Factors!$F$2,0)</f>
        <v>0</v>
      </c>
      <c r="AT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Factors!$F$5,0)</f>
        <v>0.49000949564875101</v>
      </c>
      <c r="AU81">
        <f>IF(OR($N81="D",$N81="HFO",$N81="FO",$N81="D/HFO",$N81="D/NG",$N81="HFO/D",$N81="HFO/NG",$N81="FO/NG"),Factors!$F$4,0)</f>
        <v>0</v>
      </c>
      <c r="AV81">
        <f>IF($A81="coal",Factors!$G$2,0)</f>
        <v>0</v>
      </c>
      <c r="AW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Factors!$G$5,0)</f>
        <v>0.3830825791202615</v>
      </c>
      <c r="AX81">
        <f>IF(OR($N81="D",$N81="HFO",$N81="FO",$N81="D/HFO",$N81="D/NG",$N81="HFO/D",$N81="HFO/NG",$N81="FO/NG"),Factors!$G$4,0)</f>
        <v>0</v>
      </c>
      <c r="AY81">
        <f t="shared" si="102"/>
        <v>0.40084791833563349</v>
      </c>
      <c r="AZ81">
        <f t="shared" si="103"/>
        <v>0.4330101334016615</v>
      </c>
      <c r="BA81">
        <f t="shared" si="104"/>
        <v>0.49000949564875101</v>
      </c>
      <c r="BB81">
        <f t="shared" si="105"/>
        <v>0.3830825791202615</v>
      </c>
      <c r="BC81">
        <f t="shared" si="106"/>
        <v>0.42673753162657685</v>
      </c>
      <c r="BD81" s="18">
        <f t="shared" si="107"/>
        <v>344.11992093277462</v>
      </c>
      <c r="BE81" s="18">
        <f t="shared" si="108"/>
        <v>371.73053932265833</v>
      </c>
      <c r="BF81" s="18">
        <f t="shared" si="109"/>
        <v>420.66335182453975</v>
      </c>
      <c r="BG81" s="18">
        <f t="shared" si="110"/>
        <v>328.86873252316207</v>
      </c>
      <c r="BH81">
        <f>IF(A81="coal", Factors!$B$8, IF(OR($N81="D",$N81="HFO",$N81="FO",$N81="D/HFO",$N81="D/NG",$N81="HFO/D",$N81="HFO/NG",$N81="FO/NG"), Factors!$B$9, 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 Factors!$B$10, 0)))</f>
        <v>7740</v>
      </c>
      <c r="BI81">
        <f>IF($A81&lt;&gt;"coal",0,IF($N81="bituminous",Factors!$B$30,IF($N81="lignite",Factors!$B$34,IF($N81="subbituminous",Factors!$B$41,(Factors!$B$30+Factors!$B$34)/2))))</f>
        <v>0</v>
      </c>
      <c r="BJ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(Factors!$B$36+Factors!$B$38)/2,0)</f>
        <v>57.894999999999996</v>
      </c>
      <c r="BK81">
        <f>IF(OR($N81="D",$N81="HFO",$N81="FO",$N81="D/HFO",$N81="D/NG",$N81="HFO/D",$N81="HFO/NG",$N81="FO/NG"),Factors!$B$31,0)</f>
        <v>0</v>
      </c>
      <c r="BL81">
        <f t="shared" si="111"/>
        <v>57.894999999999996</v>
      </c>
      <c r="BM81">
        <f>IF($A81&lt;&gt;"coal",0,IF($N81="bituminous",Factors!$E$33,IF($N81="lignite",Factors!$E$35,IF($N81="subbituminous",Factors!$E$34,(Factors!$E$33+Factors!$E$35)/2))))</f>
        <v>0</v>
      </c>
      <c r="BN81">
        <f>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),(Factors!$E$39+Factors!$E$40)/2,0)</f>
        <v>63.461416724694558</v>
      </c>
      <c r="BO81">
        <f>IF(OR($N81="D",$N81="HFO",$N81="FO",$N81="D/HFO",$N81="D/NG",$N81="HFO/D",$N81="HFO/NG",$N81="FO/NG"),Factors!$E$37,0)</f>
        <v>0</v>
      </c>
      <c r="BP81">
        <f t="shared" si="112"/>
        <v>63.461416724694558</v>
      </c>
      <c r="BQ81" s="17">
        <f t="shared" si="113"/>
        <v>164162.15388231006</v>
      </c>
      <c r="BR81" s="17">
        <f t="shared" si="94"/>
        <v>179945.81324723575</v>
      </c>
      <c r="BT81" s="17">
        <f t="shared" si="95"/>
        <v>169028.73384121823</v>
      </c>
      <c r="BU81" s="17">
        <f t="shared" si="96"/>
        <v>182590.83118904024</v>
      </c>
      <c r="BV81" s="17">
        <f t="shared" si="97"/>
        <v>206626.20617710592</v>
      </c>
      <c r="BW81" s="17">
        <f t="shared" si="98"/>
        <v>161537.48178157865</v>
      </c>
      <c r="BX81">
        <f>IF($A81="coal",Factors!D$2,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,$N81="LNG"),Factors!D$5,IF(OR($N81="D",$N81="HFO",$N81="FO",$N81="D/HFO",$N81="D/NG",$N81="HFO/D",$N81="HFO/NG",$N81="FO/NG",$N81="HFO/LFO"),Factors!D$4,0)))</f>
        <v>0.40084791833563349</v>
      </c>
      <c r="BY81">
        <f>IF($A81="coal",Factors!E$2,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,$N81="LNG"),Factors!E$5,IF(OR($N81="D",$N81="HFO",$N81="FO",$N81="D/HFO",$N81="D/NG",$N81="HFO/D",$N81="HFO/NG",$N81="FO/NG",$N81="HFO/LFO"),Factors!E$4,0)))</f>
        <v>0.4330101334016615</v>
      </c>
      <c r="BZ81">
        <f>IF($A81="coal",Factors!F$2,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,$N81="LNG"),Factors!F$5,IF(OR($N81="D",$N81="HFO",$N81="FO",$N81="D/HFO",$N81="D/NG",$N81="HFO/D",$N81="HFO/NG",$N81="FO/NG",$N81="HFO/LFO"),Factors!F$4,0)))</f>
        <v>0.49000949564875101</v>
      </c>
      <c r="CA81">
        <f>IF($A81="coal",Factors!G$2,IF(OR($N81="NG",$N81="NG/B",$N81="NG/C",$N81="NG/D",$N81="NG/OG",$N81="NG/FO",$N81="NG/LFO",$N81="NG/BFG",$N81="NG/HFO",$N81="NG/FO/D",$N81="NG/LNG",$N81="NG/N",$N81="NG/N/D",$N81="NG/D/HFO",$N81="NG/HFO/OG",$N81="NG/S",$N81="LNG/NG/FO",$N81="LNG/D",$N81="LNG/LPG",$N81="WSTH-NG",$N81="WSTH-NG/BU",$N81="LNG"),Factors!G$5,IF(OR($N81="D",$N81="HFO",$N81="FO",$N81="D/HFO",$N81="D/NG",$N81="HFO/D",$N81="HFO/NG",$N81="FO/NG",$N81="HFO/LFO"),Factors!G$4,0)))</f>
        <v>0.3830825791202615</v>
      </c>
    </row>
    <row r="82" spans="1:79">
      <c r="A82" t="s">
        <v>285</v>
      </c>
      <c r="B82" t="s">
        <v>32</v>
      </c>
      <c r="C82" t="s">
        <v>33</v>
      </c>
      <c r="D82" t="s">
        <v>34</v>
      </c>
      <c r="E82" t="s">
        <v>395</v>
      </c>
      <c r="F82" t="s">
        <v>410</v>
      </c>
      <c r="I82">
        <v>98</v>
      </c>
      <c r="J82" t="s">
        <v>72</v>
      </c>
      <c r="K82">
        <v>2000</v>
      </c>
      <c r="M82" t="s">
        <v>306</v>
      </c>
      <c r="N82" t="s">
        <v>289</v>
      </c>
      <c r="S82" t="s">
        <v>290</v>
      </c>
      <c r="T82" t="s">
        <v>41</v>
      </c>
      <c r="U82">
        <v>28.262778000000001</v>
      </c>
      <c r="V82">
        <v>-81.548609999999996</v>
      </c>
      <c r="W82" t="s">
        <v>42</v>
      </c>
      <c r="X82" t="s">
        <v>396</v>
      </c>
      <c r="Y82" t="s">
        <v>397</v>
      </c>
      <c r="AA82" t="s">
        <v>110</v>
      </c>
      <c r="AB82" t="s">
        <v>398</v>
      </c>
      <c r="AC82" t="s">
        <v>399</v>
      </c>
      <c r="AD82" t="s">
        <v>411</v>
      </c>
      <c r="AE82" t="s">
        <v>49</v>
      </c>
      <c r="AF82" s="1">
        <v>1</v>
      </c>
      <c r="AG82">
        <f t="shared" si="91"/>
        <v>3596.0999999999995</v>
      </c>
      <c r="AH82">
        <f t="shared" si="92"/>
        <v>3596.0999999999995</v>
      </c>
      <c r="AI82">
        <f t="shared" si="99"/>
        <v>24</v>
      </c>
      <c r="AJ82">
        <f t="shared" si="100"/>
        <v>2040</v>
      </c>
      <c r="AK82">
        <f t="shared" ref="AK82:AL82" si="128">AJ82+40</f>
        <v>2080</v>
      </c>
      <c r="AL82">
        <f t="shared" si="128"/>
        <v>2120</v>
      </c>
      <c r="AM82">
        <f>IF($A82="coal",Factors!$D$2,0)</f>
        <v>0</v>
      </c>
      <c r="AN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Factors!$D$5,0)</f>
        <v>0.40084791833563349</v>
      </c>
      <c r="AO82">
        <f>IF(OR($N82="D",$N82="HFO",$N82="FO",$N82="D/HFO",$N82="D/NG",$N82="HFO/D",$N82="HFO/NG",$N82="FO/NG"),Factors!$D$4,0)</f>
        <v>0</v>
      </c>
      <c r="AP82">
        <f>IF($A82="coal",Factors!$E$2,0)</f>
        <v>0</v>
      </c>
      <c r="AQ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Factors!$E$5,0)</f>
        <v>0.4330101334016615</v>
      </c>
      <c r="AR82">
        <f>IF(OR($N82="D",$N82="HFO",$N82="FO",$N82="D/HFO",$N82="D/NG",$N82="HFO/D",$N82="HFO/NG",$N82="FO/NG"),Factors!$E$4,0)</f>
        <v>0</v>
      </c>
      <c r="AS82">
        <f>IF($A82="coal",Factors!$F$2,0)</f>
        <v>0</v>
      </c>
      <c r="AT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Factors!$F$5,0)</f>
        <v>0.49000949564875101</v>
      </c>
      <c r="AU82">
        <f>IF(OR($N82="D",$N82="HFO",$N82="FO",$N82="D/HFO",$N82="D/NG",$N82="HFO/D",$N82="HFO/NG",$N82="FO/NG"),Factors!$F$4,0)</f>
        <v>0</v>
      </c>
      <c r="AV82">
        <f>IF($A82="coal",Factors!$G$2,0)</f>
        <v>0</v>
      </c>
      <c r="AW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Factors!$G$5,0)</f>
        <v>0.3830825791202615</v>
      </c>
      <c r="AX82">
        <f>IF(OR($N82="D",$N82="HFO",$N82="FO",$N82="D/HFO",$N82="D/NG",$N82="HFO/D",$N82="HFO/NG",$N82="FO/NG"),Factors!$G$4,0)</f>
        <v>0</v>
      </c>
      <c r="AY82">
        <f t="shared" si="102"/>
        <v>0.40084791833563349</v>
      </c>
      <c r="AZ82">
        <f t="shared" si="103"/>
        <v>0.4330101334016615</v>
      </c>
      <c r="BA82">
        <f t="shared" si="104"/>
        <v>0.49000949564875101</v>
      </c>
      <c r="BB82">
        <f t="shared" si="105"/>
        <v>0.3830825791202615</v>
      </c>
      <c r="BC82">
        <f t="shared" si="106"/>
        <v>0.42673753162657685</v>
      </c>
      <c r="BD82" s="18">
        <f t="shared" si="107"/>
        <v>344.11992093277462</v>
      </c>
      <c r="BE82" s="18">
        <f t="shared" si="108"/>
        <v>371.73053932265833</v>
      </c>
      <c r="BF82" s="18">
        <f t="shared" si="109"/>
        <v>420.66335182453975</v>
      </c>
      <c r="BG82" s="18">
        <f t="shared" si="110"/>
        <v>328.86873252316207</v>
      </c>
      <c r="BH82">
        <f>IF(A82="coal", Factors!$B$8, IF(OR($N82="D",$N82="HFO",$N82="FO",$N82="D/HFO",$N82="D/NG",$N82="HFO/D",$N82="HFO/NG",$N82="FO/NG"), Factors!$B$9, 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 Factors!$B$10, 0)))</f>
        <v>7740</v>
      </c>
      <c r="BI82">
        <f>IF($A82&lt;&gt;"coal",0,IF($N82="bituminous",Factors!$B$30,IF($N82="lignite",Factors!$B$34,IF($N82="subbituminous",Factors!$B$41,(Factors!$B$30+Factors!$B$34)/2))))</f>
        <v>0</v>
      </c>
      <c r="BJ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(Factors!$B$36+Factors!$B$38)/2,0)</f>
        <v>57.894999999999996</v>
      </c>
      <c r="BK82">
        <f>IF(OR($N82="D",$N82="HFO",$N82="FO",$N82="D/HFO",$N82="D/NG",$N82="HFO/D",$N82="HFO/NG",$N82="FO/NG"),Factors!$B$31,0)</f>
        <v>0</v>
      </c>
      <c r="BL82">
        <f t="shared" si="111"/>
        <v>57.894999999999996</v>
      </c>
      <c r="BM82">
        <f>IF($A82&lt;&gt;"coal",0,IF($N82="bituminous",Factors!$E$33,IF($N82="lignite",Factors!$E$35,IF($N82="subbituminous",Factors!$E$34,(Factors!$E$33+Factors!$E$35)/2))))</f>
        <v>0</v>
      </c>
      <c r="BN82">
        <f>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),(Factors!$E$39+Factors!$E$40)/2,0)</f>
        <v>63.461416724694558</v>
      </c>
      <c r="BO82">
        <f>IF(OR($N82="D",$N82="HFO",$N82="FO",$N82="D/HFO",$N82="D/NG",$N82="HFO/D",$N82="HFO/NG",$N82="FO/NG"),Factors!$E$37,0)</f>
        <v>0</v>
      </c>
      <c r="BP82">
        <f t="shared" si="112"/>
        <v>63.461416724694558</v>
      </c>
      <c r="BQ82" s="17">
        <f t="shared" si="113"/>
        <v>164162.15388231006</v>
      </c>
      <c r="BR82" s="17">
        <f t="shared" si="94"/>
        <v>179945.81324723575</v>
      </c>
      <c r="BT82" s="17">
        <f t="shared" si="95"/>
        <v>169028.73384121823</v>
      </c>
      <c r="BU82" s="17">
        <f t="shared" si="96"/>
        <v>182590.83118904024</v>
      </c>
      <c r="BV82" s="17">
        <f t="shared" si="97"/>
        <v>206626.20617710592</v>
      </c>
      <c r="BW82" s="17">
        <f t="shared" si="98"/>
        <v>161537.48178157865</v>
      </c>
      <c r="BX82">
        <f>IF($A82="coal",Factors!D$2,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,$N82="LNG"),Factors!D$5,IF(OR($N82="D",$N82="HFO",$N82="FO",$N82="D/HFO",$N82="D/NG",$N82="HFO/D",$N82="HFO/NG",$N82="FO/NG",$N82="HFO/LFO"),Factors!D$4,0)))</f>
        <v>0.40084791833563349</v>
      </c>
      <c r="BY82">
        <f>IF($A82="coal",Factors!E$2,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,$N82="LNG"),Factors!E$5,IF(OR($N82="D",$N82="HFO",$N82="FO",$N82="D/HFO",$N82="D/NG",$N82="HFO/D",$N82="HFO/NG",$N82="FO/NG",$N82="HFO/LFO"),Factors!E$4,0)))</f>
        <v>0.4330101334016615</v>
      </c>
      <c r="BZ82">
        <f>IF($A82="coal",Factors!F$2,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,$N82="LNG"),Factors!F$5,IF(OR($N82="D",$N82="HFO",$N82="FO",$N82="D/HFO",$N82="D/NG",$N82="HFO/D",$N82="HFO/NG",$N82="FO/NG",$N82="HFO/LFO"),Factors!F$4,0)))</f>
        <v>0.49000949564875101</v>
      </c>
      <c r="CA82">
        <f>IF($A82="coal",Factors!G$2,IF(OR($N82="NG",$N82="NG/B",$N82="NG/C",$N82="NG/D",$N82="NG/OG",$N82="NG/FO",$N82="NG/LFO",$N82="NG/BFG",$N82="NG/HFO",$N82="NG/FO/D",$N82="NG/LNG",$N82="NG/N",$N82="NG/N/D",$N82="NG/D/HFO",$N82="NG/HFO/OG",$N82="NG/S",$N82="LNG/NG/FO",$N82="LNG/D",$N82="LNG/LPG",$N82="WSTH-NG",$N82="WSTH-NG/BU",$N82="LNG"),Factors!G$5,IF(OR($N82="D",$N82="HFO",$N82="FO",$N82="D/HFO",$N82="D/NG",$N82="HFO/D",$N82="HFO/NG",$N82="FO/NG",$N82="HFO/LFO"),Factors!G$4,0)))</f>
        <v>0.3830825791202615</v>
      </c>
    </row>
    <row r="83" spans="1:79">
      <c r="A83" t="s">
        <v>285</v>
      </c>
      <c r="B83" t="s">
        <v>32</v>
      </c>
      <c r="C83" t="s">
        <v>33</v>
      </c>
      <c r="D83" t="s">
        <v>34</v>
      </c>
      <c r="E83" t="s">
        <v>189</v>
      </c>
      <c r="F83" t="s">
        <v>346</v>
      </c>
      <c r="I83">
        <v>909.5</v>
      </c>
      <c r="J83" t="s">
        <v>72</v>
      </c>
      <c r="K83">
        <v>2018</v>
      </c>
      <c r="M83" t="s">
        <v>288</v>
      </c>
      <c r="N83" t="s">
        <v>425</v>
      </c>
      <c r="S83" t="s">
        <v>324</v>
      </c>
      <c r="T83" t="s">
        <v>41</v>
      </c>
      <c r="U83">
        <v>35.22</v>
      </c>
      <c r="V83">
        <v>-81.759399999999999</v>
      </c>
      <c r="W83" t="s">
        <v>42</v>
      </c>
      <c r="X83" t="s">
        <v>191</v>
      </c>
      <c r="Y83" t="s">
        <v>192</v>
      </c>
      <c r="AA83" t="s">
        <v>45</v>
      </c>
      <c r="AB83" t="s">
        <v>193</v>
      </c>
      <c r="AC83" t="s">
        <v>194</v>
      </c>
      <c r="AD83" t="s">
        <v>426</v>
      </c>
      <c r="AE83" t="s">
        <v>49</v>
      </c>
      <c r="AF83" s="1">
        <v>1</v>
      </c>
      <c r="AG83">
        <f t="shared" si="91"/>
        <v>4591.5</v>
      </c>
      <c r="AH83">
        <f t="shared" si="92"/>
        <v>4591.5</v>
      </c>
      <c r="AI83">
        <f t="shared" si="99"/>
        <v>6</v>
      </c>
      <c r="AJ83">
        <f t="shared" si="100"/>
        <v>2058</v>
      </c>
      <c r="AK83">
        <f t="shared" ref="AK83:AL83" si="129">AJ83+40</f>
        <v>2098</v>
      </c>
      <c r="AL83">
        <f t="shared" si="129"/>
        <v>2138</v>
      </c>
      <c r="AM83">
        <f>IF($A83="coal",Factors!$D$2,0)</f>
        <v>0</v>
      </c>
      <c r="AN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Factors!$D$5,0)</f>
        <v>0.40084791833563349</v>
      </c>
      <c r="AO83">
        <f>IF(OR($N83="D",$N83="HFO",$N83="FO",$N83="D/HFO",$N83="D/NG",$N83="HFO/D",$N83="HFO/NG",$N83="FO/NG"),Factors!$D$4,0)</f>
        <v>0</v>
      </c>
      <c r="AP83">
        <f>IF($A83="coal",Factors!$E$2,0)</f>
        <v>0</v>
      </c>
      <c r="AQ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Factors!$E$5,0)</f>
        <v>0.4330101334016615</v>
      </c>
      <c r="AR83">
        <f>IF(OR($N83="D",$N83="HFO",$N83="FO",$N83="D/HFO",$N83="D/NG",$N83="HFO/D",$N83="HFO/NG",$N83="FO/NG"),Factors!$E$4,0)</f>
        <v>0</v>
      </c>
      <c r="AS83">
        <f>IF($A83="coal",Factors!$F$2,0)</f>
        <v>0</v>
      </c>
      <c r="AT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Factors!$F$5,0)</f>
        <v>0.49000949564875101</v>
      </c>
      <c r="AU83">
        <f>IF(OR($N83="D",$N83="HFO",$N83="FO",$N83="D/HFO",$N83="D/NG",$N83="HFO/D",$N83="HFO/NG",$N83="FO/NG"),Factors!$F$4,0)</f>
        <v>0</v>
      </c>
      <c r="AV83">
        <f>IF($A83="coal",Factors!$G$2,0)</f>
        <v>0</v>
      </c>
      <c r="AW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Factors!$G$5,0)</f>
        <v>0.3830825791202615</v>
      </c>
      <c r="AX83">
        <f>IF(OR($N83="D",$N83="HFO",$N83="FO",$N83="D/HFO",$N83="D/NG",$N83="HFO/D",$N83="HFO/NG",$N83="FO/NG"),Factors!$G$4,0)</f>
        <v>0</v>
      </c>
      <c r="AY83">
        <f t="shared" si="102"/>
        <v>0.40084791833563349</v>
      </c>
      <c r="AZ83">
        <f t="shared" si="103"/>
        <v>0.4330101334016615</v>
      </c>
      <c r="BA83">
        <f t="shared" si="104"/>
        <v>0.49000949564875101</v>
      </c>
      <c r="BB83">
        <f t="shared" si="105"/>
        <v>0.3830825791202615</v>
      </c>
      <c r="BC83">
        <f t="shared" si="106"/>
        <v>0.42673753162657685</v>
      </c>
      <c r="BD83" s="18">
        <f t="shared" si="107"/>
        <v>3193.6435519220258</v>
      </c>
      <c r="BE83" s="18">
        <f t="shared" si="108"/>
        <v>3449.8869950403855</v>
      </c>
      <c r="BF83" s="18">
        <f t="shared" si="109"/>
        <v>3904.0134539226419</v>
      </c>
      <c r="BG83" s="18">
        <f t="shared" si="110"/>
        <v>3052.1031860185299</v>
      </c>
      <c r="BH83">
        <f>IF(A83="coal", Factors!$B$8, IF(OR($N83="D",$N83="HFO",$N83="FO",$N83="D/HFO",$N83="D/NG",$N83="HFO/D",$N83="HFO/NG",$N83="FO/NG"), Factors!$B$9, 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 Factors!$B$10, 0)))</f>
        <v>7740</v>
      </c>
      <c r="BI83">
        <f>IF($A83&lt;&gt;"coal",0,IF($N83="bituminous",Factors!$B$30,IF($N83="lignite",Factors!$B$34,IF($N83="subbituminous",Factors!$B$41,(Factors!$B$30+Factors!$B$34)/2))))</f>
        <v>0</v>
      </c>
      <c r="BJ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(Factors!$B$36+Factors!$B$38)/2,0)</f>
        <v>57.894999999999996</v>
      </c>
      <c r="BK83">
        <f>IF(OR($N83="D",$N83="HFO",$N83="FO",$N83="D/HFO",$N83="D/NG",$N83="HFO/D",$N83="HFO/NG",$N83="FO/NG"),Factors!$B$31,0)</f>
        <v>0</v>
      </c>
      <c r="BL83">
        <f t="shared" si="111"/>
        <v>57.894999999999996</v>
      </c>
      <c r="BM83">
        <f>IF($A83&lt;&gt;"coal",0,IF($N83="bituminous",Factors!$E$33,IF($N83="lignite",Factors!$E$35,IF($N83="subbituminous",Factors!$E$34,(Factors!$E$33+Factors!$E$35)/2))))</f>
        <v>0</v>
      </c>
      <c r="BN83">
        <f>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),(Factors!$E$39+Factors!$E$40)/2,0)</f>
        <v>63.461416724694558</v>
      </c>
      <c r="BO83">
        <f>IF(OR($N83="D",$N83="HFO",$N83="FO",$N83="D/HFO",$N83="D/NG",$N83="HFO/D",$N83="HFO/NG",$N83="FO/NG"),Factors!$E$37,0)</f>
        <v>0</v>
      </c>
      <c r="BP83">
        <f t="shared" si="112"/>
        <v>63.461416724694558</v>
      </c>
      <c r="BQ83" s="17">
        <f t="shared" si="113"/>
        <v>1523525.2954689898</v>
      </c>
      <c r="BR83" s="17">
        <f t="shared" si="94"/>
        <v>1670007.3178404174</v>
      </c>
      <c r="BT83" s="17">
        <f t="shared" si="95"/>
        <v>1568690.1370264082</v>
      </c>
      <c r="BU83" s="17">
        <f t="shared" si="96"/>
        <v>1694554.7037391034</v>
      </c>
      <c r="BV83" s="17">
        <f t="shared" si="97"/>
        <v>1917617.6991640595</v>
      </c>
      <c r="BW83" s="17">
        <f t="shared" si="98"/>
        <v>1499166.7314320996</v>
      </c>
      <c r="BX83">
        <f>IF($A83="coal",Factors!D$2,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,$N83="LNG"),Factors!D$5,IF(OR($N83="D",$N83="HFO",$N83="FO",$N83="D/HFO",$N83="D/NG",$N83="HFO/D",$N83="HFO/NG",$N83="FO/NG",$N83="HFO/LFO"),Factors!D$4,0)))</f>
        <v>0.40084791833563349</v>
      </c>
      <c r="BY83">
        <f>IF($A83="coal",Factors!E$2,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,$N83="LNG"),Factors!E$5,IF(OR($N83="D",$N83="HFO",$N83="FO",$N83="D/HFO",$N83="D/NG",$N83="HFO/D",$N83="HFO/NG",$N83="FO/NG",$N83="HFO/LFO"),Factors!E$4,0)))</f>
        <v>0.4330101334016615</v>
      </c>
      <c r="BZ83">
        <f>IF($A83="coal",Factors!F$2,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,$N83="LNG"),Factors!F$5,IF(OR($N83="D",$N83="HFO",$N83="FO",$N83="D/HFO",$N83="D/NG",$N83="HFO/D",$N83="HFO/NG",$N83="FO/NG",$N83="HFO/LFO"),Factors!F$4,0)))</f>
        <v>0.49000949564875101</v>
      </c>
      <c r="CA83">
        <f>IF($A83="coal",Factors!G$2,IF(OR($N83="NG",$N83="NG/B",$N83="NG/C",$N83="NG/D",$N83="NG/OG",$N83="NG/FO",$N83="NG/LFO",$N83="NG/BFG",$N83="NG/HFO",$N83="NG/FO/D",$N83="NG/LNG",$N83="NG/N",$N83="NG/N/D",$N83="NG/D/HFO",$N83="NG/HFO/OG",$N83="NG/S",$N83="LNG/NG/FO",$N83="LNG/D",$N83="LNG/LPG",$N83="WSTH-NG",$N83="WSTH-NG/BU",$N83="LNG"),Factors!G$5,IF(OR($N83="D",$N83="HFO",$N83="FO",$N83="D/HFO",$N83="D/NG",$N83="HFO/D",$N83="HFO/NG",$N83="FO/NG",$N83="HFO/LFO"),Factors!G$4,0)))</f>
        <v>0.3830825791202615</v>
      </c>
    </row>
    <row r="84" spans="1:79">
      <c r="A84" t="s">
        <v>285</v>
      </c>
      <c r="B84" t="s">
        <v>32</v>
      </c>
      <c r="C84" t="s">
        <v>33</v>
      </c>
      <c r="D84" t="s">
        <v>34</v>
      </c>
      <c r="E84" t="s">
        <v>427</v>
      </c>
      <c r="F84" t="s">
        <v>287</v>
      </c>
      <c r="I84">
        <v>730</v>
      </c>
      <c r="J84" t="s">
        <v>72</v>
      </c>
      <c r="K84">
        <v>2013</v>
      </c>
      <c r="M84" t="s">
        <v>299</v>
      </c>
      <c r="N84" t="s">
        <v>289</v>
      </c>
      <c r="S84" t="s">
        <v>300</v>
      </c>
      <c r="T84" t="s">
        <v>41</v>
      </c>
      <c r="U84">
        <v>34.283056000000002</v>
      </c>
      <c r="V84">
        <v>-77.985280000000003</v>
      </c>
      <c r="W84" t="s">
        <v>42</v>
      </c>
      <c r="X84" t="s">
        <v>249</v>
      </c>
      <c r="Y84" t="s">
        <v>250</v>
      </c>
      <c r="AA84" t="s">
        <v>45</v>
      </c>
      <c r="AB84" t="s">
        <v>428</v>
      </c>
      <c r="AC84" t="s">
        <v>429</v>
      </c>
      <c r="AD84" t="s">
        <v>430</v>
      </c>
      <c r="AE84" t="s">
        <v>49</v>
      </c>
      <c r="AF84" s="1">
        <v>1</v>
      </c>
      <c r="AG84">
        <f t="shared" si="91"/>
        <v>2556</v>
      </c>
      <c r="AH84" t="str">
        <f t="shared" si="92"/>
        <v/>
      </c>
      <c r="AI84">
        <f t="shared" si="99"/>
        <v>11</v>
      </c>
      <c r="AJ84">
        <f t="shared" si="100"/>
        <v>2053</v>
      </c>
      <c r="AK84">
        <f t="shared" ref="AK84:AL84" si="130">AJ84+40</f>
        <v>2093</v>
      </c>
      <c r="AL84">
        <f t="shared" si="130"/>
        <v>2133</v>
      </c>
      <c r="AM84">
        <f>IF($A84="coal",Factors!$D$2,0)</f>
        <v>0</v>
      </c>
      <c r="AN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Factors!$D$5,0)</f>
        <v>0.40084791833563349</v>
      </c>
      <c r="AO84">
        <f>IF(OR($N84="D",$N84="HFO",$N84="FO",$N84="D/HFO",$N84="D/NG",$N84="HFO/D",$N84="HFO/NG",$N84="FO/NG"),Factors!$D$4,0)</f>
        <v>0</v>
      </c>
      <c r="AP84">
        <f>IF($A84="coal",Factors!$E$2,0)</f>
        <v>0</v>
      </c>
      <c r="AQ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Factors!$E$5,0)</f>
        <v>0.4330101334016615</v>
      </c>
      <c r="AR84">
        <f>IF(OR($N84="D",$N84="HFO",$N84="FO",$N84="D/HFO",$N84="D/NG",$N84="HFO/D",$N84="HFO/NG",$N84="FO/NG"),Factors!$E$4,0)</f>
        <v>0</v>
      </c>
      <c r="AS84">
        <f>IF($A84="coal",Factors!$F$2,0)</f>
        <v>0</v>
      </c>
      <c r="AT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Factors!$F$5,0)</f>
        <v>0.49000949564875101</v>
      </c>
      <c r="AU84">
        <f>IF(OR($N84="D",$N84="HFO",$N84="FO",$N84="D/HFO",$N84="D/NG",$N84="HFO/D",$N84="HFO/NG",$N84="FO/NG"),Factors!$F$4,0)</f>
        <v>0</v>
      </c>
      <c r="AV84">
        <f>IF($A84="coal",Factors!$G$2,0)</f>
        <v>0</v>
      </c>
      <c r="AW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Factors!$G$5,0)</f>
        <v>0.3830825791202615</v>
      </c>
      <c r="AX84">
        <f>IF(OR($N84="D",$N84="HFO",$N84="FO",$N84="D/HFO",$N84="D/NG",$N84="HFO/D",$N84="HFO/NG",$N84="FO/NG"),Factors!$G$4,0)</f>
        <v>0</v>
      </c>
      <c r="AY84">
        <f t="shared" si="102"/>
        <v>0.40084791833563349</v>
      </c>
      <c r="AZ84">
        <f t="shared" si="103"/>
        <v>0.4330101334016615</v>
      </c>
      <c r="BA84">
        <f t="shared" si="104"/>
        <v>0.49000949564875101</v>
      </c>
      <c r="BB84">
        <f t="shared" si="105"/>
        <v>0.3830825791202615</v>
      </c>
      <c r="BC84">
        <f t="shared" si="106"/>
        <v>0.42673753162657685</v>
      </c>
      <c r="BD84" s="18">
        <f t="shared" si="107"/>
        <v>2563.3422681727088</v>
      </c>
      <c r="BE84" s="18">
        <f t="shared" si="108"/>
        <v>2769.0132010769453</v>
      </c>
      <c r="BF84" s="18">
        <f t="shared" si="109"/>
        <v>3133.5127227746334</v>
      </c>
      <c r="BG84" s="18">
        <f t="shared" si="110"/>
        <v>2449.7364769582482</v>
      </c>
      <c r="BH84">
        <f>IF(A84="coal", Factors!$B$8, IF(OR($N84="D",$N84="HFO",$N84="FO",$N84="D/HFO",$N84="D/NG",$N84="HFO/D",$N84="HFO/NG",$N84="FO/NG"), Factors!$B$9, 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 Factors!$B$10, 0)))</f>
        <v>7740</v>
      </c>
      <c r="BI84">
        <f>IF($A84&lt;&gt;"coal",0,IF($N84="bituminous",Factors!$B$30,IF($N84="lignite",Factors!$B$34,IF($N84="subbituminous",Factors!$B$41,(Factors!$B$30+Factors!$B$34)/2))))</f>
        <v>0</v>
      </c>
      <c r="BJ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(Factors!$B$36+Factors!$B$38)/2,0)</f>
        <v>57.894999999999996</v>
      </c>
      <c r="BK84">
        <f>IF(OR($N84="D",$N84="HFO",$N84="FO",$N84="D/HFO",$N84="D/NG",$N84="HFO/D",$N84="HFO/NG",$N84="FO/NG"),Factors!$B$31,0)</f>
        <v>0</v>
      </c>
      <c r="BL84">
        <f t="shared" si="111"/>
        <v>57.894999999999996</v>
      </c>
      <c r="BM84">
        <f>IF($A84&lt;&gt;"coal",0,IF($N84="bituminous",Factors!$E$33,IF($N84="lignite",Factors!$E$35,IF($N84="subbituminous",Factors!$E$34,(Factors!$E$33+Factors!$E$35)/2))))</f>
        <v>0</v>
      </c>
      <c r="BN84">
        <f>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),(Factors!$E$39+Factors!$E$40)/2,0)</f>
        <v>63.461416724694558</v>
      </c>
      <c r="BO84">
        <f>IF(OR($N84="D",$N84="HFO",$N84="FO",$N84="D/HFO",$N84="D/NG",$N84="HFO/D",$N84="HFO/NG",$N84="FO/NG"),Factors!$E$37,0)</f>
        <v>0</v>
      </c>
      <c r="BP84">
        <f t="shared" si="112"/>
        <v>63.461416724694558</v>
      </c>
      <c r="BQ84" s="17">
        <f t="shared" si="113"/>
        <v>1222840.5340212893</v>
      </c>
      <c r="BR84" s="17">
        <f t="shared" si="94"/>
        <v>1340412.6905151235</v>
      </c>
      <c r="BT84" s="17">
        <f t="shared" si="95"/>
        <v>1259091.5888172379</v>
      </c>
      <c r="BU84" s="17">
        <f t="shared" si="96"/>
        <v>1360115.3751836675</v>
      </c>
      <c r="BV84" s="17">
        <f t="shared" si="97"/>
        <v>1539154.3929519115</v>
      </c>
      <c r="BW84" s="17">
        <f t="shared" si="98"/>
        <v>1203289.4051076774</v>
      </c>
      <c r="BX84">
        <f>IF($A84="coal",Factors!D$2,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,$N84="LNG"),Factors!D$5,IF(OR($N84="D",$N84="HFO",$N84="FO",$N84="D/HFO",$N84="D/NG",$N84="HFO/D",$N84="HFO/NG",$N84="FO/NG",$N84="HFO/LFO"),Factors!D$4,0)))</f>
        <v>0.40084791833563349</v>
      </c>
      <c r="BY84">
        <f>IF($A84="coal",Factors!E$2,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,$N84="LNG"),Factors!E$5,IF(OR($N84="D",$N84="HFO",$N84="FO",$N84="D/HFO",$N84="D/NG",$N84="HFO/D",$N84="HFO/NG",$N84="FO/NG",$N84="HFO/LFO"),Factors!E$4,0)))</f>
        <v>0.4330101334016615</v>
      </c>
      <c r="BZ84">
        <f>IF($A84="coal",Factors!F$2,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,$N84="LNG"),Factors!F$5,IF(OR($N84="D",$N84="HFO",$N84="FO",$N84="D/HFO",$N84="D/NG",$N84="HFO/D",$N84="HFO/NG",$N84="FO/NG",$N84="HFO/LFO"),Factors!F$4,0)))</f>
        <v>0.49000949564875101</v>
      </c>
      <c r="CA84">
        <f>IF($A84="coal",Factors!G$2,IF(OR($N84="NG",$N84="NG/B",$N84="NG/C",$N84="NG/D",$N84="NG/OG",$N84="NG/FO",$N84="NG/LFO",$N84="NG/BFG",$N84="NG/HFO",$N84="NG/FO/D",$N84="NG/LNG",$N84="NG/N",$N84="NG/N/D",$N84="NG/D/HFO",$N84="NG/HFO/OG",$N84="NG/S",$N84="LNG/NG/FO",$N84="LNG/D",$N84="LNG/LPG",$N84="WSTH-NG",$N84="WSTH-NG/BU",$N84="LNG"),Factors!G$5,IF(OR($N84="D",$N84="HFO",$N84="FO",$N84="D/HFO",$N84="D/NG",$N84="HFO/D",$N84="HFO/NG",$N84="FO/NG",$N84="HFO/LFO"),Factors!G$4,0)))</f>
        <v>0.3830825791202615</v>
      </c>
    </row>
    <row r="85" spans="1:79">
      <c r="A85" t="s">
        <v>285</v>
      </c>
      <c r="B85" t="s">
        <v>32</v>
      </c>
      <c r="C85" t="s">
        <v>33</v>
      </c>
      <c r="D85" t="s">
        <v>34</v>
      </c>
      <c r="E85" t="s">
        <v>427</v>
      </c>
      <c r="F85" t="s">
        <v>431</v>
      </c>
      <c r="I85">
        <v>61</v>
      </c>
      <c r="J85" t="s">
        <v>72</v>
      </c>
      <c r="K85">
        <v>2017</v>
      </c>
      <c r="M85" t="s">
        <v>306</v>
      </c>
      <c r="N85" t="s">
        <v>289</v>
      </c>
      <c r="S85" t="s">
        <v>300</v>
      </c>
      <c r="T85" t="s">
        <v>41</v>
      </c>
      <c r="U85">
        <v>34.283056000000002</v>
      </c>
      <c r="V85">
        <v>-77.985280000000003</v>
      </c>
      <c r="W85" t="s">
        <v>42</v>
      </c>
      <c r="X85" t="s">
        <v>249</v>
      </c>
      <c r="Y85" t="s">
        <v>250</v>
      </c>
      <c r="AA85" t="s">
        <v>45</v>
      </c>
      <c r="AB85" t="s">
        <v>428</v>
      </c>
      <c r="AC85" t="s">
        <v>429</v>
      </c>
      <c r="AD85" t="s">
        <v>432</v>
      </c>
      <c r="AE85" t="s">
        <v>49</v>
      </c>
      <c r="AF85" s="1">
        <v>1</v>
      </c>
      <c r="AG85">
        <f t="shared" si="91"/>
        <v>2556</v>
      </c>
      <c r="AH85" t="str">
        <f t="shared" si="92"/>
        <v/>
      </c>
      <c r="AI85">
        <f t="shared" si="99"/>
        <v>7</v>
      </c>
      <c r="AJ85">
        <f t="shared" si="100"/>
        <v>2057</v>
      </c>
      <c r="AK85">
        <f t="shared" ref="AK85:AL85" si="131">AJ85+40</f>
        <v>2097</v>
      </c>
      <c r="AL85">
        <f t="shared" si="131"/>
        <v>2137</v>
      </c>
      <c r="AM85">
        <f>IF($A85="coal",Factors!$D$2,0)</f>
        <v>0</v>
      </c>
      <c r="AN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Factors!$D$5,0)</f>
        <v>0.40084791833563349</v>
      </c>
      <c r="AO85">
        <f>IF(OR($N85="D",$N85="HFO",$N85="FO",$N85="D/HFO",$N85="D/NG",$N85="HFO/D",$N85="HFO/NG",$N85="FO/NG"),Factors!$D$4,0)</f>
        <v>0</v>
      </c>
      <c r="AP85">
        <f>IF($A85="coal",Factors!$E$2,0)</f>
        <v>0</v>
      </c>
      <c r="AQ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Factors!$E$5,0)</f>
        <v>0.4330101334016615</v>
      </c>
      <c r="AR85">
        <f>IF(OR($N85="D",$N85="HFO",$N85="FO",$N85="D/HFO",$N85="D/NG",$N85="HFO/D",$N85="HFO/NG",$N85="FO/NG"),Factors!$E$4,0)</f>
        <v>0</v>
      </c>
      <c r="AS85">
        <f>IF($A85="coal",Factors!$F$2,0)</f>
        <v>0</v>
      </c>
      <c r="AT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Factors!$F$5,0)</f>
        <v>0.49000949564875101</v>
      </c>
      <c r="AU85">
        <f>IF(OR($N85="D",$N85="HFO",$N85="FO",$N85="D/HFO",$N85="D/NG",$N85="HFO/D",$N85="HFO/NG",$N85="FO/NG"),Factors!$F$4,0)</f>
        <v>0</v>
      </c>
      <c r="AV85">
        <f>IF($A85="coal",Factors!$G$2,0)</f>
        <v>0</v>
      </c>
      <c r="AW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Factors!$G$5,0)</f>
        <v>0.3830825791202615</v>
      </c>
      <c r="AX85">
        <f>IF(OR($N85="D",$N85="HFO",$N85="FO",$N85="D/HFO",$N85="D/NG",$N85="HFO/D",$N85="HFO/NG",$N85="FO/NG"),Factors!$G$4,0)</f>
        <v>0</v>
      </c>
      <c r="AY85">
        <f t="shared" si="102"/>
        <v>0.40084791833563349</v>
      </c>
      <c r="AZ85">
        <f t="shared" si="103"/>
        <v>0.4330101334016615</v>
      </c>
      <c r="BA85">
        <f t="shared" si="104"/>
        <v>0.49000949564875101</v>
      </c>
      <c r="BB85">
        <f t="shared" si="105"/>
        <v>0.3830825791202615</v>
      </c>
      <c r="BC85">
        <f t="shared" si="106"/>
        <v>0.42673753162657685</v>
      </c>
      <c r="BD85" s="18">
        <f t="shared" si="107"/>
        <v>214.19709364182913</v>
      </c>
      <c r="BE85" s="18">
        <f t="shared" si="108"/>
        <v>231.38329488451186</v>
      </c>
      <c r="BF85" s="18">
        <f t="shared" si="109"/>
        <v>261.84147409486661</v>
      </c>
      <c r="BG85" s="18">
        <f t="shared" si="110"/>
        <v>204.70400697870292</v>
      </c>
      <c r="BH85">
        <f>IF(A85="coal", Factors!$B$8, IF(OR($N85="D",$N85="HFO",$N85="FO",$N85="D/HFO",$N85="D/NG",$N85="HFO/D",$N85="HFO/NG",$N85="FO/NG"), Factors!$B$9, 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 Factors!$B$10, 0)))</f>
        <v>7740</v>
      </c>
      <c r="BI85">
        <f>IF($A85&lt;&gt;"coal",0,IF($N85="bituminous",Factors!$B$30,IF($N85="lignite",Factors!$B$34,IF($N85="subbituminous",Factors!$B$41,(Factors!$B$30+Factors!$B$34)/2))))</f>
        <v>0</v>
      </c>
      <c r="BJ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(Factors!$B$36+Factors!$B$38)/2,0)</f>
        <v>57.894999999999996</v>
      </c>
      <c r="BK85">
        <f>IF(OR($N85="D",$N85="HFO",$N85="FO",$N85="D/HFO",$N85="D/NG",$N85="HFO/D",$N85="HFO/NG",$N85="FO/NG"),Factors!$B$31,0)</f>
        <v>0</v>
      </c>
      <c r="BL85">
        <f t="shared" si="111"/>
        <v>57.894999999999996</v>
      </c>
      <c r="BM85">
        <f>IF($A85&lt;&gt;"coal",0,IF($N85="bituminous",Factors!$E$33,IF($N85="lignite",Factors!$E$35,IF($N85="subbituminous",Factors!$E$34,(Factors!$E$33+Factors!$E$35)/2))))</f>
        <v>0</v>
      </c>
      <c r="BN85">
        <f>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),(Factors!$E$39+Factors!$E$40)/2,0)</f>
        <v>63.461416724694558</v>
      </c>
      <c r="BO85">
        <f>IF(OR($N85="D",$N85="HFO",$N85="FO",$N85="D/HFO",$N85="D/NG",$N85="HFO/D",$N85="HFO/NG",$N85="FO/NG"),Factors!$E$37,0)</f>
        <v>0</v>
      </c>
      <c r="BP85">
        <f t="shared" si="112"/>
        <v>63.461416724694558</v>
      </c>
      <c r="BQ85" s="17">
        <f t="shared" si="113"/>
        <v>102182.56517164198</v>
      </c>
      <c r="BR85" s="17">
        <f t="shared" si="94"/>
        <v>112007.08783756511</v>
      </c>
      <c r="BT85" s="17">
        <f t="shared" si="95"/>
        <v>105211.76290116647</v>
      </c>
      <c r="BU85" s="17">
        <f t="shared" si="96"/>
        <v>113653.47655644343</v>
      </c>
      <c r="BV85" s="17">
        <f t="shared" si="97"/>
        <v>128614.27119187206</v>
      </c>
      <c r="BW85" s="17">
        <f t="shared" si="98"/>
        <v>100548.84070077853</v>
      </c>
      <c r="BX85">
        <f>IF($A85="coal",Factors!D$2,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,$N85="LNG"),Factors!D$5,IF(OR($N85="D",$N85="HFO",$N85="FO",$N85="D/HFO",$N85="D/NG",$N85="HFO/D",$N85="HFO/NG",$N85="FO/NG",$N85="HFO/LFO"),Factors!D$4,0)))</f>
        <v>0.40084791833563349</v>
      </c>
      <c r="BY85">
        <f>IF($A85="coal",Factors!E$2,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,$N85="LNG"),Factors!E$5,IF(OR($N85="D",$N85="HFO",$N85="FO",$N85="D/HFO",$N85="D/NG",$N85="HFO/D",$N85="HFO/NG",$N85="FO/NG",$N85="HFO/LFO"),Factors!E$4,0)))</f>
        <v>0.4330101334016615</v>
      </c>
      <c r="BZ85">
        <f>IF($A85="coal",Factors!F$2,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,$N85="LNG"),Factors!F$5,IF(OR($N85="D",$N85="HFO",$N85="FO",$N85="D/HFO",$N85="D/NG",$N85="HFO/D",$N85="HFO/NG",$N85="FO/NG",$N85="HFO/LFO"),Factors!F$4,0)))</f>
        <v>0.49000949564875101</v>
      </c>
      <c r="CA85">
        <f>IF($A85="coal",Factors!G$2,IF(OR($N85="NG",$N85="NG/B",$N85="NG/C",$N85="NG/D",$N85="NG/OG",$N85="NG/FO",$N85="NG/LFO",$N85="NG/BFG",$N85="NG/HFO",$N85="NG/FO/D",$N85="NG/LNG",$N85="NG/N",$N85="NG/N/D",$N85="NG/D/HFO",$N85="NG/HFO/OG",$N85="NG/S",$N85="LNG/NG/FO",$N85="LNG/D",$N85="LNG/LPG",$N85="WSTH-NG",$N85="WSTH-NG/BU",$N85="LNG"),Factors!G$5,IF(OR($N85="D",$N85="HFO",$N85="FO",$N85="D/HFO",$N85="D/NG",$N85="HFO/D",$N85="HFO/NG",$N85="FO/NG",$N85="HFO/LFO"),Factors!G$4,0)))</f>
        <v>0.3830825791202615</v>
      </c>
    </row>
    <row r="86" spans="1:79">
      <c r="A86" t="s">
        <v>285</v>
      </c>
      <c r="B86" t="s">
        <v>32</v>
      </c>
      <c r="C86" t="s">
        <v>33</v>
      </c>
      <c r="D86" t="s">
        <v>34</v>
      </c>
      <c r="E86" t="s">
        <v>427</v>
      </c>
      <c r="F86" t="s">
        <v>433</v>
      </c>
      <c r="I86">
        <v>61</v>
      </c>
      <c r="J86" t="s">
        <v>72</v>
      </c>
      <c r="K86">
        <v>2017</v>
      </c>
      <c r="M86" t="s">
        <v>306</v>
      </c>
      <c r="N86" t="s">
        <v>289</v>
      </c>
      <c r="S86" t="s">
        <v>300</v>
      </c>
      <c r="T86" t="s">
        <v>41</v>
      </c>
      <c r="U86">
        <v>34.283056000000002</v>
      </c>
      <c r="V86">
        <v>-77.985280000000003</v>
      </c>
      <c r="W86" t="s">
        <v>42</v>
      </c>
      <c r="X86" t="s">
        <v>249</v>
      </c>
      <c r="Y86" t="s">
        <v>250</v>
      </c>
      <c r="AA86" t="s">
        <v>45</v>
      </c>
      <c r="AB86" t="s">
        <v>428</v>
      </c>
      <c r="AC86" t="s">
        <v>429</v>
      </c>
      <c r="AD86" t="s">
        <v>434</v>
      </c>
      <c r="AE86" t="s">
        <v>49</v>
      </c>
      <c r="AF86" s="1">
        <v>1</v>
      </c>
      <c r="AG86">
        <f t="shared" si="91"/>
        <v>2556</v>
      </c>
      <c r="AH86">
        <f t="shared" si="92"/>
        <v>2556</v>
      </c>
      <c r="AI86">
        <f t="shared" si="99"/>
        <v>7</v>
      </c>
      <c r="AJ86">
        <f t="shared" si="100"/>
        <v>2057</v>
      </c>
      <c r="AK86">
        <f t="shared" ref="AK86:AL86" si="132">AJ86+40</f>
        <v>2097</v>
      </c>
      <c r="AL86">
        <f t="shared" si="132"/>
        <v>2137</v>
      </c>
      <c r="AM86">
        <f>IF($A86="coal",Factors!$D$2,0)</f>
        <v>0</v>
      </c>
      <c r="AN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Factors!$D$5,0)</f>
        <v>0.40084791833563349</v>
      </c>
      <c r="AO86">
        <f>IF(OR($N86="D",$N86="HFO",$N86="FO",$N86="D/HFO",$N86="D/NG",$N86="HFO/D",$N86="HFO/NG",$N86="FO/NG"),Factors!$D$4,0)</f>
        <v>0</v>
      </c>
      <c r="AP86">
        <f>IF($A86="coal",Factors!$E$2,0)</f>
        <v>0</v>
      </c>
      <c r="AQ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Factors!$E$5,0)</f>
        <v>0.4330101334016615</v>
      </c>
      <c r="AR86">
        <f>IF(OR($N86="D",$N86="HFO",$N86="FO",$N86="D/HFO",$N86="D/NG",$N86="HFO/D",$N86="HFO/NG",$N86="FO/NG"),Factors!$E$4,0)</f>
        <v>0</v>
      </c>
      <c r="AS86">
        <f>IF($A86="coal",Factors!$F$2,0)</f>
        <v>0</v>
      </c>
      <c r="AT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Factors!$F$5,0)</f>
        <v>0.49000949564875101</v>
      </c>
      <c r="AU86">
        <f>IF(OR($N86="D",$N86="HFO",$N86="FO",$N86="D/HFO",$N86="D/NG",$N86="HFO/D",$N86="HFO/NG",$N86="FO/NG"),Factors!$F$4,0)</f>
        <v>0</v>
      </c>
      <c r="AV86">
        <f>IF($A86="coal",Factors!$G$2,0)</f>
        <v>0</v>
      </c>
      <c r="AW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Factors!$G$5,0)</f>
        <v>0.3830825791202615</v>
      </c>
      <c r="AX86">
        <f>IF(OR($N86="D",$N86="HFO",$N86="FO",$N86="D/HFO",$N86="D/NG",$N86="HFO/D",$N86="HFO/NG",$N86="FO/NG"),Factors!$G$4,0)</f>
        <v>0</v>
      </c>
      <c r="AY86">
        <f t="shared" si="102"/>
        <v>0.40084791833563349</v>
      </c>
      <c r="AZ86">
        <f t="shared" si="103"/>
        <v>0.4330101334016615</v>
      </c>
      <c r="BA86">
        <f t="shared" si="104"/>
        <v>0.49000949564875101</v>
      </c>
      <c r="BB86">
        <f t="shared" si="105"/>
        <v>0.3830825791202615</v>
      </c>
      <c r="BC86">
        <f t="shared" si="106"/>
        <v>0.42673753162657685</v>
      </c>
      <c r="BD86" s="18">
        <f t="shared" si="107"/>
        <v>214.19709364182913</v>
      </c>
      <c r="BE86" s="18">
        <f t="shared" si="108"/>
        <v>231.38329488451186</v>
      </c>
      <c r="BF86" s="18">
        <f t="shared" si="109"/>
        <v>261.84147409486661</v>
      </c>
      <c r="BG86" s="18">
        <f t="shared" si="110"/>
        <v>204.70400697870292</v>
      </c>
      <c r="BH86">
        <f>IF(A86="coal", Factors!$B$8, IF(OR($N86="D",$N86="HFO",$N86="FO",$N86="D/HFO",$N86="D/NG",$N86="HFO/D",$N86="HFO/NG",$N86="FO/NG"), Factors!$B$9, 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 Factors!$B$10, 0)))</f>
        <v>7740</v>
      </c>
      <c r="BI86">
        <f>IF($A86&lt;&gt;"coal",0,IF($N86="bituminous",Factors!$B$30,IF($N86="lignite",Factors!$B$34,IF($N86="subbituminous",Factors!$B$41,(Factors!$B$30+Factors!$B$34)/2))))</f>
        <v>0</v>
      </c>
      <c r="BJ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(Factors!$B$36+Factors!$B$38)/2,0)</f>
        <v>57.894999999999996</v>
      </c>
      <c r="BK86">
        <f>IF(OR($N86="D",$N86="HFO",$N86="FO",$N86="D/HFO",$N86="D/NG",$N86="HFO/D",$N86="HFO/NG",$N86="FO/NG"),Factors!$B$31,0)</f>
        <v>0</v>
      </c>
      <c r="BL86">
        <f t="shared" si="111"/>
        <v>57.894999999999996</v>
      </c>
      <c r="BM86">
        <f>IF($A86&lt;&gt;"coal",0,IF($N86="bituminous",Factors!$E$33,IF($N86="lignite",Factors!$E$35,IF($N86="subbituminous",Factors!$E$34,(Factors!$E$33+Factors!$E$35)/2))))</f>
        <v>0</v>
      </c>
      <c r="BN86">
        <f>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),(Factors!$E$39+Factors!$E$40)/2,0)</f>
        <v>63.461416724694558</v>
      </c>
      <c r="BO86">
        <f>IF(OR($N86="D",$N86="HFO",$N86="FO",$N86="D/HFO",$N86="D/NG",$N86="HFO/D",$N86="HFO/NG",$N86="FO/NG"),Factors!$E$37,0)</f>
        <v>0</v>
      </c>
      <c r="BP86">
        <f t="shared" si="112"/>
        <v>63.461416724694558</v>
      </c>
      <c r="BQ86" s="17">
        <f t="shared" si="113"/>
        <v>102182.56517164198</v>
      </c>
      <c r="BR86" s="17">
        <f t="shared" si="94"/>
        <v>112007.08783756511</v>
      </c>
      <c r="BT86" s="17">
        <f t="shared" si="95"/>
        <v>105211.76290116647</v>
      </c>
      <c r="BU86" s="17">
        <f t="shared" si="96"/>
        <v>113653.47655644343</v>
      </c>
      <c r="BV86" s="17">
        <f t="shared" si="97"/>
        <v>128614.27119187206</v>
      </c>
      <c r="BW86" s="17">
        <f t="shared" si="98"/>
        <v>100548.84070077853</v>
      </c>
      <c r="BX86">
        <f>IF($A86="coal",Factors!D$2,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,$N86="LNG"),Factors!D$5,IF(OR($N86="D",$N86="HFO",$N86="FO",$N86="D/HFO",$N86="D/NG",$N86="HFO/D",$N86="HFO/NG",$N86="FO/NG",$N86="HFO/LFO"),Factors!D$4,0)))</f>
        <v>0.40084791833563349</v>
      </c>
      <c r="BY86">
        <f>IF($A86="coal",Factors!E$2,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,$N86="LNG"),Factors!E$5,IF(OR($N86="D",$N86="HFO",$N86="FO",$N86="D/HFO",$N86="D/NG",$N86="HFO/D",$N86="HFO/NG",$N86="FO/NG",$N86="HFO/LFO"),Factors!E$4,0)))</f>
        <v>0.4330101334016615</v>
      </c>
      <c r="BZ86">
        <f>IF($A86="coal",Factors!F$2,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,$N86="LNG"),Factors!F$5,IF(OR($N86="D",$N86="HFO",$N86="FO",$N86="D/HFO",$N86="D/NG",$N86="HFO/D",$N86="HFO/NG",$N86="FO/NG",$N86="HFO/LFO"),Factors!F$4,0)))</f>
        <v>0.49000949564875101</v>
      </c>
      <c r="CA86">
        <f>IF($A86="coal",Factors!G$2,IF(OR($N86="NG",$N86="NG/B",$N86="NG/C",$N86="NG/D",$N86="NG/OG",$N86="NG/FO",$N86="NG/LFO",$N86="NG/BFG",$N86="NG/HFO",$N86="NG/FO/D",$N86="NG/LNG",$N86="NG/N",$N86="NG/N/D",$N86="NG/D/HFO",$N86="NG/HFO/OG",$N86="NG/S",$N86="LNG/NG/FO",$N86="LNG/D",$N86="LNG/LPG",$N86="WSTH-NG",$N86="WSTH-NG/BU",$N86="LNG"),Factors!G$5,IF(OR($N86="D",$N86="HFO",$N86="FO",$N86="D/HFO",$N86="D/NG",$N86="HFO/D",$N86="HFO/NG",$N86="FO/NG",$N86="HFO/LFO"),Factors!G$4,0)))</f>
        <v>0.3830825791202615</v>
      </c>
    </row>
    <row r="87" spans="1:79">
      <c r="A87" t="s">
        <v>285</v>
      </c>
      <c r="B87" t="s">
        <v>32</v>
      </c>
      <c r="C87" t="s">
        <v>33</v>
      </c>
      <c r="D87" t="s">
        <v>34</v>
      </c>
      <c r="E87" t="s">
        <v>200</v>
      </c>
      <c r="F87" t="s">
        <v>298</v>
      </c>
      <c r="H87" t="s">
        <v>435</v>
      </c>
      <c r="I87">
        <v>1068</v>
      </c>
      <c r="J87" t="s">
        <v>72</v>
      </c>
      <c r="K87">
        <v>2012</v>
      </c>
      <c r="M87" t="s">
        <v>299</v>
      </c>
      <c r="N87" t="s">
        <v>289</v>
      </c>
      <c r="S87" t="s">
        <v>300</v>
      </c>
      <c r="T87" t="s">
        <v>41</v>
      </c>
      <c r="U87">
        <v>35.373610999999997</v>
      </c>
      <c r="V87">
        <v>-78.089439999999996</v>
      </c>
      <c r="W87" t="s">
        <v>42</v>
      </c>
      <c r="X87" t="s">
        <v>202</v>
      </c>
      <c r="Y87" t="s">
        <v>203</v>
      </c>
      <c r="AA87" t="s">
        <v>45</v>
      </c>
      <c r="AB87" t="s">
        <v>204</v>
      </c>
      <c r="AC87" t="s">
        <v>205</v>
      </c>
      <c r="AD87" t="s">
        <v>436</v>
      </c>
      <c r="AE87" t="s">
        <v>49</v>
      </c>
      <c r="AF87" s="1">
        <v>1</v>
      </c>
      <c r="AG87">
        <f t="shared" si="91"/>
        <v>3204</v>
      </c>
      <c r="AH87">
        <f t="shared" si="92"/>
        <v>3204</v>
      </c>
      <c r="AI87">
        <f t="shared" si="99"/>
        <v>12</v>
      </c>
      <c r="AJ87">
        <f t="shared" si="100"/>
        <v>2052</v>
      </c>
      <c r="AK87">
        <f t="shared" ref="AK87:AL87" si="133">AJ87+40</f>
        <v>2092</v>
      </c>
      <c r="AL87">
        <f t="shared" si="133"/>
        <v>2132</v>
      </c>
      <c r="AM87">
        <f>IF($A87="coal",Factors!$D$2,0)</f>
        <v>0</v>
      </c>
      <c r="AN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Factors!$D$5,0)</f>
        <v>0.40084791833563349</v>
      </c>
      <c r="AO87">
        <f>IF(OR($N87="D",$N87="HFO",$N87="FO",$N87="D/HFO",$N87="D/NG",$N87="HFO/D",$N87="HFO/NG",$N87="FO/NG"),Factors!$D$4,0)</f>
        <v>0</v>
      </c>
      <c r="AP87">
        <f>IF($A87="coal",Factors!$E$2,0)</f>
        <v>0</v>
      </c>
      <c r="AQ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Factors!$E$5,0)</f>
        <v>0.4330101334016615</v>
      </c>
      <c r="AR87">
        <f>IF(OR($N87="D",$N87="HFO",$N87="FO",$N87="D/HFO",$N87="D/NG",$N87="HFO/D",$N87="HFO/NG",$N87="FO/NG"),Factors!$E$4,0)</f>
        <v>0</v>
      </c>
      <c r="AS87">
        <f>IF($A87="coal",Factors!$F$2,0)</f>
        <v>0</v>
      </c>
      <c r="AT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Factors!$F$5,0)</f>
        <v>0.49000949564875101</v>
      </c>
      <c r="AU87">
        <f>IF(OR($N87="D",$N87="HFO",$N87="FO",$N87="D/HFO",$N87="D/NG",$N87="HFO/D",$N87="HFO/NG",$N87="FO/NG"),Factors!$F$4,0)</f>
        <v>0</v>
      </c>
      <c r="AV87">
        <f>IF($A87="coal",Factors!$G$2,0)</f>
        <v>0</v>
      </c>
      <c r="AW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Factors!$G$5,0)</f>
        <v>0.3830825791202615</v>
      </c>
      <c r="AX87">
        <f>IF(OR($N87="D",$N87="HFO",$N87="FO",$N87="D/HFO",$N87="D/NG",$N87="HFO/D",$N87="HFO/NG",$N87="FO/NG"),Factors!$G$4,0)</f>
        <v>0</v>
      </c>
      <c r="AY87">
        <f t="shared" si="102"/>
        <v>0.40084791833563349</v>
      </c>
      <c r="AZ87">
        <f t="shared" si="103"/>
        <v>0.4330101334016615</v>
      </c>
      <c r="BA87">
        <f t="shared" si="104"/>
        <v>0.49000949564875101</v>
      </c>
      <c r="BB87">
        <f t="shared" si="105"/>
        <v>0.3830825791202615</v>
      </c>
      <c r="BC87">
        <f t="shared" si="106"/>
        <v>0.42673753162657685</v>
      </c>
      <c r="BD87" s="18">
        <f t="shared" si="107"/>
        <v>3750.2048526143194</v>
      </c>
      <c r="BE87" s="18">
        <f t="shared" si="108"/>
        <v>4051.1042448632566</v>
      </c>
      <c r="BF87" s="18">
        <f t="shared" si="109"/>
        <v>4584.3720382511074</v>
      </c>
      <c r="BG87" s="18">
        <f t="shared" si="110"/>
        <v>3583.9980238238486</v>
      </c>
      <c r="BH87">
        <f>IF(A87="coal", Factors!$B$8, IF(OR($N87="D",$N87="HFO",$N87="FO",$N87="D/HFO",$N87="D/NG",$N87="HFO/D",$N87="HFO/NG",$N87="FO/NG"), Factors!$B$9, 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 Factors!$B$10, 0)))</f>
        <v>7740</v>
      </c>
      <c r="BI87">
        <f>IF($A87&lt;&gt;"coal",0,IF($N87="bituminous",Factors!$B$30,IF($N87="lignite",Factors!$B$34,IF($N87="subbituminous",Factors!$B$41,(Factors!$B$30+Factors!$B$34)/2))))</f>
        <v>0</v>
      </c>
      <c r="BJ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(Factors!$B$36+Factors!$B$38)/2,0)</f>
        <v>57.894999999999996</v>
      </c>
      <c r="BK87">
        <f>IF(OR($N87="D",$N87="HFO",$N87="FO",$N87="D/HFO",$N87="D/NG",$N87="HFO/D",$N87="HFO/NG",$N87="FO/NG"),Factors!$B$31,0)</f>
        <v>0</v>
      </c>
      <c r="BL87">
        <f t="shared" si="111"/>
        <v>57.894999999999996</v>
      </c>
      <c r="BM87">
        <f>IF($A87&lt;&gt;"coal",0,IF($N87="bituminous",Factors!$E$33,IF($N87="lignite",Factors!$E$35,IF($N87="subbituminous",Factors!$E$34,(Factors!$E$33+Factors!$E$35)/2))))</f>
        <v>0</v>
      </c>
      <c r="BN87">
        <f>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),(Factors!$E$39+Factors!$E$40)/2,0)</f>
        <v>63.461416724694558</v>
      </c>
      <c r="BO87">
        <f>IF(OR($N87="D",$N87="HFO",$N87="FO",$N87="D/HFO",$N87="D/NG",$N87="HFO/D",$N87="HFO/NG",$N87="FO/NG"),Factors!$E$37,0)</f>
        <v>0</v>
      </c>
      <c r="BP87">
        <f t="shared" si="112"/>
        <v>63.461416724694558</v>
      </c>
      <c r="BQ87" s="17">
        <f t="shared" si="113"/>
        <v>1789032.4525133385</v>
      </c>
      <c r="BR87" s="17">
        <f t="shared" si="94"/>
        <v>1961042.1280413042</v>
      </c>
      <c r="BT87" s="17">
        <f t="shared" si="95"/>
        <v>1842068.2422696031</v>
      </c>
      <c r="BU87" s="17">
        <f t="shared" si="96"/>
        <v>1989867.4256111733</v>
      </c>
      <c r="BV87" s="17">
        <f t="shared" si="97"/>
        <v>2251803.9611954005</v>
      </c>
      <c r="BW87" s="17">
        <f t="shared" si="98"/>
        <v>1760428.8830890409</v>
      </c>
      <c r="BX87">
        <f>IF($A87="coal",Factors!D$2,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,$N87="LNG"),Factors!D$5,IF(OR($N87="D",$N87="HFO",$N87="FO",$N87="D/HFO",$N87="D/NG",$N87="HFO/D",$N87="HFO/NG",$N87="FO/NG",$N87="HFO/LFO"),Factors!D$4,0)))</f>
        <v>0.40084791833563349</v>
      </c>
      <c r="BY87">
        <f>IF($A87="coal",Factors!E$2,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,$N87="LNG"),Factors!E$5,IF(OR($N87="D",$N87="HFO",$N87="FO",$N87="D/HFO",$N87="D/NG",$N87="HFO/D",$N87="HFO/NG",$N87="FO/NG",$N87="HFO/LFO"),Factors!E$4,0)))</f>
        <v>0.4330101334016615</v>
      </c>
      <c r="BZ87">
        <f>IF($A87="coal",Factors!F$2,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,$N87="LNG"),Factors!F$5,IF(OR($N87="D",$N87="HFO",$N87="FO",$N87="D/HFO",$N87="D/NG",$N87="HFO/D",$N87="HFO/NG",$N87="FO/NG",$N87="HFO/LFO"),Factors!F$4,0)))</f>
        <v>0.49000949564875101</v>
      </c>
      <c r="CA87">
        <f>IF($A87="coal",Factors!G$2,IF(OR($N87="NG",$N87="NG/B",$N87="NG/C",$N87="NG/D",$N87="NG/OG",$N87="NG/FO",$N87="NG/LFO",$N87="NG/BFG",$N87="NG/HFO",$N87="NG/FO/D",$N87="NG/LNG",$N87="NG/N",$N87="NG/N/D",$N87="NG/D/HFO",$N87="NG/HFO/OG",$N87="NG/S",$N87="LNG/NG/FO",$N87="LNG/D",$N87="LNG/LPG",$N87="WSTH-NG",$N87="WSTH-NG/BU",$N87="LNG"),Factors!G$5,IF(OR($N87="D",$N87="HFO",$N87="FO",$N87="D/HFO",$N87="D/NG",$N87="HFO/D",$N87="HFO/NG",$N87="FO/NG",$N87="HFO/LFO"),Factors!G$4,0)))</f>
        <v>0.3830825791202615</v>
      </c>
    </row>
    <row r="88" spans="1:79">
      <c r="A88" t="s">
        <v>285</v>
      </c>
      <c r="B88" t="s">
        <v>32</v>
      </c>
      <c r="C88" t="s">
        <v>33</v>
      </c>
      <c r="D88" t="s">
        <v>34</v>
      </c>
      <c r="E88" t="s">
        <v>437</v>
      </c>
      <c r="F88" t="s">
        <v>287</v>
      </c>
      <c r="I88">
        <v>110</v>
      </c>
      <c r="J88" t="s">
        <v>72</v>
      </c>
      <c r="K88">
        <v>1995</v>
      </c>
      <c r="M88" t="s">
        <v>306</v>
      </c>
      <c r="N88" t="s">
        <v>289</v>
      </c>
      <c r="S88" t="s">
        <v>324</v>
      </c>
      <c r="T88" t="s">
        <v>41</v>
      </c>
      <c r="U88">
        <v>35.431699999999999</v>
      </c>
      <c r="V88">
        <v>-81.034700000000001</v>
      </c>
      <c r="W88" t="s">
        <v>42</v>
      </c>
      <c r="X88" t="s">
        <v>438</v>
      </c>
      <c r="Y88" t="s">
        <v>439</v>
      </c>
      <c r="AA88" t="s">
        <v>45</v>
      </c>
      <c r="AB88" t="s">
        <v>440</v>
      </c>
      <c r="AC88" t="s">
        <v>441</v>
      </c>
      <c r="AD88" t="s">
        <v>442</v>
      </c>
      <c r="AE88" t="s">
        <v>49</v>
      </c>
      <c r="AF88" s="1">
        <v>1</v>
      </c>
      <c r="AG88">
        <f t="shared" si="91"/>
        <v>6888</v>
      </c>
      <c r="AH88" t="str">
        <f t="shared" si="92"/>
        <v/>
      </c>
      <c r="AI88">
        <f t="shared" si="99"/>
        <v>29</v>
      </c>
      <c r="AJ88">
        <f t="shared" si="100"/>
        <v>2035</v>
      </c>
      <c r="AK88">
        <f t="shared" ref="AK88:AL88" si="134">AJ88+40</f>
        <v>2075</v>
      </c>
      <c r="AL88">
        <f t="shared" si="134"/>
        <v>2115</v>
      </c>
      <c r="AM88">
        <f>IF($A88="coal",Factors!$D$2,0)</f>
        <v>0</v>
      </c>
      <c r="AN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Factors!$D$5,0)</f>
        <v>0.40084791833563349</v>
      </c>
      <c r="AO88">
        <f>IF(OR($N88="D",$N88="HFO",$N88="FO",$N88="D/HFO",$N88="D/NG",$N88="HFO/D",$N88="HFO/NG",$N88="FO/NG"),Factors!$D$4,0)</f>
        <v>0</v>
      </c>
      <c r="AP88">
        <f>IF($A88="coal",Factors!$E$2,0)</f>
        <v>0</v>
      </c>
      <c r="AQ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Factors!$E$5,0)</f>
        <v>0.4330101334016615</v>
      </c>
      <c r="AR88">
        <f>IF(OR($N88="D",$N88="HFO",$N88="FO",$N88="D/HFO",$N88="D/NG",$N88="HFO/D",$N88="HFO/NG",$N88="FO/NG"),Factors!$E$4,0)</f>
        <v>0</v>
      </c>
      <c r="AS88">
        <f>IF($A88="coal",Factors!$F$2,0)</f>
        <v>0</v>
      </c>
      <c r="AT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Factors!$F$5,0)</f>
        <v>0.49000949564875101</v>
      </c>
      <c r="AU88">
        <f>IF(OR($N88="D",$N88="HFO",$N88="FO",$N88="D/HFO",$N88="D/NG",$N88="HFO/D",$N88="HFO/NG",$N88="FO/NG"),Factors!$F$4,0)</f>
        <v>0</v>
      </c>
      <c r="AV88">
        <f>IF($A88="coal",Factors!$G$2,0)</f>
        <v>0</v>
      </c>
      <c r="AW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Factors!$G$5,0)</f>
        <v>0.3830825791202615</v>
      </c>
      <c r="AX88">
        <f>IF(OR($N88="D",$N88="HFO",$N88="FO",$N88="D/HFO",$N88="D/NG",$N88="HFO/D",$N88="HFO/NG",$N88="FO/NG"),Factors!$G$4,0)</f>
        <v>0</v>
      </c>
      <c r="AY88">
        <f t="shared" si="102"/>
        <v>0.40084791833563349</v>
      </c>
      <c r="AZ88">
        <f t="shared" si="103"/>
        <v>0.4330101334016615</v>
      </c>
      <c r="BA88">
        <f t="shared" si="104"/>
        <v>0.49000949564875101</v>
      </c>
      <c r="BB88">
        <f t="shared" si="105"/>
        <v>0.3830825791202615</v>
      </c>
      <c r="BC88">
        <f t="shared" si="106"/>
        <v>0.42673753162657685</v>
      </c>
      <c r="BD88" s="18">
        <f t="shared" si="107"/>
        <v>386.25705410821644</v>
      </c>
      <c r="BE88" s="18">
        <f t="shared" si="108"/>
        <v>417.24856454584108</v>
      </c>
      <c r="BF88" s="18">
        <f t="shared" si="109"/>
        <v>472.17315000713654</v>
      </c>
      <c r="BG88" s="18">
        <f t="shared" si="110"/>
        <v>369.13837324028395</v>
      </c>
      <c r="BH88">
        <f>IF(A88="coal", Factors!$B$8, IF(OR($N88="D",$N88="HFO",$N88="FO",$N88="D/HFO",$N88="D/NG",$N88="HFO/D",$N88="HFO/NG",$N88="FO/NG"), Factors!$B$9, 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 Factors!$B$10, 0)))</f>
        <v>7740</v>
      </c>
      <c r="BI88">
        <f>IF($A88&lt;&gt;"coal",0,IF($N88="bituminous",Factors!$B$30,IF($N88="lignite",Factors!$B$34,IF($N88="subbituminous",Factors!$B$41,(Factors!$B$30+Factors!$B$34)/2))))</f>
        <v>0</v>
      </c>
      <c r="BJ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(Factors!$B$36+Factors!$B$38)/2,0)</f>
        <v>57.894999999999996</v>
      </c>
      <c r="BK88">
        <f>IF(OR($N88="D",$N88="HFO",$N88="FO",$N88="D/HFO",$N88="D/NG",$N88="HFO/D",$N88="HFO/NG",$N88="FO/NG"),Factors!$B$31,0)</f>
        <v>0</v>
      </c>
      <c r="BL88">
        <f t="shared" si="111"/>
        <v>57.894999999999996</v>
      </c>
      <c r="BM88">
        <f>IF($A88&lt;&gt;"coal",0,IF($N88="bituminous",Factors!$E$33,IF($N88="lignite",Factors!$E$35,IF($N88="subbituminous",Factors!$E$34,(Factors!$E$33+Factors!$E$35)/2))))</f>
        <v>0</v>
      </c>
      <c r="BN88">
        <f>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),(Factors!$E$39+Factors!$E$40)/2,0)</f>
        <v>63.461416724694558</v>
      </c>
      <c r="BO88">
        <f>IF(OR($N88="D",$N88="HFO",$N88="FO",$N88="D/HFO",$N88="D/NG",$N88="HFO/D",$N88="HFO/NG",$N88="FO/NG"),Factors!$E$37,0)</f>
        <v>0</v>
      </c>
      <c r="BP88">
        <f t="shared" si="112"/>
        <v>63.461416724694558</v>
      </c>
      <c r="BQ88" s="17">
        <f t="shared" si="113"/>
        <v>184263.64211279698</v>
      </c>
      <c r="BR88" s="17">
        <f t="shared" si="94"/>
        <v>201979.99446118297</v>
      </c>
      <c r="BT88" s="17">
        <f t="shared" si="95"/>
        <v>189726.12982177557</v>
      </c>
      <c r="BU88" s="17">
        <f t="shared" si="96"/>
        <v>204948.89215096357</v>
      </c>
      <c r="BV88" s="17">
        <f t="shared" si="97"/>
        <v>231927.37428042508</v>
      </c>
      <c r="BW88" s="17">
        <f t="shared" si="98"/>
        <v>181317.58159156784</v>
      </c>
      <c r="BX88">
        <f>IF($A88="coal",Factors!D$2,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,$N88="LNG"),Factors!D$5,IF(OR($N88="D",$N88="HFO",$N88="FO",$N88="D/HFO",$N88="D/NG",$N88="HFO/D",$N88="HFO/NG",$N88="FO/NG",$N88="HFO/LFO"),Factors!D$4,0)))</f>
        <v>0.40084791833563349</v>
      </c>
      <c r="BY88">
        <f>IF($A88="coal",Factors!E$2,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,$N88="LNG"),Factors!E$5,IF(OR($N88="D",$N88="HFO",$N88="FO",$N88="D/HFO",$N88="D/NG",$N88="HFO/D",$N88="HFO/NG",$N88="FO/NG",$N88="HFO/LFO"),Factors!E$4,0)))</f>
        <v>0.4330101334016615</v>
      </c>
      <c r="BZ88">
        <f>IF($A88="coal",Factors!F$2,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,$N88="LNG"),Factors!F$5,IF(OR($N88="D",$N88="HFO",$N88="FO",$N88="D/HFO",$N88="D/NG",$N88="HFO/D",$N88="HFO/NG",$N88="FO/NG",$N88="HFO/LFO"),Factors!F$4,0)))</f>
        <v>0.49000949564875101</v>
      </c>
      <c r="CA88">
        <f>IF($A88="coal",Factors!G$2,IF(OR($N88="NG",$N88="NG/B",$N88="NG/C",$N88="NG/D",$N88="NG/OG",$N88="NG/FO",$N88="NG/LFO",$N88="NG/BFG",$N88="NG/HFO",$N88="NG/FO/D",$N88="NG/LNG",$N88="NG/N",$N88="NG/N/D",$N88="NG/D/HFO",$N88="NG/HFO/OG",$N88="NG/S",$N88="LNG/NG/FO",$N88="LNG/D",$N88="LNG/LPG",$N88="WSTH-NG",$N88="WSTH-NG/BU",$N88="LNG"),Factors!G$5,IF(OR($N88="D",$N88="HFO",$N88="FO",$N88="D/HFO",$N88="D/NG",$N88="HFO/D",$N88="HFO/NG",$N88="FO/NG",$N88="HFO/LFO"),Factors!G$4,0)))</f>
        <v>0.3830825791202615</v>
      </c>
    </row>
    <row r="89" spans="1:79">
      <c r="A89" t="s">
        <v>285</v>
      </c>
      <c r="B89" t="s">
        <v>32</v>
      </c>
      <c r="C89" t="s">
        <v>33</v>
      </c>
      <c r="D89" t="s">
        <v>34</v>
      </c>
      <c r="E89" t="s">
        <v>437</v>
      </c>
      <c r="F89" t="s">
        <v>296</v>
      </c>
      <c r="I89">
        <v>110</v>
      </c>
      <c r="J89" t="s">
        <v>72</v>
      </c>
      <c r="K89">
        <v>1995</v>
      </c>
      <c r="M89" t="s">
        <v>306</v>
      </c>
      <c r="N89" t="s">
        <v>289</v>
      </c>
      <c r="S89" t="s">
        <v>324</v>
      </c>
      <c r="T89" t="s">
        <v>41</v>
      </c>
      <c r="U89">
        <v>35.431699999999999</v>
      </c>
      <c r="V89">
        <v>-81.034700000000001</v>
      </c>
      <c r="W89" t="s">
        <v>42</v>
      </c>
      <c r="X89" t="s">
        <v>438</v>
      </c>
      <c r="Y89" t="s">
        <v>439</v>
      </c>
      <c r="AA89" t="s">
        <v>45</v>
      </c>
      <c r="AB89" t="s">
        <v>440</v>
      </c>
      <c r="AC89" t="s">
        <v>441</v>
      </c>
      <c r="AD89" t="s">
        <v>443</v>
      </c>
      <c r="AE89" t="s">
        <v>49</v>
      </c>
      <c r="AF89" s="1">
        <v>1</v>
      </c>
      <c r="AG89">
        <f t="shared" si="91"/>
        <v>6888</v>
      </c>
      <c r="AH89" t="str">
        <f t="shared" si="92"/>
        <v/>
      </c>
      <c r="AI89">
        <f t="shared" si="99"/>
        <v>29</v>
      </c>
      <c r="AJ89">
        <f t="shared" si="100"/>
        <v>2035</v>
      </c>
      <c r="AK89">
        <f t="shared" ref="AK89:AL89" si="135">AJ89+40</f>
        <v>2075</v>
      </c>
      <c r="AL89">
        <f t="shared" si="135"/>
        <v>2115</v>
      </c>
      <c r="AM89">
        <f>IF($A89="coal",Factors!$D$2,0)</f>
        <v>0</v>
      </c>
      <c r="AN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Factors!$D$5,0)</f>
        <v>0.40084791833563349</v>
      </c>
      <c r="AO89">
        <f>IF(OR($N89="D",$N89="HFO",$N89="FO",$N89="D/HFO",$N89="D/NG",$N89="HFO/D",$N89="HFO/NG",$N89="FO/NG"),Factors!$D$4,0)</f>
        <v>0</v>
      </c>
      <c r="AP89">
        <f>IF($A89="coal",Factors!$E$2,0)</f>
        <v>0</v>
      </c>
      <c r="AQ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Factors!$E$5,0)</f>
        <v>0.4330101334016615</v>
      </c>
      <c r="AR89">
        <f>IF(OR($N89="D",$N89="HFO",$N89="FO",$N89="D/HFO",$N89="D/NG",$N89="HFO/D",$N89="HFO/NG",$N89="FO/NG"),Factors!$E$4,0)</f>
        <v>0</v>
      </c>
      <c r="AS89">
        <f>IF($A89="coal",Factors!$F$2,0)</f>
        <v>0</v>
      </c>
      <c r="AT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Factors!$F$5,0)</f>
        <v>0.49000949564875101</v>
      </c>
      <c r="AU89">
        <f>IF(OR($N89="D",$N89="HFO",$N89="FO",$N89="D/HFO",$N89="D/NG",$N89="HFO/D",$N89="HFO/NG",$N89="FO/NG"),Factors!$F$4,0)</f>
        <v>0</v>
      </c>
      <c r="AV89">
        <f>IF($A89="coal",Factors!$G$2,0)</f>
        <v>0</v>
      </c>
      <c r="AW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Factors!$G$5,0)</f>
        <v>0.3830825791202615</v>
      </c>
      <c r="AX89">
        <f>IF(OR($N89="D",$N89="HFO",$N89="FO",$N89="D/HFO",$N89="D/NG",$N89="HFO/D",$N89="HFO/NG",$N89="FO/NG"),Factors!$G$4,0)</f>
        <v>0</v>
      </c>
      <c r="AY89">
        <f t="shared" si="102"/>
        <v>0.40084791833563349</v>
      </c>
      <c r="AZ89">
        <f t="shared" si="103"/>
        <v>0.4330101334016615</v>
      </c>
      <c r="BA89">
        <f t="shared" si="104"/>
        <v>0.49000949564875101</v>
      </c>
      <c r="BB89">
        <f t="shared" si="105"/>
        <v>0.3830825791202615</v>
      </c>
      <c r="BC89">
        <f t="shared" si="106"/>
        <v>0.42673753162657685</v>
      </c>
      <c r="BD89" s="18">
        <f t="shared" si="107"/>
        <v>386.25705410821644</v>
      </c>
      <c r="BE89" s="18">
        <f t="shared" si="108"/>
        <v>417.24856454584108</v>
      </c>
      <c r="BF89" s="18">
        <f t="shared" si="109"/>
        <v>472.17315000713654</v>
      </c>
      <c r="BG89" s="18">
        <f t="shared" si="110"/>
        <v>369.13837324028395</v>
      </c>
      <c r="BH89">
        <f>IF(A89="coal", Factors!$B$8, IF(OR($N89="D",$N89="HFO",$N89="FO",$N89="D/HFO",$N89="D/NG",$N89="HFO/D",$N89="HFO/NG",$N89="FO/NG"), Factors!$B$9, 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 Factors!$B$10, 0)))</f>
        <v>7740</v>
      </c>
      <c r="BI89">
        <f>IF($A89&lt;&gt;"coal",0,IF($N89="bituminous",Factors!$B$30,IF($N89="lignite",Factors!$B$34,IF($N89="subbituminous",Factors!$B$41,(Factors!$B$30+Factors!$B$34)/2))))</f>
        <v>0</v>
      </c>
      <c r="BJ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(Factors!$B$36+Factors!$B$38)/2,0)</f>
        <v>57.894999999999996</v>
      </c>
      <c r="BK89">
        <f>IF(OR($N89="D",$N89="HFO",$N89="FO",$N89="D/HFO",$N89="D/NG",$N89="HFO/D",$N89="HFO/NG",$N89="FO/NG"),Factors!$B$31,0)</f>
        <v>0</v>
      </c>
      <c r="BL89">
        <f t="shared" si="111"/>
        <v>57.894999999999996</v>
      </c>
      <c r="BM89">
        <f>IF($A89&lt;&gt;"coal",0,IF($N89="bituminous",Factors!$E$33,IF($N89="lignite",Factors!$E$35,IF($N89="subbituminous",Factors!$E$34,(Factors!$E$33+Factors!$E$35)/2))))</f>
        <v>0</v>
      </c>
      <c r="BN89">
        <f>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),(Factors!$E$39+Factors!$E$40)/2,0)</f>
        <v>63.461416724694558</v>
      </c>
      <c r="BO89">
        <f>IF(OR($N89="D",$N89="HFO",$N89="FO",$N89="D/HFO",$N89="D/NG",$N89="HFO/D",$N89="HFO/NG",$N89="FO/NG"),Factors!$E$37,0)</f>
        <v>0</v>
      </c>
      <c r="BP89">
        <f t="shared" si="112"/>
        <v>63.461416724694558</v>
      </c>
      <c r="BQ89" s="17">
        <f t="shared" si="113"/>
        <v>184263.64211279698</v>
      </c>
      <c r="BR89" s="17">
        <f t="shared" si="94"/>
        <v>201979.99446118297</v>
      </c>
      <c r="BT89" s="17">
        <f t="shared" si="95"/>
        <v>189726.12982177557</v>
      </c>
      <c r="BU89" s="17">
        <f t="shared" si="96"/>
        <v>204948.89215096357</v>
      </c>
      <c r="BV89" s="17">
        <f t="shared" si="97"/>
        <v>231927.37428042508</v>
      </c>
      <c r="BW89" s="17">
        <f t="shared" si="98"/>
        <v>181317.58159156784</v>
      </c>
      <c r="BX89">
        <f>IF($A89="coal",Factors!D$2,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,$N89="LNG"),Factors!D$5,IF(OR($N89="D",$N89="HFO",$N89="FO",$N89="D/HFO",$N89="D/NG",$N89="HFO/D",$N89="HFO/NG",$N89="FO/NG",$N89="HFO/LFO"),Factors!D$4,0)))</f>
        <v>0.40084791833563349</v>
      </c>
      <c r="BY89">
        <f>IF($A89="coal",Factors!E$2,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,$N89="LNG"),Factors!E$5,IF(OR($N89="D",$N89="HFO",$N89="FO",$N89="D/HFO",$N89="D/NG",$N89="HFO/D",$N89="HFO/NG",$N89="FO/NG",$N89="HFO/LFO"),Factors!E$4,0)))</f>
        <v>0.4330101334016615</v>
      </c>
      <c r="BZ89">
        <f>IF($A89="coal",Factors!F$2,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,$N89="LNG"),Factors!F$5,IF(OR($N89="D",$N89="HFO",$N89="FO",$N89="D/HFO",$N89="D/NG",$N89="HFO/D",$N89="HFO/NG",$N89="FO/NG",$N89="HFO/LFO"),Factors!F$4,0)))</f>
        <v>0.49000949564875101</v>
      </c>
      <c r="CA89">
        <f>IF($A89="coal",Factors!G$2,IF(OR($N89="NG",$N89="NG/B",$N89="NG/C",$N89="NG/D",$N89="NG/OG",$N89="NG/FO",$N89="NG/LFO",$N89="NG/BFG",$N89="NG/HFO",$N89="NG/FO/D",$N89="NG/LNG",$N89="NG/N",$N89="NG/N/D",$N89="NG/D/HFO",$N89="NG/HFO/OG",$N89="NG/S",$N89="LNG/NG/FO",$N89="LNG/D",$N89="LNG/LPG",$N89="WSTH-NG",$N89="WSTH-NG/BU",$N89="LNG"),Factors!G$5,IF(OR($N89="D",$N89="HFO",$N89="FO",$N89="D/HFO",$N89="D/NG",$N89="HFO/D",$N89="HFO/NG",$N89="FO/NG",$N89="HFO/LFO"),Factors!G$4,0)))</f>
        <v>0.3830825791202615</v>
      </c>
    </row>
    <row r="90" spans="1:79">
      <c r="A90" t="s">
        <v>285</v>
      </c>
      <c r="B90" t="s">
        <v>32</v>
      </c>
      <c r="C90" t="s">
        <v>33</v>
      </c>
      <c r="D90" t="s">
        <v>34</v>
      </c>
      <c r="E90" t="s">
        <v>437</v>
      </c>
      <c r="F90" t="s">
        <v>343</v>
      </c>
      <c r="I90">
        <v>110</v>
      </c>
      <c r="J90" t="s">
        <v>72</v>
      </c>
      <c r="K90">
        <v>1995</v>
      </c>
      <c r="M90" t="s">
        <v>306</v>
      </c>
      <c r="N90" t="s">
        <v>289</v>
      </c>
      <c r="S90" t="s">
        <v>324</v>
      </c>
      <c r="T90" t="s">
        <v>41</v>
      </c>
      <c r="U90">
        <v>35.431699999999999</v>
      </c>
      <c r="V90">
        <v>-81.034700000000001</v>
      </c>
      <c r="W90" t="s">
        <v>42</v>
      </c>
      <c r="X90" t="s">
        <v>438</v>
      </c>
      <c r="Y90" t="s">
        <v>439</v>
      </c>
      <c r="AA90" t="s">
        <v>45</v>
      </c>
      <c r="AB90" t="s">
        <v>440</v>
      </c>
      <c r="AC90" t="s">
        <v>441</v>
      </c>
      <c r="AD90" t="s">
        <v>444</v>
      </c>
      <c r="AE90" t="s">
        <v>49</v>
      </c>
      <c r="AF90" s="1">
        <v>1</v>
      </c>
      <c r="AG90">
        <f t="shared" si="91"/>
        <v>6888</v>
      </c>
      <c r="AH90" t="str">
        <f t="shared" si="92"/>
        <v/>
      </c>
      <c r="AI90">
        <f t="shared" si="99"/>
        <v>29</v>
      </c>
      <c r="AJ90">
        <f t="shared" si="100"/>
        <v>2035</v>
      </c>
      <c r="AK90">
        <f t="shared" ref="AK90:AL90" si="136">AJ90+40</f>
        <v>2075</v>
      </c>
      <c r="AL90">
        <f t="shared" si="136"/>
        <v>2115</v>
      </c>
      <c r="AM90">
        <f>IF($A90="coal",Factors!$D$2,0)</f>
        <v>0</v>
      </c>
      <c r="AN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Factors!$D$5,0)</f>
        <v>0.40084791833563349</v>
      </c>
      <c r="AO90">
        <f>IF(OR($N90="D",$N90="HFO",$N90="FO",$N90="D/HFO",$N90="D/NG",$N90="HFO/D",$N90="HFO/NG",$N90="FO/NG"),Factors!$D$4,0)</f>
        <v>0</v>
      </c>
      <c r="AP90">
        <f>IF($A90="coal",Factors!$E$2,0)</f>
        <v>0</v>
      </c>
      <c r="AQ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Factors!$E$5,0)</f>
        <v>0.4330101334016615</v>
      </c>
      <c r="AR90">
        <f>IF(OR($N90="D",$N90="HFO",$N90="FO",$N90="D/HFO",$N90="D/NG",$N90="HFO/D",$N90="HFO/NG",$N90="FO/NG"),Factors!$E$4,0)</f>
        <v>0</v>
      </c>
      <c r="AS90">
        <f>IF($A90="coal",Factors!$F$2,0)</f>
        <v>0</v>
      </c>
      <c r="AT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Factors!$F$5,0)</f>
        <v>0.49000949564875101</v>
      </c>
      <c r="AU90">
        <f>IF(OR($N90="D",$N90="HFO",$N90="FO",$N90="D/HFO",$N90="D/NG",$N90="HFO/D",$N90="HFO/NG",$N90="FO/NG"),Factors!$F$4,0)</f>
        <v>0</v>
      </c>
      <c r="AV90">
        <f>IF($A90="coal",Factors!$G$2,0)</f>
        <v>0</v>
      </c>
      <c r="AW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Factors!$G$5,0)</f>
        <v>0.3830825791202615</v>
      </c>
      <c r="AX90">
        <f>IF(OR($N90="D",$N90="HFO",$N90="FO",$N90="D/HFO",$N90="D/NG",$N90="HFO/D",$N90="HFO/NG",$N90="FO/NG"),Factors!$G$4,0)</f>
        <v>0</v>
      </c>
      <c r="AY90">
        <f t="shared" si="102"/>
        <v>0.40084791833563349</v>
      </c>
      <c r="AZ90">
        <f t="shared" si="103"/>
        <v>0.4330101334016615</v>
      </c>
      <c r="BA90">
        <f t="shared" si="104"/>
        <v>0.49000949564875101</v>
      </c>
      <c r="BB90">
        <f t="shared" si="105"/>
        <v>0.3830825791202615</v>
      </c>
      <c r="BC90">
        <f t="shared" si="106"/>
        <v>0.42673753162657685</v>
      </c>
      <c r="BD90" s="18">
        <f t="shared" si="107"/>
        <v>386.25705410821644</v>
      </c>
      <c r="BE90" s="18">
        <f t="shared" si="108"/>
        <v>417.24856454584108</v>
      </c>
      <c r="BF90" s="18">
        <f t="shared" si="109"/>
        <v>472.17315000713654</v>
      </c>
      <c r="BG90" s="18">
        <f t="shared" si="110"/>
        <v>369.13837324028395</v>
      </c>
      <c r="BH90">
        <f>IF(A90="coal", Factors!$B$8, IF(OR($N90="D",$N90="HFO",$N90="FO",$N90="D/HFO",$N90="D/NG",$N90="HFO/D",$N90="HFO/NG",$N90="FO/NG"), Factors!$B$9, 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 Factors!$B$10, 0)))</f>
        <v>7740</v>
      </c>
      <c r="BI90">
        <f>IF($A90&lt;&gt;"coal",0,IF($N90="bituminous",Factors!$B$30,IF($N90="lignite",Factors!$B$34,IF($N90="subbituminous",Factors!$B$41,(Factors!$B$30+Factors!$B$34)/2))))</f>
        <v>0</v>
      </c>
      <c r="BJ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(Factors!$B$36+Factors!$B$38)/2,0)</f>
        <v>57.894999999999996</v>
      </c>
      <c r="BK90">
        <f>IF(OR($N90="D",$N90="HFO",$N90="FO",$N90="D/HFO",$N90="D/NG",$N90="HFO/D",$N90="HFO/NG",$N90="FO/NG"),Factors!$B$31,0)</f>
        <v>0</v>
      </c>
      <c r="BL90">
        <f t="shared" si="111"/>
        <v>57.894999999999996</v>
      </c>
      <c r="BM90">
        <f>IF($A90&lt;&gt;"coal",0,IF($N90="bituminous",Factors!$E$33,IF($N90="lignite",Factors!$E$35,IF($N90="subbituminous",Factors!$E$34,(Factors!$E$33+Factors!$E$35)/2))))</f>
        <v>0</v>
      </c>
      <c r="BN90">
        <f>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),(Factors!$E$39+Factors!$E$40)/2,0)</f>
        <v>63.461416724694558</v>
      </c>
      <c r="BO90">
        <f>IF(OR($N90="D",$N90="HFO",$N90="FO",$N90="D/HFO",$N90="D/NG",$N90="HFO/D",$N90="HFO/NG",$N90="FO/NG"),Factors!$E$37,0)</f>
        <v>0</v>
      </c>
      <c r="BP90">
        <f t="shared" si="112"/>
        <v>63.461416724694558</v>
      </c>
      <c r="BQ90" s="17">
        <f t="shared" si="113"/>
        <v>184263.64211279698</v>
      </c>
      <c r="BR90" s="17">
        <f t="shared" si="94"/>
        <v>201979.99446118297</v>
      </c>
      <c r="BT90" s="17">
        <f t="shared" si="95"/>
        <v>189726.12982177557</v>
      </c>
      <c r="BU90" s="17">
        <f t="shared" si="96"/>
        <v>204948.89215096357</v>
      </c>
      <c r="BV90" s="17">
        <f t="shared" si="97"/>
        <v>231927.37428042508</v>
      </c>
      <c r="BW90" s="17">
        <f t="shared" si="98"/>
        <v>181317.58159156784</v>
      </c>
      <c r="BX90">
        <f>IF($A90="coal",Factors!D$2,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,$N90="LNG"),Factors!D$5,IF(OR($N90="D",$N90="HFO",$N90="FO",$N90="D/HFO",$N90="D/NG",$N90="HFO/D",$N90="HFO/NG",$N90="FO/NG",$N90="HFO/LFO"),Factors!D$4,0)))</f>
        <v>0.40084791833563349</v>
      </c>
      <c r="BY90">
        <f>IF($A90="coal",Factors!E$2,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,$N90="LNG"),Factors!E$5,IF(OR($N90="D",$N90="HFO",$N90="FO",$N90="D/HFO",$N90="D/NG",$N90="HFO/D",$N90="HFO/NG",$N90="FO/NG",$N90="HFO/LFO"),Factors!E$4,0)))</f>
        <v>0.4330101334016615</v>
      </c>
      <c r="BZ90">
        <f>IF($A90="coal",Factors!F$2,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,$N90="LNG"),Factors!F$5,IF(OR($N90="D",$N90="HFO",$N90="FO",$N90="D/HFO",$N90="D/NG",$N90="HFO/D",$N90="HFO/NG",$N90="FO/NG",$N90="HFO/LFO"),Factors!F$4,0)))</f>
        <v>0.49000949564875101</v>
      </c>
      <c r="CA90">
        <f>IF($A90="coal",Factors!G$2,IF(OR($N90="NG",$N90="NG/B",$N90="NG/C",$N90="NG/D",$N90="NG/OG",$N90="NG/FO",$N90="NG/LFO",$N90="NG/BFG",$N90="NG/HFO",$N90="NG/FO/D",$N90="NG/LNG",$N90="NG/N",$N90="NG/N/D",$N90="NG/D/HFO",$N90="NG/HFO/OG",$N90="NG/S",$N90="LNG/NG/FO",$N90="LNG/D",$N90="LNG/LPG",$N90="WSTH-NG",$N90="WSTH-NG/BU",$N90="LNG"),Factors!G$5,IF(OR($N90="D",$N90="HFO",$N90="FO",$N90="D/HFO",$N90="D/NG",$N90="HFO/D",$N90="HFO/NG",$N90="FO/NG",$N90="HFO/LFO"),Factors!G$4,0)))</f>
        <v>0.3830825791202615</v>
      </c>
    </row>
    <row r="91" spans="1:79">
      <c r="A91" t="s">
        <v>285</v>
      </c>
      <c r="B91" t="s">
        <v>32</v>
      </c>
      <c r="C91" t="s">
        <v>33</v>
      </c>
      <c r="D91" t="s">
        <v>34</v>
      </c>
      <c r="E91" t="s">
        <v>437</v>
      </c>
      <c r="F91" t="s">
        <v>327</v>
      </c>
      <c r="I91">
        <v>110</v>
      </c>
      <c r="J91" t="s">
        <v>72</v>
      </c>
      <c r="K91">
        <v>1995</v>
      </c>
      <c r="M91" t="s">
        <v>306</v>
      </c>
      <c r="N91" t="s">
        <v>289</v>
      </c>
      <c r="S91" t="s">
        <v>324</v>
      </c>
      <c r="T91" t="s">
        <v>41</v>
      </c>
      <c r="U91">
        <v>35.431699999999999</v>
      </c>
      <c r="V91">
        <v>-81.034700000000001</v>
      </c>
      <c r="W91" t="s">
        <v>42</v>
      </c>
      <c r="X91" t="s">
        <v>438</v>
      </c>
      <c r="Y91" t="s">
        <v>439</v>
      </c>
      <c r="AA91" t="s">
        <v>45</v>
      </c>
      <c r="AB91" t="s">
        <v>440</v>
      </c>
      <c r="AC91" t="s">
        <v>441</v>
      </c>
      <c r="AD91" t="s">
        <v>445</v>
      </c>
      <c r="AE91" t="s">
        <v>49</v>
      </c>
      <c r="AF91" s="1">
        <v>1</v>
      </c>
      <c r="AG91">
        <f t="shared" si="91"/>
        <v>6888</v>
      </c>
      <c r="AH91" t="str">
        <f t="shared" si="92"/>
        <v/>
      </c>
      <c r="AI91">
        <f t="shared" si="99"/>
        <v>29</v>
      </c>
      <c r="AJ91">
        <f t="shared" si="100"/>
        <v>2035</v>
      </c>
      <c r="AK91">
        <f t="shared" ref="AK91:AL91" si="137">AJ91+40</f>
        <v>2075</v>
      </c>
      <c r="AL91">
        <f t="shared" si="137"/>
        <v>2115</v>
      </c>
      <c r="AM91">
        <f>IF($A91="coal",Factors!$D$2,0)</f>
        <v>0</v>
      </c>
      <c r="AN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Factors!$D$5,0)</f>
        <v>0.40084791833563349</v>
      </c>
      <c r="AO91">
        <f>IF(OR($N91="D",$N91="HFO",$N91="FO",$N91="D/HFO",$N91="D/NG",$N91="HFO/D",$N91="HFO/NG",$N91="FO/NG"),Factors!$D$4,0)</f>
        <v>0</v>
      </c>
      <c r="AP91">
        <f>IF($A91="coal",Factors!$E$2,0)</f>
        <v>0</v>
      </c>
      <c r="AQ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Factors!$E$5,0)</f>
        <v>0.4330101334016615</v>
      </c>
      <c r="AR91">
        <f>IF(OR($N91="D",$N91="HFO",$N91="FO",$N91="D/HFO",$N91="D/NG",$N91="HFO/D",$N91="HFO/NG",$N91="FO/NG"),Factors!$E$4,0)</f>
        <v>0</v>
      </c>
      <c r="AS91">
        <f>IF($A91="coal",Factors!$F$2,0)</f>
        <v>0</v>
      </c>
      <c r="AT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Factors!$F$5,0)</f>
        <v>0.49000949564875101</v>
      </c>
      <c r="AU91">
        <f>IF(OR($N91="D",$N91="HFO",$N91="FO",$N91="D/HFO",$N91="D/NG",$N91="HFO/D",$N91="HFO/NG",$N91="FO/NG"),Factors!$F$4,0)</f>
        <v>0</v>
      </c>
      <c r="AV91">
        <f>IF($A91="coal",Factors!$G$2,0)</f>
        <v>0</v>
      </c>
      <c r="AW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Factors!$G$5,0)</f>
        <v>0.3830825791202615</v>
      </c>
      <c r="AX91">
        <f>IF(OR($N91="D",$N91="HFO",$N91="FO",$N91="D/HFO",$N91="D/NG",$N91="HFO/D",$N91="HFO/NG",$N91="FO/NG"),Factors!$G$4,0)</f>
        <v>0</v>
      </c>
      <c r="AY91">
        <f t="shared" si="102"/>
        <v>0.40084791833563349</v>
      </c>
      <c r="AZ91">
        <f t="shared" si="103"/>
        <v>0.4330101334016615</v>
      </c>
      <c r="BA91">
        <f t="shared" si="104"/>
        <v>0.49000949564875101</v>
      </c>
      <c r="BB91">
        <f t="shared" si="105"/>
        <v>0.3830825791202615</v>
      </c>
      <c r="BC91">
        <f t="shared" si="106"/>
        <v>0.42673753162657685</v>
      </c>
      <c r="BD91" s="18">
        <f t="shared" si="107"/>
        <v>386.25705410821644</v>
      </c>
      <c r="BE91" s="18">
        <f t="shared" si="108"/>
        <v>417.24856454584108</v>
      </c>
      <c r="BF91" s="18">
        <f t="shared" si="109"/>
        <v>472.17315000713654</v>
      </c>
      <c r="BG91" s="18">
        <f t="shared" si="110"/>
        <v>369.13837324028395</v>
      </c>
      <c r="BH91">
        <f>IF(A91="coal", Factors!$B$8, IF(OR($N91="D",$N91="HFO",$N91="FO",$N91="D/HFO",$N91="D/NG",$N91="HFO/D",$N91="HFO/NG",$N91="FO/NG"), Factors!$B$9, 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 Factors!$B$10, 0)))</f>
        <v>7740</v>
      </c>
      <c r="BI91">
        <f>IF($A91&lt;&gt;"coal",0,IF($N91="bituminous",Factors!$B$30,IF($N91="lignite",Factors!$B$34,IF($N91="subbituminous",Factors!$B$41,(Factors!$B$30+Factors!$B$34)/2))))</f>
        <v>0</v>
      </c>
      <c r="BJ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(Factors!$B$36+Factors!$B$38)/2,0)</f>
        <v>57.894999999999996</v>
      </c>
      <c r="BK91">
        <f>IF(OR($N91="D",$N91="HFO",$N91="FO",$N91="D/HFO",$N91="D/NG",$N91="HFO/D",$N91="HFO/NG",$N91="FO/NG"),Factors!$B$31,0)</f>
        <v>0</v>
      </c>
      <c r="BL91">
        <f t="shared" si="111"/>
        <v>57.894999999999996</v>
      </c>
      <c r="BM91">
        <f>IF($A91&lt;&gt;"coal",0,IF($N91="bituminous",Factors!$E$33,IF($N91="lignite",Factors!$E$35,IF($N91="subbituminous",Factors!$E$34,(Factors!$E$33+Factors!$E$35)/2))))</f>
        <v>0</v>
      </c>
      <c r="BN91">
        <f>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),(Factors!$E$39+Factors!$E$40)/2,0)</f>
        <v>63.461416724694558</v>
      </c>
      <c r="BO91">
        <f>IF(OR($N91="D",$N91="HFO",$N91="FO",$N91="D/HFO",$N91="D/NG",$N91="HFO/D",$N91="HFO/NG",$N91="FO/NG"),Factors!$E$37,0)</f>
        <v>0</v>
      </c>
      <c r="BP91">
        <f t="shared" si="112"/>
        <v>63.461416724694558</v>
      </c>
      <c r="BQ91" s="17">
        <f t="shared" si="113"/>
        <v>184263.64211279698</v>
      </c>
      <c r="BR91" s="17">
        <f t="shared" si="94"/>
        <v>201979.99446118297</v>
      </c>
      <c r="BT91" s="17">
        <f t="shared" si="95"/>
        <v>189726.12982177557</v>
      </c>
      <c r="BU91" s="17">
        <f t="shared" si="96"/>
        <v>204948.89215096357</v>
      </c>
      <c r="BV91" s="17">
        <f t="shared" si="97"/>
        <v>231927.37428042508</v>
      </c>
      <c r="BW91" s="17">
        <f t="shared" si="98"/>
        <v>181317.58159156784</v>
      </c>
      <c r="BX91">
        <f>IF($A91="coal",Factors!D$2,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,$N91="LNG"),Factors!D$5,IF(OR($N91="D",$N91="HFO",$N91="FO",$N91="D/HFO",$N91="D/NG",$N91="HFO/D",$N91="HFO/NG",$N91="FO/NG",$N91="HFO/LFO"),Factors!D$4,0)))</f>
        <v>0.40084791833563349</v>
      </c>
      <c r="BY91">
        <f>IF($A91="coal",Factors!E$2,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,$N91="LNG"),Factors!E$5,IF(OR($N91="D",$N91="HFO",$N91="FO",$N91="D/HFO",$N91="D/NG",$N91="HFO/D",$N91="HFO/NG",$N91="FO/NG",$N91="HFO/LFO"),Factors!E$4,0)))</f>
        <v>0.4330101334016615</v>
      </c>
      <c r="BZ91">
        <f>IF($A91="coal",Factors!F$2,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,$N91="LNG"),Factors!F$5,IF(OR($N91="D",$N91="HFO",$N91="FO",$N91="D/HFO",$N91="D/NG",$N91="HFO/D",$N91="HFO/NG",$N91="FO/NG",$N91="HFO/LFO"),Factors!F$4,0)))</f>
        <v>0.49000949564875101</v>
      </c>
      <c r="CA91">
        <f>IF($A91="coal",Factors!G$2,IF(OR($N91="NG",$N91="NG/B",$N91="NG/C",$N91="NG/D",$N91="NG/OG",$N91="NG/FO",$N91="NG/LFO",$N91="NG/BFG",$N91="NG/HFO",$N91="NG/FO/D",$N91="NG/LNG",$N91="NG/N",$N91="NG/N/D",$N91="NG/D/HFO",$N91="NG/HFO/OG",$N91="NG/S",$N91="LNG/NG/FO",$N91="LNG/D",$N91="LNG/LPG",$N91="WSTH-NG",$N91="WSTH-NG/BU",$N91="LNG"),Factors!G$5,IF(OR($N91="D",$N91="HFO",$N91="FO",$N91="D/HFO",$N91="D/NG",$N91="HFO/D",$N91="HFO/NG",$N91="FO/NG",$N91="HFO/LFO"),Factors!G$4,0)))</f>
        <v>0.3830825791202615</v>
      </c>
    </row>
    <row r="92" spans="1:79">
      <c r="A92" t="s">
        <v>285</v>
      </c>
      <c r="B92" t="s">
        <v>32</v>
      </c>
      <c r="C92" t="s">
        <v>33</v>
      </c>
      <c r="D92" t="s">
        <v>34</v>
      </c>
      <c r="E92" t="s">
        <v>437</v>
      </c>
      <c r="F92" t="s">
        <v>366</v>
      </c>
      <c r="I92">
        <v>110</v>
      </c>
      <c r="J92" t="s">
        <v>72</v>
      </c>
      <c r="K92">
        <v>1995</v>
      </c>
      <c r="M92" t="s">
        <v>306</v>
      </c>
      <c r="N92" t="s">
        <v>289</v>
      </c>
      <c r="S92" t="s">
        <v>324</v>
      </c>
      <c r="T92" t="s">
        <v>41</v>
      </c>
      <c r="U92">
        <v>35.431699999999999</v>
      </c>
      <c r="V92">
        <v>-81.034700000000001</v>
      </c>
      <c r="W92" t="s">
        <v>42</v>
      </c>
      <c r="X92" t="s">
        <v>438</v>
      </c>
      <c r="Y92" t="s">
        <v>439</v>
      </c>
      <c r="AA92" t="s">
        <v>45</v>
      </c>
      <c r="AB92" t="s">
        <v>440</v>
      </c>
      <c r="AC92" t="s">
        <v>441</v>
      </c>
      <c r="AD92" t="s">
        <v>446</v>
      </c>
      <c r="AE92" t="s">
        <v>49</v>
      </c>
      <c r="AF92" s="1">
        <v>1</v>
      </c>
      <c r="AG92">
        <f t="shared" si="91"/>
        <v>6888</v>
      </c>
      <c r="AH92" t="str">
        <f t="shared" si="92"/>
        <v/>
      </c>
      <c r="AI92">
        <f t="shared" si="99"/>
        <v>29</v>
      </c>
      <c r="AJ92">
        <f t="shared" si="100"/>
        <v>2035</v>
      </c>
      <c r="AK92">
        <f t="shared" ref="AK92:AL92" si="138">AJ92+40</f>
        <v>2075</v>
      </c>
      <c r="AL92">
        <f t="shared" si="138"/>
        <v>2115</v>
      </c>
      <c r="AM92">
        <f>IF($A92="coal",Factors!$D$2,0)</f>
        <v>0</v>
      </c>
      <c r="AN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Factors!$D$5,0)</f>
        <v>0.40084791833563349</v>
      </c>
      <c r="AO92">
        <f>IF(OR($N92="D",$N92="HFO",$N92="FO",$N92="D/HFO",$N92="D/NG",$N92="HFO/D",$N92="HFO/NG",$N92="FO/NG"),Factors!$D$4,0)</f>
        <v>0</v>
      </c>
      <c r="AP92">
        <f>IF($A92="coal",Factors!$E$2,0)</f>
        <v>0</v>
      </c>
      <c r="AQ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Factors!$E$5,0)</f>
        <v>0.4330101334016615</v>
      </c>
      <c r="AR92">
        <f>IF(OR($N92="D",$N92="HFO",$N92="FO",$N92="D/HFO",$N92="D/NG",$N92="HFO/D",$N92="HFO/NG",$N92="FO/NG"),Factors!$E$4,0)</f>
        <v>0</v>
      </c>
      <c r="AS92">
        <f>IF($A92="coal",Factors!$F$2,0)</f>
        <v>0</v>
      </c>
      <c r="AT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Factors!$F$5,0)</f>
        <v>0.49000949564875101</v>
      </c>
      <c r="AU92">
        <f>IF(OR($N92="D",$N92="HFO",$N92="FO",$N92="D/HFO",$N92="D/NG",$N92="HFO/D",$N92="HFO/NG",$N92="FO/NG"),Factors!$F$4,0)</f>
        <v>0</v>
      </c>
      <c r="AV92">
        <f>IF($A92="coal",Factors!$G$2,0)</f>
        <v>0</v>
      </c>
      <c r="AW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Factors!$G$5,0)</f>
        <v>0.3830825791202615</v>
      </c>
      <c r="AX92">
        <f>IF(OR($N92="D",$N92="HFO",$N92="FO",$N92="D/HFO",$N92="D/NG",$N92="HFO/D",$N92="HFO/NG",$N92="FO/NG"),Factors!$G$4,0)</f>
        <v>0</v>
      </c>
      <c r="AY92">
        <f t="shared" si="102"/>
        <v>0.40084791833563349</v>
      </c>
      <c r="AZ92">
        <f t="shared" si="103"/>
        <v>0.4330101334016615</v>
      </c>
      <c r="BA92">
        <f t="shared" si="104"/>
        <v>0.49000949564875101</v>
      </c>
      <c r="BB92">
        <f t="shared" si="105"/>
        <v>0.3830825791202615</v>
      </c>
      <c r="BC92">
        <f t="shared" si="106"/>
        <v>0.42673753162657685</v>
      </c>
      <c r="BD92" s="18">
        <f t="shared" si="107"/>
        <v>386.25705410821644</v>
      </c>
      <c r="BE92" s="18">
        <f t="shared" si="108"/>
        <v>417.24856454584108</v>
      </c>
      <c r="BF92" s="18">
        <f t="shared" si="109"/>
        <v>472.17315000713654</v>
      </c>
      <c r="BG92" s="18">
        <f t="shared" si="110"/>
        <v>369.13837324028395</v>
      </c>
      <c r="BH92">
        <f>IF(A92="coal", Factors!$B$8, IF(OR($N92="D",$N92="HFO",$N92="FO",$N92="D/HFO",$N92="D/NG",$N92="HFO/D",$N92="HFO/NG",$N92="FO/NG"), Factors!$B$9, 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 Factors!$B$10, 0)))</f>
        <v>7740</v>
      </c>
      <c r="BI92">
        <f>IF($A92&lt;&gt;"coal",0,IF($N92="bituminous",Factors!$B$30,IF($N92="lignite",Factors!$B$34,IF($N92="subbituminous",Factors!$B$41,(Factors!$B$30+Factors!$B$34)/2))))</f>
        <v>0</v>
      </c>
      <c r="BJ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(Factors!$B$36+Factors!$B$38)/2,0)</f>
        <v>57.894999999999996</v>
      </c>
      <c r="BK92">
        <f>IF(OR($N92="D",$N92="HFO",$N92="FO",$N92="D/HFO",$N92="D/NG",$N92="HFO/D",$N92="HFO/NG",$N92="FO/NG"),Factors!$B$31,0)</f>
        <v>0</v>
      </c>
      <c r="BL92">
        <f t="shared" si="111"/>
        <v>57.894999999999996</v>
      </c>
      <c r="BM92">
        <f>IF($A92&lt;&gt;"coal",0,IF($N92="bituminous",Factors!$E$33,IF($N92="lignite",Factors!$E$35,IF($N92="subbituminous",Factors!$E$34,(Factors!$E$33+Factors!$E$35)/2))))</f>
        <v>0</v>
      </c>
      <c r="BN92">
        <f>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),(Factors!$E$39+Factors!$E$40)/2,0)</f>
        <v>63.461416724694558</v>
      </c>
      <c r="BO92">
        <f>IF(OR($N92="D",$N92="HFO",$N92="FO",$N92="D/HFO",$N92="D/NG",$N92="HFO/D",$N92="HFO/NG",$N92="FO/NG"),Factors!$E$37,0)</f>
        <v>0</v>
      </c>
      <c r="BP92">
        <f t="shared" si="112"/>
        <v>63.461416724694558</v>
      </c>
      <c r="BQ92" s="17">
        <f t="shared" si="113"/>
        <v>184263.64211279698</v>
      </c>
      <c r="BR92" s="17">
        <f t="shared" si="94"/>
        <v>201979.99446118297</v>
      </c>
      <c r="BT92" s="17">
        <f t="shared" si="95"/>
        <v>189726.12982177557</v>
      </c>
      <c r="BU92" s="17">
        <f t="shared" si="96"/>
        <v>204948.89215096357</v>
      </c>
      <c r="BV92" s="17">
        <f t="shared" si="97"/>
        <v>231927.37428042508</v>
      </c>
      <c r="BW92" s="17">
        <f t="shared" si="98"/>
        <v>181317.58159156784</v>
      </c>
      <c r="BX92">
        <f>IF($A92="coal",Factors!D$2,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,$N92="LNG"),Factors!D$5,IF(OR($N92="D",$N92="HFO",$N92="FO",$N92="D/HFO",$N92="D/NG",$N92="HFO/D",$N92="HFO/NG",$N92="FO/NG",$N92="HFO/LFO"),Factors!D$4,0)))</f>
        <v>0.40084791833563349</v>
      </c>
      <c r="BY92">
        <f>IF($A92="coal",Factors!E$2,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,$N92="LNG"),Factors!E$5,IF(OR($N92="D",$N92="HFO",$N92="FO",$N92="D/HFO",$N92="D/NG",$N92="HFO/D",$N92="HFO/NG",$N92="FO/NG",$N92="HFO/LFO"),Factors!E$4,0)))</f>
        <v>0.4330101334016615</v>
      </c>
      <c r="BZ92">
        <f>IF($A92="coal",Factors!F$2,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,$N92="LNG"),Factors!F$5,IF(OR($N92="D",$N92="HFO",$N92="FO",$N92="D/HFO",$N92="D/NG",$N92="HFO/D",$N92="HFO/NG",$N92="FO/NG",$N92="HFO/LFO"),Factors!F$4,0)))</f>
        <v>0.49000949564875101</v>
      </c>
      <c r="CA92">
        <f>IF($A92="coal",Factors!G$2,IF(OR($N92="NG",$N92="NG/B",$N92="NG/C",$N92="NG/D",$N92="NG/OG",$N92="NG/FO",$N92="NG/LFO",$N92="NG/BFG",$N92="NG/HFO",$N92="NG/FO/D",$N92="NG/LNG",$N92="NG/N",$N92="NG/N/D",$N92="NG/D/HFO",$N92="NG/HFO/OG",$N92="NG/S",$N92="LNG/NG/FO",$N92="LNG/D",$N92="LNG/LPG",$N92="WSTH-NG",$N92="WSTH-NG/BU",$N92="LNG"),Factors!G$5,IF(OR($N92="D",$N92="HFO",$N92="FO",$N92="D/HFO",$N92="D/NG",$N92="HFO/D",$N92="HFO/NG",$N92="FO/NG",$N92="HFO/LFO"),Factors!G$4,0)))</f>
        <v>0.3830825791202615</v>
      </c>
    </row>
    <row r="93" spans="1:79">
      <c r="A93" t="s">
        <v>285</v>
      </c>
      <c r="B93" t="s">
        <v>32</v>
      </c>
      <c r="C93" t="s">
        <v>33</v>
      </c>
      <c r="D93" t="s">
        <v>34</v>
      </c>
      <c r="E93" t="s">
        <v>437</v>
      </c>
      <c r="F93" t="s">
        <v>346</v>
      </c>
      <c r="I93">
        <v>110</v>
      </c>
      <c r="J93" t="s">
        <v>72</v>
      </c>
      <c r="K93">
        <v>1995</v>
      </c>
      <c r="M93" t="s">
        <v>306</v>
      </c>
      <c r="N93" t="s">
        <v>289</v>
      </c>
      <c r="S93" t="s">
        <v>324</v>
      </c>
      <c r="T93" t="s">
        <v>41</v>
      </c>
      <c r="U93">
        <v>35.431699999999999</v>
      </c>
      <c r="V93">
        <v>-81.034700000000001</v>
      </c>
      <c r="W93" t="s">
        <v>42</v>
      </c>
      <c r="X93" t="s">
        <v>438</v>
      </c>
      <c r="Y93" t="s">
        <v>439</v>
      </c>
      <c r="AA93" t="s">
        <v>45</v>
      </c>
      <c r="AB93" t="s">
        <v>440</v>
      </c>
      <c r="AC93" t="s">
        <v>441</v>
      </c>
      <c r="AD93" t="s">
        <v>447</v>
      </c>
      <c r="AE93" t="s">
        <v>49</v>
      </c>
      <c r="AF93" s="1">
        <v>1</v>
      </c>
      <c r="AG93">
        <f t="shared" si="91"/>
        <v>6888</v>
      </c>
      <c r="AH93" t="str">
        <f t="shared" si="92"/>
        <v/>
      </c>
      <c r="AI93">
        <f t="shared" si="99"/>
        <v>29</v>
      </c>
      <c r="AJ93">
        <f t="shared" si="100"/>
        <v>2035</v>
      </c>
      <c r="AK93">
        <f t="shared" ref="AK93:AL93" si="139">AJ93+40</f>
        <v>2075</v>
      </c>
      <c r="AL93">
        <f t="shared" si="139"/>
        <v>2115</v>
      </c>
      <c r="AM93">
        <f>IF($A93="coal",Factors!$D$2,0)</f>
        <v>0</v>
      </c>
      <c r="AN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Factors!$D$5,0)</f>
        <v>0.40084791833563349</v>
      </c>
      <c r="AO93">
        <f>IF(OR($N93="D",$N93="HFO",$N93="FO",$N93="D/HFO",$N93="D/NG",$N93="HFO/D",$N93="HFO/NG",$N93="FO/NG"),Factors!$D$4,0)</f>
        <v>0</v>
      </c>
      <c r="AP93">
        <f>IF($A93="coal",Factors!$E$2,0)</f>
        <v>0</v>
      </c>
      <c r="AQ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Factors!$E$5,0)</f>
        <v>0.4330101334016615</v>
      </c>
      <c r="AR93">
        <f>IF(OR($N93="D",$N93="HFO",$N93="FO",$N93="D/HFO",$N93="D/NG",$N93="HFO/D",$N93="HFO/NG",$N93="FO/NG"),Factors!$E$4,0)</f>
        <v>0</v>
      </c>
      <c r="AS93">
        <f>IF($A93="coal",Factors!$F$2,0)</f>
        <v>0</v>
      </c>
      <c r="AT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Factors!$F$5,0)</f>
        <v>0.49000949564875101</v>
      </c>
      <c r="AU93">
        <f>IF(OR($N93="D",$N93="HFO",$N93="FO",$N93="D/HFO",$N93="D/NG",$N93="HFO/D",$N93="HFO/NG",$N93="FO/NG"),Factors!$F$4,0)</f>
        <v>0</v>
      </c>
      <c r="AV93">
        <f>IF($A93="coal",Factors!$G$2,0)</f>
        <v>0</v>
      </c>
      <c r="AW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Factors!$G$5,0)</f>
        <v>0.3830825791202615</v>
      </c>
      <c r="AX93">
        <f>IF(OR($N93="D",$N93="HFO",$N93="FO",$N93="D/HFO",$N93="D/NG",$N93="HFO/D",$N93="HFO/NG",$N93="FO/NG"),Factors!$G$4,0)</f>
        <v>0</v>
      </c>
      <c r="AY93">
        <f t="shared" si="102"/>
        <v>0.40084791833563349</v>
      </c>
      <c r="AZ93">
        <f t="shared" si="103"/>
        <v>0.4330101334016615</v>
      </c>
      <c r="BA93">
        <f t="shared" si="104"/>
        <v>0.49000949564875101</v>
      </c>
      <c r="BB93">
        <f t="shared" si="105"/>
        <v>0.3830825791202615</v>
      </c>
      <c r="BC93">
        <f t="shared" si="106"/>
        <v>0.42673753162657685</v>
      </c>
      <c r="BD93" s="18">
        <f t="shared" si="107"/>
        <v>386.25705410821644</v>
      </c>
      <c r="BE93" s="18">
        <f t="shared" si="108"/>
        <v>417.24856454584108</v>
      </c>
      <c r="BF93" s="18">
        <f t="shared" si="109"/>
        <v>472.17315000713654</v>
      </c>
      <c r="BG93" s="18">
        <f t="shared" si="110"/>
        <v>369.13837324028395</v>
      </c>
      <c r="BH93">
        <f>IF(A93="coal", Factors!$B$8, IF(OR($N93="D",$N93="HFO",$N93="FO",$N93="D/HFO",$N93="D/NG",$N93="HFO/D",$N93="HFO/NG",$N93="FO/NG"), Factors!$B$9, 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 Factors!$B$10, 0)))</f>
        <v>7740</v>
      </c>
      <c r="BI93">
        <f>IF($A93&lt;&gt;"coal",0,IF($N93="bituminous",Factors!$B$30,IF($N93="lignite",Factors!$B$34,IF($N93="subbituminous",Factors!$B$41,(Factors!$B$30+Factors!$B$34)/2))))</f>
        <v>0</v>
      </c>
      <c r="BJ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(Factors!$B$36+Factors!$B$38)/2,0)</f>
        <v>57.894999999999996</v>
      </c>
      <c r="BK93">
        <f>IF(OR($N93="D",$N93="HFO",$N93="FO",$N93="D/HFO",$N93="D/NG",$N93="HFO/D",$N93="HFO/NG",$N93="FO/NG"),Factors!$B$31,0)</f>
        <v>0</v>
      </c>
      <c r="BL93">
        <f t="shared" si="111"/>
        <v>57.894999999999996</v>
      </c>
      <c r="BM93">
        <f>IF($A93&lt;&gt;"coal",0,IF($N93="bituminous",Factors!$E$33,IF($N93="lignite",Factors!$E$35,IF($N93="subbituminous",Factors!$E$34,(Factors!$E$33+Factors!$E$35)/2))))</f>
        <v>0</v>
      </c>
      <c r="BN93">
        <f>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),(Factors!$E$39+Factors!$E$40)/2,0)</f>
        <v>63.461416724694558</v>
      </c>
      <c r="BO93">
        <f>IF(OR($N93="D",$N93="HFO",$N93="FO",$N93="D/HFO",$N93="D/NG",$N93="HFO/D",$N93="HFO/NG",$N93="FO/NG"),Factors!$E$37,0)</f>
        <v>0</v>
      </c>
      <c r="BP93">
        <f t="shared" si="112"/>
        <v>63.461416724694558</v>
      </c>
      <c r="BQ93" s="17">
        <f t="shared" si="113"/>
        <v>184263.64211279698</v>
      </c>
      <c r="BR93" s="17">
        <f t="shared" si="94"/>
        <v>201979.99446118297</v>
      </c>
      <c r="BT93" s="17">
        <f t="shared" si="95"/>
        <v>189726.12982177557</v>
      </c>
      <c r="BU93" s="17">
        <f t="shared" si="96"/>
        <v>204948.89215096357</v>
      </c>
      <c r="BV93" s="17">
        <f t="shared" si="97"/>
        <v>231927.37428042508</v>
      </c>
      <c r="BW93" s="17">
        <f t="shared" si="98"/>
        <v>181317.58159156784</v>
      </c>
      <c r="BX93">
        <f>IF($A93="coal",Factors!D$2,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,$N93="LNG"),Factors!D$5,IF(OR($N93="D",$N93="HFO",$N93="FO",$N93="D/HFO",$N93="D/NG",$N93="HFO/D",$N93="HFO/NG",$N93="FO/NG",$N93="HFO/LFO"),Factors!D$4,0)))</f>
        <v>0.40084791833563349</v>
      </c>
      <c r="BY93">
        <f>IF($A93="coal",Factors!E$2,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,$N93="LNG"),Factors!E$5,IF(OR($N93="D",$N93="HFO",$N93="FO",$N93="D/HFO",$N93="D/NG",$N93="HFO/D",$N93="HFO/NG",$N93="FO/NG",$N93="HFO/LFO"),Factors!E$4,0)))</f>
        <v>0.4330101334016615</v>
      </c>
      <c r="BZ93">
        <f>IF($A93="coal",Factors!F$2,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,$N93="LNG"),Factors!F$5,IF(OR($N93="D",$N93="HFO",$N93="FO",$N93="D/HFO",$N93="D/NG",$N93="HFO/D",$N93="HFO/NG",$N93="FO/NG",$N93="HFO/LFO"),Factors!F$4,0)))</f>
        <v>0.49000949564875101</v>
      </c>
      <c r="CA93">
        <f>IF($A93="coal",Factors!G$2,IF(OR($N93="NG",$N93="NG/B",$N93="NG/C",$N93="NG/D",$N93="NG/OG",$N93="NG/FO",$N93="NG/LFO",$N93="NG/BFG",$N93="NG/HFO",$N93="NG/FO/D",$N93="NG/LNG",$N93="NG/N",$N93="NG/N/D",$N93="NG/D/HFO",$N93="NG/HFO/OG",$N93="NG/S",$N93="LNG/NG/FO",$N93="LNG/D",$N93="LNG/LPG",$N93="WSTH-NG",$N93="WSTH-NG/BU",$N93="LNG"),Factors!G$5,IF(OR($N93="D",$N93="HFO",$N93="FO",$N93="D/HFO",$N93="D/NG",$N93="HFO/D",$N93="HFO/NG",$N93="FO/NG",$N93="HFO/LFO"),Factors!G$4,0)))</f>
        <v>0.3830825791202615</v>
      </c>
    </row>
    <row r="94" spans="1:79">
      <c r="A94" t="s">
        <v>285</v>
      </c>
      <c r="B94" t="s">
        <v>32</v>
      </c>
      <c r="C94" t="s">
        <v>33</v>
      </c>
      <c r="D94" t="s">
        <v>34</v>
      </c>
      <c r="E94" t="s">
        <v>437</v>
      </c>
      <c r="F94" t="s">
        <v>348</v>
      </c>
      <c r="I94">
        <v>110</v>
      </c>
      <c r="J94" t="s">
        <v>72</v>
      </c>
      <c r="K94">
        <v>1995</v>
      </c>
      <c r="M94" t="s">
        <v>306</v>
      </c>
      <c r="N94" t="s">
        <v>289</v>
      </c>
      <c r="S94" t="s">
        <v>324</v>
      </c>
      <c r="T94" t="s">
        <v>41</v>
      </c>
      <c r="U94">
        <v>35.431699999999999</v>
      </c>
      <c r="V94">
        <v>-81.034700000000001</v>
      </c>
      <c r="W94" t="s">
        <v>42</v>
      </c>
      <c r="X94" t="s">
        <v>438</v>
      </c>
      <c r="Y94" t="s">
        <v>439</v>
      </c>
      <c r="AA94" t="s">
        <v>45</v>
      </c>
      <c r="AB94" t="s">
        <v>440</v>
      </c>
      <c r="AC94" t="s">
        <v>441</v>
      </c>
      <c r="AD94" t="s">
        <v>448</v>
      </c>
      <c r="AE94" t="s">
        <v>49</v>
      </c>
      <c r="AF94" s="1">
        <v>1</v>
      </c>
      <c r="AG94">
        <f t="shared" si="91"/>
        <v>6888</v>
      </c>
      <c r="AH94" t="str">
        <f t="shared" si="92"/>
        <v/>
      </c>
      <c r="AI94">
        <f t="shared" si="99"/>
        <v>29</v>
      </c>
      <c r="AJ94">
        <f t="shared" si="100"/>
        <v>2035</v>
      </c>
      <c r="AK94">
        <f t="shared" ref="AK94:AL94" si="140">AJ94+40</f>
        <v>2075</v>
      </c>
      <c r="AL94">
        <f t="shared" si="140"/>
        <v>2115</v>
      </c>
      <c r="AM94">
        <f>IF($A94="coal",Factors!$D$2,0)</f>
        <v>0</v>
      </c>
      <c r="AN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Factors!$D$5,0)</f>
        <v>0.40084791833563349</v>
      </c>
      <c r="AO94">
        <f>IF(OR($N94="D",$N94="HFO",$N94="FO",$N94="D/HFO",$N94="D/NG",$N94="HFO/D",$N94="HFO/NG",$N94="FO/NG"),Factors!$D$4,0)</f>
        <v>0</v>
      </c>
      <c r="AP94">
        <f>IF($A94="coal",Factors!$E$2,0)</f>
        <v>0</v>
      </c>
      <c r="AQ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Factors!$E$5,0)</f>
        <v>0.4330101334016615</v>
      </c>
      <c r="AR94">
        <f>IF(OR($N94="D",$N94="HFO",$N94="FO",$N94="D/HFO",$N94="D/NG",$N94="HFO/D",$N94="HFO/NG",$N94="FO/NG"),Factors!$E$4,0)</f>
        <v>0</v>
      </c>
      <c r="AS94">
        <f>IF($A94="coal",Factors!$F$2,0)</f>
        <v>0</v>
      </c>
      <c r="AT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Factors!$F$5,0)</f>
        <v>0.49000949564875101</v>
      </c>
      <c r="AU94">
        <f>IF(OR($N94="D",$N94="HFO",$N94="FO",$N94="D/HFO",$N94="D/NG",$N94="HFO/D",$N94="HFO/NG",$N94="FO/NG"),Factors!$F$4,0)</f>
        <v>0</v>
      </c>
      <c r="AV94">
        <f>IF($A94="coal",Factors!$G$2,0)</f>
        <v>0</v>
      </c>
      <c r="AW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Factors!$G$5,0)</f>
        <v>0.3830825791202615</v>
      </c>
      <c r="AX94">
        <f>IF(OR($N94="D",$N94="HFO",$N94="FO",$N94="D/HFO",$N94="D/NG",$N94="HFO/D",$N94="HFO/NG",$N94="FO/NG"),Factors!$G$4,0)</f>
        <v>0</v>
      </c>
      <c r="AY94">
        <f t="shared" si="102"/>
        <v>0.40084791833563349</v>
      </c>
      <c r="AZ94">
        <f t="shared" si="103"/>
        <v>0.4330101334016615</v>
      </c>
      <c r="BA94">
        <f t="shared" si="104"/>
        <v>0.49000949564875101</v>
      </c>
      <c r="BB94">
        <f t="shared" si="105"/>
        <v>0.3830825791202615</v>
      </c>
      <c r="BC94">
        <f t="shared" si="106"/>
        <v>0.42673753162657685</v>
      </c>
      <c r="BD94" s="18">
        <f t="shared" si="107"/>
        <v>386.25705410821644</v>
      </c>
      <c r="BE94" s="18">
        <f t="shared" si="108"/>
        <v>417.24856454584108</v>
      </c>
      <c r="BF94" s="18">
        <f t="shared" si="109"/>
        <v>472.17315000713654</v>
      </c>
      <c r="BG94" s="18">
        <f t="shared" si="110"/>
        <v>369.13837324028395</v>
      </c>
      <c r="BH94">
        <f>IF(A94="coal", Factors!$B$8, IF(OR($N94="D",$N94="HFO",$N94="FO",$N94="D/HFO",$N94="D/NG",$N94="HFO/D",$N94="HFO/NG",$N94="FO/NG"), Factors!$B$9, 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 Factors!$B$10, 0)))</f>
        <v>7740</v>
      </c>
      <c r="BI94">
        <f>IF($A94&lt;&gt;"coal",0,IF($N94="bituminous",Factors!$B$30,IF($N94="lignite",Factors!$B$34,IF($N94="subbituminous",Factors!$B$41,(Factors!$B$30+Factors!$B$34)/2))))</f>
        <v>0</v>
      </c>
      <c r="BJ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(Factors!$B$36+Factors!$B$38)/2,0)</f>
        <v>57.894999999999996</v>
      </c>
      <c r="BK94">
        <f>IF(OR($N94="D",$N94="HFO",$N94="FO",$N94="D/HFO",$N94="D/NG",$N94="HFO/D",$N94="HFO/NG",$N94="FO/NG"),Factors!$B$31,0)</f>
        <v>0</v>
      </c>
      <c r="BL94">
        <f t="shared" si="111"/>
        <v>57.894999999999996</v>
      </c>
      <c r="BM94">
        <f>IF($A94&lt;&gt;"coal",0,IF($N94="bituminous",Factors!$E$33,IF($N94="lignite",Factors!$E$35,IF($N94="subbituminous",Factors!$E$34,(Factors!$E$33+Factors!$E$35)/2))))</f>
        <v>0</v>
      </c>
      <c r="BN94">
        <f>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),(Factors!$E$39+Factors!$E$40)/2,0)</f>
        <v>63.461416724694558</v>
      </c>
      <c r="BO94">
        <f>IF(OR($N94="D",$N94="HFO",$N94="FO",$N94="D/HFO",$N94="D/NG",$N94="HFO/D",$N94="HFO/NG",$N94="FO/NG"),Factors!$E$37,0)</f>
        <v>0</v>
      </c>
      <c r="BP94">
        <f t="shared" si="112"/>
        <v>63.461416724694558</v>
      </c>
      <c r="BQ94" s="17">
        <f t="shared" si="113"/>
        <v>184263.64211279698</v>
      </c>
      <c r="BR94" s="17">
        <f t="shared" si="94"/>
        <v>201979.99446118297</v>
      </c>
      <c r="BT94" s="17">
        <f t="shared" si="95"/>
        <v>189726.12982177557</v>
      </c>
      <c r="BU94" s="17">
        <f t="shared" si="96"/>
        <v>204948.89215096357</v>
      </c>
      <c r="BV94" s="17">
        <f t="shared" si="97"/>
        <v>231927.37428042508</v>
      </c>
      <c r="BW94" s="17">
        <f t="shared" si="98"/>
        <v>181317.58159156784</v>
      </c>
      <c r="BX94">
        <f>IF($A94="coal",Factors!D$2,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,$N94="LNG"),Factors!D$5,IF(OR($N94="D",$N94="HFO",$N94="FO",$N94="D/HFO",$N94="D/NG",$N94="HFO/D",$N94="HFO/NG",$N94="FO/NG",$N94="HFO/LFO"),Factors!D$4,0)))</f>
        <v>0.40084791833563349</v>
      </c>
      <c r="BY94">
        <f>IF($A94="coal",Factors!E$2,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,$N94="LNG"),Factors!E$5,IF(OR($N94="D",$N94="HFO",$N94="FO",$N94="D/HFO",$N94="D/NG",$N94="HFO/D",$N94="HFO/NG",$N94="FO/NG",$N94="HFO/LFO"),Factors!E$4,0)))</f>
        <v>0.4330101334016615</v>
      </c>
      <c r="BZ94">
        <f>IF($A94="coal",Factors!F$2,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,$N94="LNG"),Factors!F$5,IF(OR($N94="D",$N94="HFO",$N94="FO",$N94="D/HFO",$N94="D/NG",$N94="HFO/D",$N94="HFO/NG",$N94="FO/NG",$N94="HFO/LFO"),Factors!F$4,0)))</f>
        <v>0.49000949564875101</v>
      </c>
      <c r="CA94">
        <f>IF($A94="coal",Factors!G$2,IF(OR($N94="NG",$N94="NG/B",$N94="NG/C",$N94="NG/D",$N94="NG/OG",$N94="NG/FO",$N94="NG/LFO",$N94="NG/BFG",$N94="NG/HFO",$N94="NG/FO/D",$N94="NG/LNG",$N94="NG/N",$N94="NG/N/D",$N94="NG/D/HFO",$N94="NG/HFO/OG",$N94="NG/S",$N94="LNG/NG/FO",$N94="LNG/D",$N94="LNG/LPG",$N94="WSTH-NG",$N94="WSTH-NG/BU",$N94="LNG"),Factors!G$5,IF(OR($N94="D",$N94="HFO",$N94="FO",$N94="D/HFO",$N94="D/NG",$N94="HFO/D",$N94="HFO/NG",$N94="FO/NG",$N94="HFO/LFO"),Factors!G$4,0)))</f>
        <v>0.3830825791202615</v>
      </c>
    </row>
    <row r="95" spans="1:79">
      <c r="A95" t="s">
        <v>285</v>
      </c>
      <c r="B95" t="s">
        <v>32</v>
      </c>
      <c r="C95" t="s">
        <v>33</v>
      </c>
      <c r="D95" t="s">
        <v>34</v>
      </c>
      <c r="E95" t="s">
        <v>437</v>
      </c>
      <c r="F95" t="s">
        <v>350</v>
      </c>
      <c r="I95">
        <v>110</v>
      </c>
      <c r="J95" t="s">
        <v>72</v>
      </c>
      <c r="K95">
        <v>1995</v>
      </c>
      <c r="M95" t="s">
        <v>306</v>
      </c>
      <c r="N95" t="s">
        <v>289</v>
      </c>
      <c r="S95" t="s">
        <v>324</v>
      </c>
      <c r="T95" t="s">
        <v>41</v>
      </c>
      <c r="U95">
        <v>35.431699999999999</v>
      </c>
      <c r="V95">
        <v>-81.034700000000001</v>
      </c>
      <c r="W95" t="s">
        <v>42</v>
      </c>
      <c r="X95" t="s">
        <v>438</v>
      </c>
      <c r="Y95" t="s">
        <v>439</v>
      </c>
      <c r="AA95" t="s">
        <v>45</v>
      </c>
      <c r="AB95" t="s">
        <v>440</v>
      </c>
      <c r="AC95" t="s">
        <v>441</v>
      </c>
      <c r="AD95" t="s">
        <v>449</v>
      </c>
      <c r="AE95" t="s">
        <v>49</v>
      </c>
      <c r="AF95" s="1">
        <v>1</v>
      </c>
      <c r="AG95">
        <f t="shared" si="91"/>
        <v>6888</v>
      </c>
      <c r="AH95" t="str">
        <f t="shared" si="92"/>
        <v/>
      </c>
      <c r="AI95">
        <f t="shared" si="99"/>
        <v>29</v>
      </c>
      <c r="AJ95">
        <f t="shared" si="100"/>
        <v>2035</v>
      </c>
      <c r="AK95">
        <f t="shared" ref="AK95:AL95" si="141">AJ95+40</f>
        <v>2075</v>
      </c>
      <c r="AL95">
        <f t="shared" si="141"/>
        <v>2115</v>
      </c>
      <c r="AM95">
        <f>IF($A95="coal",Factors!$D$2,0)</f>
        <v>0</v>
      </c>
      <c r="AN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Factors!$D$5,0)</f>
        <v>0.40084791833563349</v>
      </c>
      <c r="AO95">
        <f>IF(OR($N95="D",$N95="HFO",$N95="FO",$N95="D/HFO",$N95="D/NG",$N95="HFO/D",$N95="HFO/NG",$N95="FO/NG"),Factors!$D$4,0)</f>
        <v>0</v>
      </c>
      <c r="AP95">
        <f>IF($A95="coal",Factors!$E$2,0)</f>
        <v>0</v>
      </c>
      <c r="AQ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Factors!$E$5,0)</f>
        <v>0.4330101334016615</v>
      </c>
      <c r="AR95">
        <f>IF(OR($N95="D",$N95="HFO",$N95="FO",$N95="D/HFO",$N95="D/NG",$N95="HFO/D",$N95="HFO/NG",$N95="FO/NG"),Factors!$E$4,0)</f>
        <v>0</v>
      </c>
      <c r="AS95">
        <f>IF($A95="coal",Factors!$F$2,0)</f>
        <v>0</v>
      </c>
      <c r="AT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Factors!$F$5,0)</f>
        <v>0.49000949564875101</v>
      </c>
      <c r="AU95">
        <f>IF(OR($N95="D",$N95="HFO",$N95="FO",$N95="D/HFO",$N95="D/NG",$N95="HFO/D",$N95="HFO/NG",$N95="FO/NG"),Factors!$F$4,0)</f>
        <v>0</v>
      </c>
      <c r="AV95">
        <f>IF($A95="coal",Factors!$G$2,0)</f>
        <v>0</v>
      </c>
      <c r="AW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Factors!$G$5,0)</f>
        <v>0.3830825791202615</v>
      </c>
      <c r="AX95">
        <f>IF(OR($N95="D",$N95="HFO",$N95="FO",$N95="D/HFO",$N95="D/NG",$N95="HFO/D",$N95="HFO/NG",$N95="FO/NG"),Factors!$G$4,0)</f>
        <v>0</v>
      </c>
      <c r="AY95">
        <f t="shared" si="102"/>
        <v>0.40084791833563349</v>
      </c>
      <c r="AZ95">
        <f t="shared" si="103"/>
        <v>0.4330101334016615</v>
      </c>
      <c r="BA95">
        <f t="shared" si="104"/>
        <v>0.49000949564875101</v>
      </c>
      <c r="BB95">
        <f t="shared" si="105"/>
        <v>0.3830825791202615</v>
      </c>
      <c r="BC95">
        <f t="shared" si="106"/>
        <v>0.42673753162657685</v>
      </c>
      <c r="BD95" s="18">
        <f t="shared" si="107"/>
        <v>386.25705410821644</v>
      </c>
      <c r="BE95" s="18">
        <f t="shared" si="108"/>
        <v>417.24856454584108</v>
      </c>
      <c r="BF95" s="18">
        <f t="shared" si="109"/>
        <v>472.17315000713654</v>
      </c>
      <c r="BG95" s="18">
        <f t="shared" si="110"/>
        <v>369.13837324028395</v>
      </c>
      <c r="BH95">
        <f>IF(A95="coal", Factors!$B$8, IF(OR($N95="D",$N95="HFO",$N95="FO",$N95="D/HFO",$N95="D/NG",$N95="HFO/D",$N95="HFO/NG",$N95="FO/NG"), Factors!$B$9, 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 Factors!$B$10, 0)))</f>
        <v>7740</v>
      </c>
      <c r="BI95">
        <f>IF($A95&lt;&gt;"coal",0,IF($N95="bituminous",Factors!$B$30,IF($N95="lignite",Factors!$B$34,IF($N95="subbituminous",Factors!$B$41,(Factors!$B$30+Factors!$B$34)/2))))</f>
        <v>0</v>
      </c>
      <c r="BJ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(Factors!$B$36+Factors!$B$38)/2,0)</f>
        <v>57.894999999999996</v>
      </c>
      <c r="BK95">
        <f>IF(OR($N95="D",$N95="HFO",$N95="FO",$N95="D/HFO",$N95="D/NG",$N95="HFO/D",$N95="HFO/NG",$N95="FO/NG"),Factors!$B$31,0)</f>
        <v>0</v>
      </c>
      <c r="BL95">
        <f t="shared" si="111"/>
        <v>57.894999999999996</v>
      </c>
      <c r="BM95">
        <f>IF($A95&lt;&gt;"coal",0,IF($N95="bituminous",Factors!$E$33,IF($N95="lignite",Factors!$E$35,IF($N95="subbituminous",Factors!$E$34,(Factors!$E$33+Factors!$E$35)/2))))</f>
        <v>0</v>
      </c>
      <c r="BN95">
        <f>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),(Factors!$E$39+Factors!$E$40)/2,0)</f>
        <v>63.461416724694558</v>
      </c>
      <c r="BO95">
        <f>IF(OR($N95="D",$N95="HFO",$N95="FO",$N95="D/HFO",$N95="D/NG",$N95="HFO/D",$N95="HFO/NG",$N95="FO/NG"),Factors!$E$37,0)</f>
        <v>0</v>
      </c>
      <c r="BP95">
        <f t="shared" si="112"/>
        <v>63.461416724694558</v>
      </c>
      <c r="BQ95" s="17">
        <f t="shared" si="113"/>
        <v>184263.64211279698</v>
      </c>
      <c r="BR95" s="17">
        <f t="shared" si="94"/>
        <v>201979.99446118297</v>
      </c>
      <c r="BT95" s="17">
        <f t="shared" si="95"/>
        <v>189726.12982177557</v>
      </c>
      <c r="BU95" s="17">
        <f t="shared" si="96"/>
        <v>204948.89215096357</v>
      </c>
      <c r="BV95" s="17">
        <f t="shared" si="97"/>
        <v>231927.37428042508</v>
      </c>
      <c r="BW95" s="17">
        <f t="shared" si="98"/>
        <v>181317.58159156784</v>
      </c>
      <c r="BX95">
        <f>IF($A95="coal",Factors!D$2,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,$N95="LNG"),Factors!D$5,IF(OR($N95="D",$N95="HFO",$N95="FO",$N95="D/HFO",$N95="D/NG",$N95="HFO/D",$N95="HFO/NG",$N95="FO/NG",$N95="HFO/LFO"),Factors!D$4,0)))</f>
        <v>0.40084791833563349</v>
      </c>
      <c r="BY95">
        <f>IF($A95="coal",Factors!E$2,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,$N95="LNG"),Factors!E$5,IF(OR($N95="D",$N95="HFO",$N95="FO",$N95="D/HFO",$N95="D/NG",$N95="HFO/D",$N95="HFO/NG",$N95="FO/NG",$N95="HFO/LFO"),Factors!E$4,0)))</f>
        <v>0.4330101334016615</v>
      </c>
      <c r="BZ95">
        <f>IF($A95="coal",Factors!F$2,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,$N95="LNG"),Factors!F$5,IF(OR($N95="D",$N95="HFO",$N95="FO",$N95="D/HFO",$N95="D/NG",$N95="HFO/D",$N95="HFO/NG",$N95="FO/NG",$N95="HFO/LFO"),Factors!F$4,0)))</f>
        <v>0.49000949564875101</v>
      </c>
      <c r="CA95">
        <f>IF($A95="coal",Factors!G$2,IF(OR($N95="NG",$N95="NG/B",$N95="NG/C",$N95="NG/D",$N95="NG/OG",$N95="NG/FO",$N95="NG/LFO",$N95="NG/BFG",$N95="NG/HFO",$N95="NG/FO/D",$N95="NG/LNG",$N95="NG/N",$N95="NG/N/D",$N95="NG/D/HFO",$N95="NG/HFO/OG",$N95="NG/S",$N95="LNG/NG/FO",$N95="LNG/D",$N95="LNG/LPG",$N95="WSTH-NG",$N95="WSTH-NG/BU",$N95="LNG"),Factors!G$5,IF(OR($N95="D",$N95="HFO",$N95="FO",$N95="D/HFO",$N95="D/NG",$N95="HFO/D",$N95="HFO/NG",$N95="FO/NG",$N95="HFO/LFO"),Factors!G$4,0)))</f>
        <v>0.3830825791202615</v>
      </c>
    </row>
    <row r="96" spans="1:79">
      <c r="A96" t="s">
        <v>285</v>
      </c>
      <c r="B96" t="s">
        <v>32</v>
      </c>
      <c r="C96" t="s">
        <v>33</v>
      </c>
      <c r="D96" t="s">
        <v>34</v>
      </c>
      <c r="E96" t="s">
        <v>437</v>
      </c>
      <c r="F96" t="s">
        <v>371</v>
      </c>
      <c r="I96">
        <v>110</v>
      </c>
      <c r="J96" t="s">
        <v>72</v>
      </c>
      <c r="K96">
        <v>1995</v>
      </c>
      <c r="M96" t="s">
        <v>306</v>
      </c>
      <c r="N96" t="s">
        <v>289</v>
      </c>
      <c r="S96" t="s">
        <v>324</v>
      </c>
      <c r="T96" t="s">
        <v>41</v>
      </c>
      <c r="U96">
        <v>35.431699999999999</v>
      </c>
      <c r="V96">
        <v>-81.034700000000001</v>
      </c>
      <c r="W96" t="s">
        <v>42</v>
      </c>
      <c r="X96" t="s">
        <v>438</v>
      </c>
      <c r="Y96" t="s">
        <v>439</v>
      </c>
      <c r="AA96" t="s">
        <v>45</v>
      </c>
      <c r="AB96" t="s">
        <v>440</v>
      </c>
      <c r="AC96" t="s">
        <v>441</v>
      </c>
      <c r="AD96" t="s">
        <v>450</v>
      </c>
      <c r="AE96" t="s">
        <v>49</v>
      </c>
      <c r="AF96" s="1">
        <v>1</v>
      </c>
      <c r="AG96">
        <f t="shared" si="91"/>
        <v>6888</v>
      </c>
      <c r="AH96" t="str">
        <f t="shared" si="92"/>
        <v/>
      </c>
      <c r="AI96">
        <f t="shared" si="99"/>
        <v>29</v>
      </c>
      <c r="AJ96">
        <f t="shared" si="100"/>
        <v>2035</v>
      </c>
      <c r="AK96">
        <f t="shared" ref="AK96:AL96" si="142">AJ96+40</f>
        <v>2075</v>
      </c>
      <c r="AL96">
        <f t="shared" si="142"/>
        <v>2115</v>
      </c>
      <c r="AM96">
        <f>IF($A96="coal",Factors!$D$2,0)</f>
        <v>0</v>
      </c>
      <c r="AN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Factors!$D$5,0)</f>
        <v>0.40084791833563349</v>
      </c>
      <c r="AO96">
        <f>IF(OR($N96="D",$N96="HFO",$N96="FO",$N96="D/HFO",$N96="D/NG",$N96="HFO/D",$N96="HFO/NG",$N96="FO/NG"),Factors!$D$4,0)</f>
        <v>0</v>
      </c>
      <c r="AP96">
        <f>IF($A96="coal",Factors!$E$2,0)</f>
        <v>0</v>
      </c>
      <c r="AQ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Factors!$E$5,0)</f>
        <v>0.4330101334016615</v>
      </c>
      <c r="AR96">
        <f>IF(OR($N96="D",$N96="HFO",$N96="FO",$N96="D/HFO",$N96="D/NG",$N96="HFO/D",$N96="HFO/NG",$N96="FO/NG"),Factors!$E$4,0)</f>
        <v>0</v>
      </c>
      <c r="AS96">
        <f>IF($A96="coal",Factors!$F$2,0)</f>
        <v>0</v>
      </c>
      <c r="AT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Factors!$F$5,0)</f>
        <v>0.49000949564875101</v>
      </c>
      <c r="AU96">
        <f>IF(OR($N96="D",$N96="HFO",$N96="FO",$N96="D/HFO",$N96="D/NG",$N96="HFO/D",$N96="HFO/NG",$N96="FO/NG"),Factors!$F$4,0)</f>
        <v>0</v>
      </c>
      <c r="AV96">
        <f>IF($A96="coal",Factors!$G$2,0)</f>
        <v>0</v>
      </c>
      <c r="AW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Factors!$G$5,0)</f>
        <v>0.3830825791202615</v>
      </c>
      <c r="AX96">
        <f>IF(OR($N96="D",$N96="HFO",$N96="FO",$N96="D/HFO",$N96="D/NG",$N96="HFO/D",$N96="HFO/NG",$N96="FO/NG"),Factors!$G$4,0)</f>
        <v>0</v>
      </c>
      <c r="AY96">
        <f t="shared" si="102"/>
        <v>0.40084791833563349</v>
      </c>
      <c r="AZ96">
        <f t="shared" si="103"/>
        <v>0.4330101334016615</v>
      </c>
      <c r="BA96">
        <f t="shared" si="104"/>
        <v>0.49000949564875101</v>
      </c>
      <c r="BB96">
        <f t="shared" si="105"/>
        <v>0.3830825791202615</v>
      </c>
      <c r="BC96">
        <f t="shared" si="106"/>
        <v>0.42673753162657685</v>
      </c>
      <c r="BD96" s="18">
        <f t="shared" si="107"/>
        <v>386.25705410821644</v>
      </c>
      <c r="BE96" s="18">
        <f t="shared" si="108"/>
        <v>417.24856454584108</v>
      </c>
      <c r="BF96" s="18">
        <f t="shared" si="109"/>
        <v>472.17315000713654</v>
      </c>
      <c r="BG96" s="18">
        <f t="shared" si="110"/>
        <v>369.13837324028395</v>
      </c>
      <c r="BH96">
        <f>IF(A96="coal", Factors!$B$8, IF(OR($N96="D",$N96="HFO",$N96="FO",$N96="D/HFO",$N96="D/NG",$N96="HFO/D",$N96="HFO/NG",$N96="FO/NG"), Factors!$B$9, 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 Factors!$B$10, 0)))</f>
        <v>7740</v>
      </c>
      <c r="BI96">
        <f>IF($A96&lt;&gt;"coal",0,IF($N96="bituminous",Factors!$B$30,IF($N96="lignite",Factors!$B$34,IF($N96="subbituminous",Factors!$B$41,(Factors!$B$30+Factors!$B$34)/2))))</f>
        <v>0</v>
      </c>
      <c r="BJ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(Factors!$B$36+Factors!$B$38)/2,0)</f>
        <v>57.894999999999996</v>
      </c>
      <c r="BK96">
        <f>IF(OR($N96="D",$N96="HFO",$N96="FO",$N96="D/HFO",$N96="D/NG",$N96="HFO/D",$N96="HFO/NG",$N96="FO/NG"),Factors!$B$31,0)</f>
        <v>0</v>
      </c>
      <c r="BL96">
        <f t="shared" si="111"/>
        <v>57.894999999999996</v>
      </c>
      <c r="BM96">
        <f>IF($A96&lt;&gt;"coal",0,IF($N96="bituminous",Factors!$E$33,IF($N96="lignite",Factors!$E$35,IF($N96="subbituminous",Factors!$E$34,(Factors!$E$33+Factors!$E$35)/2))))</f>
        <v>0</v>
      </c>
      <c r="BN96">
        <f>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),(Factors!$E$39+Factors!$E$40)/2,0)</f>
        <v>63.461416724694558</v>
      </c>
      <c r="BO96">
        <f>IF(OR($N96="D",$N96="HFO",$N96="FO",$N96="D/HFO",$N96="D/NG",$N96="HFO/D",$N96="HFO/NG",$N96="FO/NG"),Factors!$E$37,0)</f>
        <v>0</v>
      </c>
      <c r="BP96">
        <f t="shared" si="112"/>
        <v>63.461416724694558</v>
      </c>
      <c r="BQ96" s="17">
        <f t="shared" si="113"/>
        <v>184263.64211279698</v>
      </c>
      <c r="BR96" s="17">
        <f t="shared" si="94"/>
        <v>201979.99446118297</v>
      </c>
      <c r="BT96" s="17">
        <f t="shared" si="95"/>
        <v>189726.12982177557</v>
      </c>
      <c r="BU96" s="17">
        <f t="shared" si="96"/>
        <v>204948.89215096357</v>
      </c>
      <c r="BV96" s="17">
        <f t="shared" si="97"/>
        <v>231927.37428042508</v>
      </c>
      <c r="BW96" s="17">
        <f t="shared" si="98"/>
        <v>181317.58159156784</v>
      </c>
      <c r="BX96">
        <f>IF($A96="coal",Factors!D$2,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,$N96="LNG"),Factors!D$5,IF(OR($N96="D",$N96="HFO",$N96="FO",$N96="D/HFO",$N96="D/NG",$N96="HFO/D",$N96="HFO/NG",$N96="FO/NG",$N96="HFO/LFO"),Factors!D$4,0)))</f>
        <v>0.40084791833563349</v>
      </c>
      <c r="BY96">
        <f>IF($A96="coal",Factors!E$2,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,$N96="LNG"),Factors!E$5,IF(OR($N96="D",$N96="HFO",$N96="FO",$N96="D/HFO",$N96="D/NG",$N96="HFO/D",$N96="HFO/NG",$N96="FO/NG",$N96="HFO/LFO"),Factors!E$4,0)))</f>
        <v>0.4330101334016615</v>
      </c>
      <c r="BZ96">
        <f>IF($A96="coal",Factors!F$2,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,$N96="LNG"),Factors!F$5,IF(OR($N96="D",$N96="HFO",$N96="FO",$N96="D/HFO",$N96="D/NG",$N96="HFO/D",$N96="HFO/NG",$N96="FO/NG",$N96="HFO/LFO"),Factors!F$4,0)))</f>
        <v>0.49000949564875101</v>
      </c>
      <c r="CA96">
        <f>IF($A96="coal",Factors!G$2,IF(OR($N96="NG",$N96="NG/B",$N96="NG/C",$N96="NG/D",$N96="NG/OG",$N96="NG/FO",$N96="NG/LFO",$N96="NG/BFG",$N96="NG/HFO",$N96="NG/FO/D",$N96="NG/LNG",$N96="NG/N",$N96="NG/N/D",$N96="NG/D/HFO",$N96="NG/HFO/OG",$N96="NG/S",$N96="LNG/NG/FO",$N96="LNG/D",$N96="LNG/LPG",$N96="WSTH-NG",$N96="WSTH-NG/BU",$N96="LNG"),Factors!G$5,IF(OR($N96="D",$N96="HFO",$N96="FO",$N96="D/HFO",$N96="D/NG",$N96="HFO/D",$N96="HFO/NG",$N96="FO/NG",$N96="HFO/LFO"),Factors!G$4,0)))</f>
        <v>0.3830825791202615</v>
      </c>
    </row>
    <row r="97" spans="1:79">
      <c r="A97" t="s">
        <v>285</v>
      </c>
      <c r="B97" t="s">
        <v>32</v>
      </c>
      <c r="C97" t="s">
        <v>33</v>
      </c>
      <c r="D97" t="s">
        <v>34</v>
      </c>
      <c r="E97" t="s">
        <v>437</v>
      </c>
      <c r="F97" t="s">
        <v>352</v>
      </c>
      <c r="I97">
        <v>110</v>
      </c>
      <c r="J97" t="s">
        <v>72</v>
      </c>
      <c r="K97">
        <v>1995</v>
      </c>
      <c r="M97" t="s">
        <v>306</v>
      </c>
      <c r="N97" t="s">
        <v>289</v>
      </c>
      <c r="S97" t="s">
        <v>324</v>
      </c>
      <c r="T97" t="s">
        <v>41</v>
      </c>
      <c r="U97">
        <v>35.431699999999999</v>
      </c>
      <c r="V97">
        <v>-81.034700000000001</v>
      </c>
      <c r="W97" t="s">
        <v>42</v>
      </c>
      <c r="X97" t="s">
        <v>438</v>
      </c>
      <c r="Y97" t="s">
        <v>439</v>
      </c>
      <c r="AA97" t="s">
        <v>45</v>
      </c>
      <c r="AB97" t="s">
        <v>440</v>
      </c>
      <c r="AC97" t="s">
        <v>441</v>
      </c>
      <c r="AD97" t="s">
        <v>451</v>
      </c>
      <c r="AE97" t="s">
        <v>49</v>
      </c>
      <c r="AF97" s="1">
        <v>1</v>
      </c>
      <c r="AG97">
        <f t="shared" si="91"/>
        <v>6888</v>
      </c>
      <c r="AH97" t="str">
        <f t="shared" si="92"/>
        <v/>
      </c>
      <c r="AI97">
        <f t="shared" si="99"/>
        <v>29</v>
      </c>
      <c r="AJ97">
        <f t="shared" si="100"/>
        <v>2035</v>
      </c>
      <c r="AK97">
        <f t="shared" ref="AK97:AL97" si="143">AJ97+40</f>
        <v>2075</v>
      </c>
      <c r="AL97">
        <f t="shared" si="143"/>
        <v>2115</v>
      </c>
      <c r="AM97">
        <f>IF($A97="coal",Factors!$D$2,0)</f>
        <v>0</v>
      </c>
      <c r="AN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Factors!$D$5,0)</f>
        <v>0.40084791833563349</v>
      </c>
      <c r="AO97">
        <f>IF(OR($N97="D",$N97="HFO",$N97="FO",$N97="D/HFO",$N97="D/NG",$N97="HFO/D",$N97="HFO/NG",$N97="FO/NG"),Factors!$D$4,0)</f>
        <v>0</v>
      </c>
      <c r="AP97">
        <f>IF($A97="coal",Factors!$E$2,0)</f>
        <v>0</v>
      </c>
      <c r="AQ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Factors!$E$5,0)</f>
        <v>0.4330101334016615</v>
      </c>
      <c r="AR97">
        <f>IF(OR($N97="D",$N97="HFO",$N97="FO",$N97="D/HFO",$N97="D/NG",$N97="HFO/D",$N97="HFO/NG",$N97="FO/NG"),Factors!$E$4,0)</f>
        <v>0</v>
      </c>
      <c r="AS97">
        <f>IF($A97="coal",Factors!$F$2,0)</f>
        <v>0</v>
      </c>
      <c r="AT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Factors!$F$5,0)</f>
        <v>0.49000949564875101</v>
      </c>
      <c r="AU97">
        <f>IF(OR($N97="D",$N97="HFO",$N97="FO",$N97="D/HFO",$N97="D/NG",$N97="HFO/D",$N97="HFO/NG",$N97="FO/NG"),Factors!$F$4,0)</f>
        <v>0</v>
      </c>
      <c r="AV97">
        <f>IF($A97="coal",Factors!$G$2,0)</f>
        <v>0</v>
      </c>
      <c r="AW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Factors!$G$5,0)</f>
        <v>0.3830825791202615</v>
      </c>
      <c r="AX97">
        <f>IF(OR($N97="D",$N97="HFO",$N97="FO",$N97="D/HFO",$N97="D/NG",$N97="HFO/D",$N97="HFO/NG",$N97="FO/NG"),Factors!$G$4,0)</f>
        <v>0</v>
      </c>
      <c r="AY97">
        <f t="shared" si="102"/>
        <v>0.40084791833563349</v>
      </c>
      <c r="AZ97">
        <f t="shared" si="103"/>
        <v>0.4330101334016615</v>
      </c>
      <c r="BA97">
        <f t="shared" si="104"/>
        <v>0.49000949564875101</v>
      </c>
      <c r="BB97">
        <f t="shared" si="105"/>
        <v>0.3830825791202615</v>
      </c>
      <c r="BC97">
        <f t="shared" si="106"/>
        <v>0.42673753162657685</v>
      </c>
      <c r="BD97" s="18">
        <f t="shared" si="107"/>
        <v>386.25705410821644</v>
      </c>
      <c r="BE97" s="18">
        <f t="shared" si="108"/>
        <v>417.24856454584108</v>
      </c>
      <c r="BF97" s="18">
        <f t="shared" si="109"/>
        <v>472.17315000713654</v>
      </c>
      <c r="BG97" s="18">
        <f t="shared" si="110"/>
        <v>369.13837324028395</v>
      </c>
      <c r="BH97">
        <f>IF(A97="coal", Factors!$B$8, IF(OR($N97="D",$N97="HFO",$N97="FO",$N97="D/HFO",$N97="D/NG",$N97="HFO/D",$N97="HFO/NG",$N97="FO/NG"), Factors!$B$9, 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 Factors!$B$10, 0)))</f>
        <v>7740</v>
      </c>
      <c r="BI97">
        <f>IF($A97&lt;&gt;"coal",0,IF($N97="bituminous",Factors!$B$30,IF($N97="lignite",Factors!$B$34,IF($N97="subbituminous",Factors!$B$41,(Factors!$B$30+Factors!$B$34)/2))))</f>
        <v>0</v>
      </c>
      <c r="BJ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(Factors!$B$36+Factors!$B$38)/2,0)</f>
        <v>57.894999999999996</v>
      </c>
      <c r="BK97">
        <f>IF(OR($N97="D",$N97="HFO",$N97="FO",$N97="D/HFO",$N97="D/NG",$N97="HFO/D",$N97="HFO/NG",$N97="FO/NG"),Factors!$B$31,0)</f>
        <v>0</v>
      </c>
      <c r="BL97">
        <f t="shared" si="111"/>
        <v>57.894999999999996</v>
      </c>
      <c r="BM97">
        <f>IF($A97&lt;&gt;"coal",0,IF($N97="bituminous",Factors!$E$33,IF($N97="lignite",Factors!$E$35,IF($N97="subbituminous",Factors!$E$34,(Factors!$E$33+Factors!$E$35)/2))))</f>
        <v>0</v>
      </c>
      <c r="BN97">
        <f>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),(Factors!$E$39+Factors!$E$40)/2,0)</f>
        <v>63.461416724694558</v>
      </c>
      <c r="BO97">
        <f>IF(OR($N97="D",$N97="HFO",$N97="FO",$N97="D/HFO",$N97="D/NG",$N97="HFO/D",$N97="HFO/NG",$N97="FO/NG"),Factors!$E$37,0)</f>
        <v>0</v>
      </c>
      <c r="BP97">
        <f t="shared" si="112"/>
        <v>63.461416724694558</v>
      </c>
      <c r="BQ97" s="17">
        <f t="shared" si="113"/>
        <v>184263.64211279698</v>
      </c>
      <c r="BR97" s="17">
        <f t="shared" si="94"/>
        <v>201979.99446118297</v>
      </c>
      <c r="BT97" s="17">
        <f t="shared" si="95"/>
        <v>189726.12982177557</v>
      </c>
      <c r="BU97" s="17">
        <f t="shared" si="96"/>
        <v>204948.89215096357</v>
      </c>
      <c r="BV97" s="17">
        <f t="shared" si="97"/>
        <v>231927.37428042508</v>
      </c>
      <c r="BW97" s="17">
        <f t="shared" si="98"/>
        <v>181317.58159156784</v>
      </c>
      <c r="BX97">
        <f>IF($A97="coal",Factors!D$2,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,$N97="LNG"),Factors!D$5,IF(OR($N97="D",$N97="HFO",$N97="FO",$N97="D/HFO",$N97="D/NG",$N97="HFO/D",$N97="HFO/NG",$N97="FO/NG",$N97="HFO/LFO"),Factors!D$4,0)))</f>
        <v>0.40084791833563349</v>
      </c>
      <c r="BY97">
        <f>IF($A97="coal",Factors!E$2,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,$N97="LNG"),Factors!E$5,IF(OR($N97="D",$N97="HFO",$N97="FO",$N97="D/HFO",$N97="D/NG",$N97="HFO/D",$N97="HFO/NG",$N97="FO/NG",$N97="HFO/LFO"),Factors!E$4,0)))</f>
        <v>0.4330101334016615</v>
      </c>
      <c r="BZ97">
        <f>IF($A97="coal",Factors!F$2,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,$N97="LNG"),Factors!F$5,IF(OR($N97="D",$N97="HFO",$N97="FO",$N97="D/HFO",$N97="D/NG",$N97="HFO/D",$N97="HFO/NG",$N97="FO/NG",$N97="HFO/LFO"),Factors!F$4,0)))</f>
        <v>0.49000949564875101</v>
      </c>
      <c r="CA97">
        <f>IF($A97="coal",Factors!G$2,IF(OR($N97="NG",$N97="NG/B",$N97="NG/C",$N97="NG/D",$N97="NG/OG",$N97="NG/FO",$N97="NG/LFO",$N97="NG/BFG",$N97="NG/HFO",$N97="NG/FO/D",$N97="NG/LNG",$N97="NG/N",$N97="NG/N/D",$N97="NG/D/HFO",$N97="NG/HFO/OG",$N97="NG/S",$N97="LNG/NG/FO",$N97="LNG/D",$N97="LNG/LPG",$N97="WSTH-NG",$N97="WSTH-NG/BU",$N97="LNG"),Factors!G$5,IF(OR($N97="D",$N97="HFO",$N97="FO",$N97="D/HFO",$N97="D/NG",$N97="HFO/D",$N97="HFO/NG",$N97="FO/NG",$N97="HFO/LFO"),Factors!G$4,0)))</f>
        <v>0.3830825791202615</v>
      </c>
    </row>
    <row r="98" spans="1:79">
      <c r="A98" t="s">
        <v>285</v>
      </c>
      <c r="B98" t="s">
        <v>32</v>
      </c>
      <c r="C98" t="s">
        <v>33</v>
      </c>
      <c r="D98" t="s">
        <v>34</v>
      </c>
      <c r="E98" t="s">
        <v>437</v>
      </c>
      <c r="F98" t="s">
        <v>452</v>
      </c>
      <c r="I98">
        <v>110</v>
      </c>
      <c r="J98" t="s">
        <v>72</v>
      </c>
      <c r="K98">
        <v>1995</v>
      </c>
      <c r="M98" t="s">
        <v>306</v>
      </c>
      <c r="N98" t="s">
        <v>289</v>
      </c>
      <c r="S98" t="s">
        <v>324</v>
      </c>
      <c r="T98" t="s">
        <v>41</v>
      </c>
      <c r="U98">
        <v>35.431699999999999</v>
      </c>
      <c r="V98">
        <v>-81.034700000000001</v>
      </c>
      <c r="W98" t="s">
        <v>42</v>
      </c>
      <c r="X98" t="s">
        <v>438</v>
      </c>
      <c r="Y98" t="s">
        <v>439</v>
      </c>
      <c r="AA98" t="s">
        <v>45</v>
      </c>
      <c r="AB98" t="s">
        <v>440</v>
      </c>
      <c r="AC98" t="s">
        <v>441</v>
      </c>
      <c r="AD98" t="s">
        <v>453</v>
      </c>
      <c r="AE98" t="s">
        <v>49</v>
      </c>
      <c r="AF98" s="1">
        <v>1</v>
      </c>
      <c r="AG98">
        <f t="shared" ref="AG98:AG129" si="144">SUMIF(E:E,E98,I:I)</f>
        <v>6888</v>
      </c>
      <c r="AH98" t="str">
        <f t="shared" si="92"/>
        <v/>
      </c>
      <c r="AI98">
        <f t="shared" si="99"/>
        <v>29</v>
      </c>
      <c r="AJ98">
        <f t="shared" si="100"/>
        <v>2035</v>
      </c>
      <c r="AK98">
        <f t="shared" ref="AK98:AL98" si="145">AJ98+40</f>
        <v>2075</v>
      </c>
      <c r="AL98">
        <f t="shared" si="145"/>
        <v>2115</v>
      </c>
      <c r="AM98">
        <f>IF($A98="coal",Factors!$D$2,0)</f>
        <v>0</v>
      </c>
      <c r="AN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Factors!$D$5,0)</f>
        <v>0.40084791833563349</v>
      </c>
      <c r="AO98">
        <f>IF(OR($N98="D",$N98="HFO",$N98="FO",$N98="D/HFO",$N98="D/NG",$N98="HFO/D",$N98="HFO/NG",$N98="FO/NG"),Factors!$D$4,0)</f>
        <v>0</v>
      </c>
      <c r="AP98">
        <f>IF($A98="coal",Factors!$E$2,0)</f>
        <v>0</v>
      </c>
      <c r="AQ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Factors!$E$5,0)</f>
        <v>0.4330101334016615</v>
      </c>
      <c r="AR98">
        <f>IF(OR($N98="D",$N98="HFO",$N98="FO",$N98="D/HFO",$N98="D/NG",$N98="HFO/D",$N98="HFO/NG",$N98="FO/NG"),Factors!$E$4,0)</f>
        <v>0</v>
      </c>
      <c r="AS98">
        <f>IF($A98="coal",Factors!$F$2,0)</f>
        <v>0</v>
      </c>
      <c r="AT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Factors!$F$5,0)</f>
        <v>0.49000949564875101</v>
      </c>
      <c r="AU98">
        <f>IF(OR($N98="D",$N98="HFO",$N98="FO",$N98="D/HFO",$N98="D/NG",$N98="HFO/D",$N98="HFO/NG",$N98="FO/NG"),Factors!$F$4,0)</f>
        <v>0</v>
      </c>
      <c r="AV98">
        <f>IF($A98="coal",Factors!$G$2,0)</f>
        <v>0</v>
      </c>
      <c r="AW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Factors!$G$5,0)</f>
        <v>0.3830825791202615</v>
      </c>
      <c r="AX98">
        <f>IF(OR($N98="D",$N98="HFO",$N98="FO",$N98="D/HFO",$N98="D/NG",$N98="HFO/D",$N98="HFO/NG",$N98="FO/NG"),Factors!$G$4,0)</f>
        <v>0</v>
      </c>
      <c r="AY98">
        <f t="shared" si="102"/>
        <v>0.40084791833563349</v>
      </c>
      <c r="AZ98">
        <f t="shared" si="103"/>
        <v>0.4330101334016615</v>
      </c>
      <c r="BA98">
        <f t="shared" si="104"/>
        <v>0.49000949564875101</v>
      </c>
      <c r="BB98">
        <f t="shared" si="105"/>
        <v>0.3830825791202615</v>
      </c>
      <c r="BC98">
        <f t="shared" si="106"/>
        <v>0.42673753162657685</v>
      </c>
      <c r="BD98" s="18">
        <f t="shared" si="107"/>
        <v>386.25705410821644</v>
      </c>
      <c r="BE98" s="18">
        <f t="shared" si="108"/>
        <v>417.24856454584108</v>
      </c>
      <c r="BF98" s="18">
        <f t="shared" si="109"/>
        <v>472.17315000713654</v>
      </c>
      <c r="BG98" s="18">
        <f t="shared" si="110"/>
        <v>369.13837324028395</v>
      </c>
      <c r="BH98">
        <f>IF(A98="coal", Factors!$B$8, IF(OR($N98="D",$N98="HFO",$N98="FO",$N98="D/HFO",$N98="D/NG",$N98="HFO/D",$N98="HFO/NG",$N98="FO/NG"), Factors!$B$9, 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 Factors!$B$10, 0)))</f>
        <v>7740</v>
      </c>
      <c r="BI98">
        <f>IF($A98&lt;&gt;"coal",0,IF($N98="bituminous",Factors!$B$30,IF($N98="lignite",Factors!$B$34,IF($N98="subbituminous",Factors!$B$41,(Factors!$B$30+Factors!$B$34)/2))))</f>
        <v>0</v>
      </c>
      <c r="BJ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(Factors!$B$36+Factors!$B$38)/2,0)</f>
        <v>57.894999999999996</v>
      </c>
      <c r="BK98">
        <f>IF(OR($N98="D",$N98="HFO",$N98="FO",$N98="D/HFO",$N98="D/NG",$N98="HFO/D",$N98="HFO/NG",$N98="FO/NG"),Factors!$B$31,0)</f>
        <v>0</v>
      </c>
      <c r="BL98">
        <f t="shared" si="111"/>
        <v>57.894999999999996</v>
      </c>
      <c r="BM98">
        <f>IF($A98&lt;&gt;"coal",0,IF($N98="bituminous",Factors!$E$33,IF($N98="lignite",Factors!$E$35,IF($N98="subbituminous",Factors!$E$34,(Factors!$E$33+Factors!$E$35)/2))))</f>
        <v>0</v>
      </c>
      <c r="BN98">
        <f>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),(Factors!$E$39+Factors!$E$40)/2,0)</f>
        <v>63.461416724694558</v>
      </c>
      <c r="BO98">
        <f>IF(OR($N98="D",$N98="HFO",$N98="FO",$N98="D/HFO",$N98="D/NG",$N98="HFO/D",$N98="HFO/NG",$N98="FO/NG"),Factors!$E$37,0)</f>
        <v>0</v>
      </c>
      <c r="BP98">
        <f t="shared" si="112"/>
        <v>63.461416724694558</v>
      </c>
      <c r="BQ98" s="17">
        <f t="shared" si="113"/>
        <v>184263.64211279698</v>
      </c>
      <c r="BR98" s="17">
        <f t="shared" si="94"/>
        <v>201979.99446118297</v>
      </c>
      <c r="BT98" s="17">
        <f t="shared" ref="BT98:BT129" si="146">$I98*BX98*8760*$BH98*$BP98*10^3/10^6/10^3*$AF98</f>
        <v>189726.12982177557</v>
      </c>
      <c r="BU98" s="17">
        <f t="shared" ref="BU98:BU129" si="147">$I98*BY98*8760*$BH98*$BP98*10^3/10^6/10^3*$AF98</f>
        <v>204948.89215096357</v>
      </c>
      <c r="BV98" s="17">
        <f t="shared" ref="BV98:BV129" si="148">$I98*BZ98*8760*$BH98*$BP98*10^3/10^6/10^3*$AF98</f>
        <v>231927.37428042508</v>
      </c>
      <c r="BW98" s="17">
        <f t="shared" ref="BW98:BW129" si="149">$I98*CA98*8760*$BH98*$BP98*10^3/10^6/10^3*$AF98</f>
        <v>181317.58159156784</v>
      </c>
      <c r="BX98">
        <f>IF($A98="coal",Factors!D$2,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,$N98="LNG"),Factors!D$5,IF(OR($N98="D",$N98="HFO",$N98="FO",$N98="D/HFO",$N98="D/NG",$N98="HFO/D",$N98="HFO/NG",$N98="FO/NG",$N98="HFO/LFO"),Factors!D$4,0)))</f>
        <v>0.40084791833563349</v>
      </c>
      <c r="BY98">
        <f>IF($A98="coal",Factors!E$2,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,$N98="LNG"),Factors!E$5,IF(OR($N98="D",$N98="HFO",$N98="FO",$N98="D/HFO",$N98="D/NG",$N98="HFO/D",$N98="HFO/NG",$N98="FO/NG",$N98="HFO/LFO"),Factors!E$4,0)))</f>
        <v>0.4330101334016615</v>
      </c>
      <c r="BZ98">
        <f>IF($A98="coal",Factors!F$2,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,$N98="LNG"),Factors!F$5,IF(OR($N98="D",$N98="HFO",$N98="FO",$N98="D/HFO",$N98="D/NG",$N98="HFO/D",$N98="HFO/NG",$N98="FO/NG",$N98="HFO/LFO"),Factors!F$4,0)))</f>
        <v>0.49000949564875101</v>
      </c>
      <c r="CA98">
        <f>IF($A98="coal",Factors!G$2,IF(OR($N98="NG",$N98="NG/B",$N98="NG/C",$N98="NG/D",$N98="NG/OG",$N98="NG/FO",$N98="NG/LFO",$N98="NG/BFG",$N98="NG/HFO",$N98="NG/FO/D",$N98="NG/LNG",$N98="NG/N",$N98="NG/N/D",$N98="NG/D/HFO",$N98="NG/HFO/OG",$N98="NG/S",$N98="LNG/NG/FO",$N98="LNG/D",$N98="LNG/LPG",$N98="WSTH-NG",$N98="WSTH-NG/BU",$N98="LNG"),Factors!G$5,IF(OR($N98="D",$N98="HFO",$N98="FO",$N98="D/HFO",$N98="D/NG",$N98="HFO/D",$N98="HFO/NG",$N98="FO/NG",$N98="HFO/LFO"),Factors!G$4,0)))</f>
        <v>0.3830825791202615</v>
      </c>
    </row>
    <row r="99" spans="1:79">
      <c r="A99" t="s">
        <v>285</v>
      </c>
      <c r="B99" t="s">
        <v>32</v>
      </c>
      <c r="C99" t="s">
        <v>33</v>
      </c>
      <c r="D99" t="s">
        <v>34</v>
      </c>
      <c r="E99" t="s">
        <v>437</v>
      </c>
      <c r="F99" t="s">
        <v>354</v>
      </c>
      <c r="I99">
        <v>110</v>
      </c>
      <c r="J99" t="s">
        <v>72</v>
      </c>
      <c r="K99">
        <v>1995</v>
      </c>
      <c r="M99" t="s">
        <v>306</v>
      </c>
      <c r="N99" t="s">
        <v>289</v>
      </c>
      <c r="S99" t="s">
        <v>324</v>
      </c>
      <c r="T99" t="s">
        <v>41</v>
      </c>
      <c r="U99">
        <v>35.431699999999999</v>
      </c>
      <c r="V99">
        <v>-81.034700000000001</v>
      </c>
      <c r="W99" t="s">
        <v>42</v>
      </c>
      <c r="X99" t="s">
        <v>438</v>
      </c>
      <c r="Y99" t="s">
        <v>439</v>
      </c>
      <c r="AA99" t="s">
        <v>45</v>
      </c>
      <c r="AB99" t="s">
        <v>440</v>
      </c>
      <c r="AC99" t="s">
        <v>441</v>
      </c>
      <c r="AD99" t="s">
        <v>454</v>
      </c>
      <c r="AE99" t="s">
        <v>49</v>
      </c>
      <c r="AF99" s="1">
        <v>1</v>
      </c>
      <c r="AG99">
        <f t="shared" si="144"/>
        <v>6888</v>
      </c>
      <c r="AH99" t="str">
        <f t="shared" si="92"/>
        <v/>
      </c>
      <c r="AI99">
        <f t="shared" si="99"/>
        <v>29</v>
      </c>
      <c r="AJ99">
        <f t="shared" si="100"/>
        <v>2035</v>
      </c>
      <c r="AK99">
        <f t="shared" ref="AK99:AL99" si="150">AJ99+40</f>
        <v>2075</v>
      </c>
      <c r="AL99">
        <f t="shared" si="150"/>
        <v>2115</v>
      </c>
      <c r="AM99">
        <f>IF($A99="coal",Factors!$D$2,0)</f>
        <v>0</v>
      </c>
      <c r="AN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Factors!$D$5,0)</f>
        <v>0.40084791833563349</v>
      </c>
      <c r="AO99">
        <f>IF(OR($N99="D",$N99="HFO",$N99="FO",$N99="D/HFO",$N99="D/NG",$N99="HFO/D",$N99="HFO/NG",$N99="FO/NG"),Factors!$D$4,0)</f>
        <v>0</v>
      </c>
      <c r="AP99">
        <f>IF($A99="coal",Factors!$E$2,0)</f>
        <v>0</v>
      </c>
      <c r="AQ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Factors!$E$5,0)</f>
        <v>0.4330101334016615</v>
      </c>
      <c r="AR99">
        <f>IF(OR($N99="D",$N99="HFO",$N99="FO",$N99="D/HFO",$N99="D/NG",$N99="HFO/D",$N99="HFO/NG",$N99="FO/NG"),Factors!$E$4,0)</f>
        <v>0</v>
      </c>
      <c r="AS99">
        <f>IF($A99="coal",Factors!$F$2,0)</f>
        <v>0</v>
      </c>
      <c r="AT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Factors!$F$5,0)</f>
        <v>0.49000949564875101</v>
      </c>
      <c r="AU99">
        <f>IF(OR($N99="D",$N99="HFO",$N99="FO",$N99="D/HFO",$N99="D/NG",$N99="HFO/D",$N99="HFO/NG",$N99="FO/NG"),Factors!$F$4,0)</f>
        <v>0</v>
      </c>
      <c r="AV99">
        <f>IF($A99="coal",Factors!$G$2,0)</f>
        <v>0</v>
      </c>
      <c r="AW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Factors!$G$5,0)</f>
        <v>0.3830825791202615</v>
      </c>
      <c r="AX99">
        <f>IF(OR($N99="D",$N99="HFO",$N99="FO",$N99="D/HFO",$N99="D/NG",$N99="HFO/D",$N99="HFO/NG",$N99="FO/NG"),Factors!$G$4,0)</f>
        <v>0</v>
      </c>
      <c r="AY99">
        <f t="shared" si="102"/>
        <v>0.40084791833563349</v>
      </c>
      <c r="AZ99">
        <f t="shared" si="103"/>
        <v>0.4330101334016615</v>
      </c>
      <c r="BA99">
        <f t="shared" si="104"/>
        <v>0.49000949564875101</v>
      </c>
      <c r="BB99">
        <f t="shared" si="105"/>
        <v>0.3830825791202615</v>
      </c>
      <c r="BC99">
        <f t="shared" si="106"/>
        <v>0.42673753162657685</v>
      </c>
      <c r="BD99" s="18">
        <f t="shared" si="107"/>
        <v>386.25705410821644</v>
      </c>
      <c r="BE99" s="18">
        <f t="shared" si="108"/>
        <v>417.24856454584108</v>
      </c>
      <c r="BF99" s="18">
        <f t="shared" si="109"/>
        <v>472.17315000713654</v>
      </c>
      <c r="BG99" s="18">
        <f t="shared" si="110"/>
        <v>369.13837324028395</v>
      </c>
      <c r="BH99">
        <f>IF(A99="coal", Factors!$B$8, IF(OR($N99="D",$N99="HFO",$N99="FO",$N99="D/HFO",$N99="D/NG",$N99="HFO/D",$N99="HFO/NG",$N99="FO/NG"), Factors!$B$9, 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 Factors!$B$10, 0)))</f>
        <v>7740</v>
      </c>
      <c r="BI99">
        <f>IF($A99&lt;&gt;"coal",0,IF($N99="bituminous",Factors!$B$30,IF($N99="lignite",Factors!$B$34,IF($N99="subbituminous",Factors!$B$41,(Factors!$B$30+Factors!$B$34)/2))))</f>
        <v>0</v>
      </c>
      <c r="BJ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(Factors!$B$36+Factors!$B$38)/2,0)</f>
        <v>57.894999999999996</v>
      </c>
      <c r="BK99">
        <f>IF(OR($N99="D",$N99="HFO",$N99="FO",$N99="D/HFO",$N99="D/NG",$N99="HFO/D",$N99="HFO/NG",$N99="FO/NG"),Factors!$B$31,0)</f>
        <v>0</v>
      </c>
      <c r="BL99">
        <f t="shared" si="111"/>
        <v>57.894999999999996</v>
      </c>
      <c r="BM99">
        <f>IF($A99&lt;&gt;"coal",0,IF($N99="bituminous",Factors!$E$33,IF($N99="lignite",Factors!$E$35,IF($N99="subbituminous",Factors!$E$34,(Factors!$E$33+Factors!$E$35)/2))))</f>
        <v>0</v>
      </c>
      <c r="BN99">
        <f>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),(Factors!$E$39+Factors!$E$40)/2,0)</f>
        <v>63.461416724694558</v>
      </c>
      <c r="BO99">
        <f>IF(OR($N99="D",$N99="HFO",$N99="FO",$N99="D/HFO",$N99="D/NG",$N99="HFO/D",$N99="HFO/NG",$N99="FO/NG"),Factors!$E$37,0)</f>
        <v>0</v>
      </c>
      <c r="BP99">
        <f t="shared" si="112"/>
        <v>63.461416724694558</v>
      </c>
      <c r="BQ99" s="17">
        <f t="shared" si="113"/>
        <v>184263.64211279698</v>
      </c>
      <c r="BR99" s="17">
        <f t="shared" si="94"/>
        <v>201979.99446118297</v>
      </c>
      <c r="BT99" s="17">
        <f t="shared" si="146"/>
        <v>189726.12982177557</v>
      </c>
      <c r="BU99" s="17">
        <f t="shared" si="147"/>
        <v>204948.89215096357</v>
      </c>
      <c r="BV99" s="17">
        <f t="shared" si="148"/>
        <v>231927.37428042508</v>
      </c>
      <c r="BW99" s="17">
        <f t="shared" si="149"/>
        <v>181317.58159156784</v>
      </c>
      <c r="BX99">
        <f>IF($A99="coal",Factors!D$2,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,$N99="LNG"),Factors!D$5,IF(OR($N99="D",$N99="HFO",$N99="FO",$N99="D/HFO",$N99="D/NG",$N99="HFO/D",$N99="HFO/NG",$N99="FO/NG",$N99="HFO/LFO"),Factors!D$4,0)))</f>
        <v>0.40084791833563349</v>
      </c>
      <c r="BY99">
        <f>IF($A99="coal",Factors!E$2,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,$N99="LNG"),Factors!E$5,IF(OR($N99="D",$N99="HFO",$N99="FO",$N99="D/HFO",$N99="D/NG",$N99="HFO/D",$N99="HFO/NG",$N99="FO/NG",$N99="HFO/LFO"),Factors!E$4,0)))</f>
        <v>0.4330101334016615</v>
      </c>
      <c r="BZ99">
        <f>IF($A99="coal",Factors!F$2,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,$N99="LNG"),Factors!F$5,IF(OR($N99="D",$N99="HFO",$N99="FO",$N99="D/HFO",$N99="D/NG",$N99="HFO/D",$N99="HFO/NG",$N99="FO/NG",$N99="HFO/LFO"),Factors!F$4,0)))</f>
        <v>0.49000949564875101</v>
      </c>
      <c r="CA99">
        <f>IF($A99="coal",Factors!G$2,IF(OR($N99="NG",$N99="NG/B",$N99="NG/C",$N99="NG/D",$N99="NG/OG",$N99="NG/FO",$N99="NG/LFO",$N99="NG/BFG",$N99="NG/HFO",$N99="NG/FO/D",$N99="NG/LNG",$N99="NG/N",$N99="NG/N/D",$N99="NG/D/HFO",$N99="NG/HFO/OG",$N99="NG/S",$N99="LNG/NG/FO",$N99="LNG/D",$N99="LNG/LPG",$N99="WSTH-NG",$N99="WSTH-NG/BU",$N99="LNG"),Factors!G$5,IF(OR($N99="D",$N99="HFO",$N99="FO",$N99="D/HFO",$N99="D/NG",$N99="HFO/D",$N99="HFO/NG",$N99="FO/NG",$N99="HFO/LFO"),Factors!G$4,0)))</f>
        <v>0.3830825791202615</v>
      </c>
    </row>
    <row r="100" spans="1:79">
      <c r="A100" t="s">
        <v>285</v>
      </c>
      <c r="B100" t="s">
        <v>32</v>
      </c>
      <c r="C100" t="s">
        <v>33</v>
      </c>
      <c r="D100" t="s">
        <v>34</v>
      </c>
      <c r="E100" t="s">
        <v>437</v>
      </c>
      <c r="F100" t="s">
        <v>356</v>
      </c>
      <c r="I100">
        <v>110</v>
      </c>
      <c r="J100" t="s">
        <v>72</v>
      </c>
      <c r="K100">
        <v>1996</v>
      </c>
      <c r="M100" t="s">
        <v>306</v>
      </c>
      <c r="N100" t="s">
        <v>289</v>
      </c>
      <c r="S100" t="s">
        <v>324</v>
      </c>
      <c r="T100" t="s">
        <v>41</v>
      </c>
      <c r="U100">
        <v>35.431699999999999</v>
      </c>
      <c r="V100">
        <v>-81.034700000000001</v>
      </c>
      <c r="W100" t="s">
        <v>42</v>
      </c>
      <c r="X100" t="s">
        <v>438</v>
      </c>
      <c r="Y100" t="s">
        <v>439</v>
      </c>
      <c r="AA100" t="s">
        <v>45</v>
      </c>
      <c r="AB100" t="s">
        <v>440</v>
      </c>
      <c r="AC100" t="s">
        <v>441</v>
      </c>
      <c r="AD100" t="s">
        <v>455</v>
      </c>
      <c r="AE100" t="s">
        <v>49</v>
      </c>
      <c r="AF100" s="1">
        <v>1</v>
      </c>
      <c r="AG100">
        <f t="shared" si="144"/>
        <v>6888</v>
      </c>
      <c r="AH100" t="str">
        <f t="shared" si="92"/>
        <v/>
      </c>
      <c r="AI100">
        <f t="shared" si="99"/>
        <v>28</v>
      </c>
      <c r="AJ100">
        <f t="shared" si="100"/>
        <v>2036</v>
      </c>
      <c r="AK100">
        <f t="shared" ref="AK100:AL100" si="151">AJ100+40</f>
        <v>2076</v>
      </c>
      <c r="AL100">
        <f t="shared" si="151"/>
        <v>2116</v>
      </c>
      <c r="AM100">
        <f>IF($A100="coal",Factors!$D$2,0)</f>
        <v>0</v>
      </c>
      <c r="AN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Factors!$D$5,0)</f>
        <v>0.40084791833563349</v>
      </c>
      <c r="AO100">
        <f>IF(OR($N100="D",$N100="HFO",$N100="FO",$N100="D/HFO",$N100="D/NG",$N100="HFO/D",$N100="HFO/NG",$N100="FO/NG"),Factors!$D$4,0)</f>
        <v>0</v>
      </c>
      <c r="AP100">
        <f>IF($A100="coal",Factors!$E$2,0)</f>
        <v>0</v>
      </c>
      <c r="AQ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Factors!$E$5,0)</f>
        <v>0.4330101334016615</v>
      </c>
      <c r="AR100">
        <f>IF(OR($N100="D",$N100="HFO",$N100="FO",$N100="D/HFO",$N100="D/NG",$N100="HFO/D",$N100="HFO/NG",$N100="FO/NG"),Factors!$E$4,0)</f>
        <v>0</v>
      </c>
      <c r="AS100">
        <f>IF($A100="coal",Factors!$F$2,0)</f>
        <v>0</v>
      </c>
      <c r="AT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Factors!$F$5,0)</f>
        <v>0.49000949564875101</v>
      </c>
      <c r="AU100">
        <f>IF(OR($N100="D",$N100="HFO",$N100="FO",$N100="D/HFO",$N100="D/NG",$N100="HFO/D",$N100="HFO/NG",$N100="FO/NG"),Factors!$F$4,0)</f>
        <v>0</v>
      </c>
      <c r="AV100">
        <f>IF($A100="coal",Factors!$G$2,0)</f>
        <v>0</v>
      </c>
      <c r="AW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Factors!$G$5,0)</f>
        <v>0.3830825791202615</v>
      </c>
      <c r="AX100">
        <f>IF(OR($N100="D",$N100="HFO",$N100="FO",$N100="D/HFO",$N100="D/NG",$N100="HFO/D",$N100="HFO/NG",$N100="FO/NG"),Factors!$G$4,0)</f>
        <v>0</v>
      </c>
      <c r="AY100">
        <f t="shared" si="102"/>
        <v>0.40084791833563349</v>
      </c>
      <c r="AZ100">
        <f t="shared" si="103"/>
        <v>0.4330101334016615</v>
      </c>
      <c r="BA100">
        <f t="shared" si="104"/>
        <v>0.49000949564875101</v>
      </c>
      <c r="BB100">
        <f t="shared" si="105"/>
        <v>0.3830825791202615</v>
      </c>
      <c r="BC100">
        <f t="shared" si="106"/>
        <v>0.42673753162657685</v>
      </c>
      <c r="BD100" s="18">
        <f t="shared" si="107"/>
        <v>386.25705410821644</v>
      </c>
      <c r="BE100" s="18">
        <f t="shared" si="108"/>
        <v>417.24856454584108</v>
      </c>
      <c r="BF100" s="18">
        <f t="shared" si="109"/>
        <v>472.17315000713654</v>
      </c>
      <c r="BG100" s="18">
        <f t="shared" si="110"/>
        <v>369.13837324028395</v>
      </c>
      <c r="BH100">
        <f>IF(A100="coal", Factors!$B$8, IF(OR($N100="D",$N100="HFO",$N100="FO",$N100="D/HFO",$N100="D/NG",$N100="HFO/D",$N100="HFO/NG",$N100="FO/NG"), Factors!$B$9, 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 Factors!$B$10, 0)))</f>
        <v>7740</v>
      </c>
      <c r="BI100">
        <f>IF($A100&lt;&gt;"coal",0,IF($N100="bituminous",Factors!$B$30,IF($N100="lignite",Factors!$B$34,IF($N100="subbituminous",Factors!$B$41,(Factors!$B$30+Factors!$B$34)/2))))</f>
        <v>0</v>
      </c>
      <c r="BJ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(Factors!$B$36+Factors!$B$38)/2,0)</f>
        <v>57.894999999999996</v>
      </c>
      <c r="BK100">
        <f>IF(OR($N100="D",$N100="HFO",$N100="FO",$N100="D/HFO",$N100="D/NG",$N100="HFO/D",$N100="HFO/NG",$N100="FO/NG"),Factors!$B$31,0)</f>
        <v>0</v>
      </c>
      <c r="BL100">
        <f t="shared" si="111"/>
        <v>57.894999999999996</v>
      </c>
      <c r="BM100">
        <f>IF($A100&lt;&gt;"coal",0,IF($N100="bituminous",Factors!$E$33,IF($N100="lignite",Factors!$E$35,IF($N100="subbituminous",Factors!$E$34,(Factors!$E$33+Factors!$E$35)/2))))</f>
        <v>0</v>
      </c>
      <c r="BN100">
        <f>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),(Factors!$E$39+Factors!$E$40)/2,0)</f>
        <v>63.461416724694558</v>
      </c>
      <c r="BO100">
        <f>IF(OR($N100="D",$N100="HFO",$N100="FO",$N100="D/HFO",$N100="D/NG",$N100="HFO/D",$N100="HFO/NG",$N100="FO/NG"),Factors!$E$37,0)</f>
        <v>0</v>
      </c>
      <c r="BP100">
        <f t="shared" si="112"/>
        <v>63.461416724694558</v>
      </c>
      <c r="BQ100" s="17">
        <f t="shared" si="113"/>
        <v>184263.64211279698</v>
      </c>
      <c r="BR100" s="17">
        <f t="shared" si="94"/>
        <v>201979.99446118297</v>
      </c>
      <c r="BT100" s="17">
        <f t="shared" si="146"/>
        <v>189726.12982177557</v>
      </c>
      <c r="BU100" s="17">
        <f t="shared" si="147"/>
        <v>204948.89215096357</v>
      </c>
      <c r="BV100" s="17">
        <f t="shared" si="148"/>
        <v>231927.37428042508</v>
      </c>
      <c r="BW100" s="17">
        <f t="shared" si="149"/>
        <v>181317.58159156784</v>
      </c>
      <c r="BX100">
        <f>IF($A100="coal",Factors!D$2,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,$N100="LNG"),Factors!D$5,IF(OR($N100="D",$N100="HFO",$N100="FO",$N100="D/HFO",$N100="D/NG",$N100="HFO/D",$N100="HFO/NG",$N100="FO/NG",$N100="HFO/LFO"),Factors!D$4,0)))</f>
        <v>0.40084791833563349</v>
      </c>
      <c r="BY100">
        <f>IF($A100="coal",Factors!E$2,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,$N100="LNG"),Factors!E$5,IF(OR($N100="D",$N100="HFO",$N100="FO",$N100="D/HFO",$N100="D/NG",$N100="HFO/D",$N100="HFO/NG",$N100="FO/NG",$N100="HFO/LFO"),Factors!E$4,0)))</f>
        <v>0.4330101334016615</v>
      </c>
      <c r="BZ100">
        <f>IF($A100="coal",Factors!F$2,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,$N100="LNG"),Factors!F$5,IF(OR($N100="D",$N100="HFO",$N100="FO",$N100="D/HFO",$N100="D/NG",$N100="HFO/D",$N100="HFO/NG",$N100="FO/NG",$N100="HFO/LFO"),Factors!F$4,0)))</f>
        <v>0.49000949564875101</v>
      </c>
      <c r="CA100">
        <f>IF($A100="coal",Factors!G$2,IF(OR($N100="NG",$N100="NG/B",$N100="NG/C",$N100="NG/D",$N100="NG/OG",$N100="NG/FO",$N100="NG/LFO",$N100="NG/BFG",$N100="NG/HFO",$N100="NG/FO/D",$N100="NG/LNG",$N100="NG/N",$N100="NG/N/D",$N100="NG/D/HFO",$N100="NG/HFO/OG",$N100="NG/S",$N100="LNG/NG/FO",$N100="LNG/D",$N100="LNG/LPG",$N100="WSTH-NG",$N100="WSTH-NG/BU",$N100="LNG"),Factors!G$5,IF(OR($N100="D",$N100="HFO",$N100="FO",$N100="D/HFO",$N100="D/NG",$N100="HFO/D",$N100="HFO/NG",$N100="FO/NG",$N100="HFO/LFO"),Factors!G$4,0)))</f>
        <v>0.3830825791202615</v>
      </c>
    </row>
    <row r="101" spans="1:79">
      <c r="A101" t="s">
        <v>285</v>
      </c>
      <c r="B101" t="s">
        <v>32</v>
      </c>
      <c r="C101" t="s">
        <v>33</v>
      </c>
      <c r="D101" t="s">
        <v>34</v>
      </c>
      <c r="E101" t="s">
        <v>437</v>
      </c>
      <c r="F101" t="s">
        <v>456</v>
      </c>
      <c r="I101">
        <v>110</v>
      </c>
      <c r="J101" t="s">
        <v>72</v>
      </c>
      <c r="K101">
        <v>1996</v>
      </c>
      <c r="M101" t="s">
        <v>306</v>
      </c>
      <c r="N101" t="s">
        <v>289</v>
      </c>
      <c r="S101" t="s">
        <v>324</v>
      </c>
      <c r="T101" t="s">
        <v>41</v>
      </c>
      <c r="U101">
        <v>35.431699999999999</v>
      </c>
      <c r="V101">
        <v>-81.034700000000001</v>
      </c>
      <c r="W101" t="s">
        <v>42</v>
      </c>
      <c r="X101" t="s">
        <v>438</v>
      </c>
      <c r="Y101" t="s">
        <v>439</v>
      </c>
      <c r="AA101" t="s">
        <v>45</v>
      </c>
      <c r="AB101" t="s">
        <v>440</v>
      </c>
      <c r="AC101" t="s">
        <v>441</v>
      </c>
      <c r="AD101" t="s">
        <v>457</v>
      </c>
      <c r="AE101" t="s">
        <v>49</v>
      </c>
      <c r="AF101" s="1">
        <v>1</v>
      </c>
      <c r="AG101">
        <f t="shared" si="144"/>
        <v>6888</v>
      </c>
      <c r="AH101" t="str">
        <f t="shared" si="92"/>
        <v/>
      </c>
      <c r="AI101">
        <f t="shared" si="99"/>
        <v>28</v>
      </c>
      <c r="AJ101">
        <f t="shared" si="100"/>
        <v>2036</v>
      </c>
      <c r="AK101">
        <f t="shared" ref="AK101:AL101" si="152">AJ101+40</f>
        <v>2076</v>
      </c>
      <c r="AL101">
        <f t="shared" si="152"/>
        <v>2116</v>
      </c>
      <c r="AM101">
        <f>IF($A101="coal",Factors!$D$2,0)</f>
        <v>0</v>
      </c>
      <c r="AN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Factors!$D$5,0)</f>
        <v>0.40084791833563349</v>
      </c>
      <c r="AO101">
        <f>IF(OR($N101="D",$N101="HFO",$N101="FO",$N101="D/HFO",$N101="D/NG",$N101="HFO/D",$N101="HFO/NG",$N101="FO/NG"),Factors!$D$4,0)</f>
        <v>0</v>
      </c>
      <c r="AP101">
        <f>IF($A101="coal",Factors!$E$2,0)</f>
        <v>0</v>
      </c>
      <c r="AQ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Factors!$E$5,0)</f>
        <v>0.4330101334016615</v>
      </c>
      <c r="AR101">
        <f>IF(OR($N101="D",$N101="HFO",$N101="FO",$N101="D/HFO",$N101="D/NG",$N101="HFO/D",$N101="HFO/NG",$N101="FO/NG"),Factors!$E$4,0)</f>
        <v>0</v>
      </c>
      <c r="AS101">
        <f>IF($A101="coal",Factors!$F$2,0)</f>
        <v>0</v>
      </c>
      <c r="AT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Factors!$F$5,0)</f>
        <v>0.49000949564875101</v>
      </c>
      <c r="AU101">
        <f>IF(OR($N101="D",$N101="HFO",$N101="FO",$N101="D/HFO",$N101="D/NG",$N101="HFO/D",$N101="HFO/NG",$N101="FO/NG"),Factors!$F$4,0)</f>
        <v>0</v>
      </c>
      <c r="AV101">
        <f>IF($A101="coal",Factors!$G$2,0)</f>
        <v>0</v>
      </c>
      <c r="AW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Factors!$G$5,0)</f>
        <v>0.3830825791202615</v>
      </c>
      <c r="AX101">
        <f>IF(OR($N101="D",$N101="HFO",$N101="FO",$N101="D/HFO",$N101="D/NG",$N101="HFO/D",$N101="HFO/NG",$N101="FO/NG"),Factors!$G$4,0)</f>
        <v>0</v>
      </c>
      <c r="AY101">
        <f t="shared" si="102"/>
        <v>0.40084791833563349</v>
      </c>
      <c r="AZ101">
        <f t="shared" si="103"/>
        <v>0.4330101334016615</v>
      </c>
      <c r="BA101">
        <f t="shared" si="104"/>
        <v>0.49000949564875101</v>
      </c>
      <c r="BB101">
        <f t="shared" si="105"/>
        <v>0.3830825791202615</v>
      </c>
      <c r="BC101">
        <f t="shared" si="106"/>
        <v>0.42673753162657685</v>
      </c>
      <c r="BD101" s="18">
        <f t="shared" si="107"/>
        <v>386.25705410821644</v>
      </c>
      <c r="BE101" s="18">
        <f t="shared" si="108"/>
        <v>417.24856454584108</v>
      </c>
      <c r="BF101" s="18">
        <f t="shared" si="109"/>
        <v>472.17315000713654</v>
      </c>
      <c r="BG101" s="18">
        <f t="shared" si="110"/>
        <v>369.13837324028395</v>
      </c>
      <c r="BH101">
        <f>IF(A101="coal", Factors!$B$8, IF(OR($N101="D",$N101="HFO",$N101="FO",$N101="D/HFO",$N101="D/NG",$N101="HFO/D",$N101="HFO/NG",$N101="FO/NG"), Factors!$B$9, 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 Factors!$B$10, 0)))</f>
        <v>7740</v>
      </c>
      <c r="BI101">
        <f>IF($A101&lt;&gt;"coal",0,IF($N101="bituminous",Factors!$B$30,IF($N101="lignite",Factors!$B$34,IF($N101="subbituminous",Factors!$B$41,(Factors!$B$30+Factors!$B$34)/2))))</f>
        <v>0</v>
      </c>
      <c r="BJ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(Factors!$B$36+Factors!$B$38)/2,0)</f>
        <v>57.894999999999996</v>
      </c>
      <c r="BK101">
        <f>IF(OR($N101="D",$N101="HFO",$N101="FO",$N101="D/HFO",$N101="D/NG",$N101="HFO/D",$N101="HFO/NG",$N101="FO/NG"),Factors!$B$31,0)</f>
        <v>0</v>
      </c>
      <c r="BL101">
        <f t="shared" si="111"/>
        <v>57.894999999999996</v>
      </c>
      <c r="BM101">
        <f>IF($A101&lt;&gt;"coal",0,IF($N101="bituminous",Factors!$E$33,IF($N101="lignite",Factors!$E$35,IF($N101="subbituminous",Factors!$E$34,(Factors!$E$33+Factors!$E$35)/2))))</f>
        <v>0</v>
      </c>
      <c r="BN101">
        <f>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),(Factors!$E$39+Factors!$E$40)/2,0)</f>
        <v>63.461416724694558</v>
      </c>
      <c r="BO101">
        <f>IF(OR($N101="D",$N101="HFO",$N101="FO",$N101="D/HFO",$N101="D/NG",$N101="HFO/D",$N101="HFO/NG",$N101="FO/NG"),Factors!$E$37,0)</f>
        <v>0</v>
      </c>
      <c r="BP101">
        <f t="shared" si="112"/>
        <v>63.461416724694558</v>
      </c>
      <c r="BQ101" s="17">
        <f t="shared" si="113"/>
        <v>184263.64211279698</v>
      </c>
      <c r="BR101" s="17">
        <f t="shared" si="94"/>
        <v>201979.99446118297</v>
      </c>
      <c r="BT101" s="17">
        <f t="shared" si="146"/>
        <v>189726.12982177557</v>
      </c>
      <c r="BU101" s="17">
        <f t="shared" si="147"/>
        <v>204948.89215096357</v>
      </c>
      <c r="BV101" s="17">
        <f t="shared" si="148"/>
        <v>231927.37428042508</v>
      </c>
      <c r="BW101" s="17">
        <f t="shared" si="149"/>
        <v>181317.58159156784</v>
      </c>
      <c r="BX101">
        <f>IF($A101="coal",Factors!D$2,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,$N101="LNG"),Factors!D$5,IF(OR($N101="D",$N101="HFO",$N101="FO",$N101="D/HFO",$N101="D/NG",$N101="HFO/D",$N101="HFO/NG",$N101="FO/NG",$N101="HFO/LFO"),Factors!D$4,0)))</f>
        <v>0.40084791833563349</v>
      </c>
      <c r="BY101">
        <f>IF($A101="coal",Factors!E$2,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,$N101="LNG"),Factors!E$5,IF(OR($N101="D",$N101="HFO",$N101="FO",$N101="D/HFO",$N101="D/NG",$N101="HFO/D",$N101="HFO/NG",$N101="FO/NG",$N101="HFO/LFO"),Factors!E$4,0)))</f>
        <v>0.4330101334016615</v>
      </c>
      <c r="BZ101">
        <f>IF($A101="coal",Factors!F$2,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,$N101="LNG"),Factors!F$5,IF(OR($N101="D",$N101="HFO",$N101="FO",$N101="D/HFO",$N101="D/NG",$N101="HFO/D",$N101="HFO/NG",$N101="FO/NG",$N101="HFO/LFO"),Factors!F$4,0)))</f>
        <v>0.49000949564875101</v>
      </c>
      <c r="CA101">
        <f>IF($A101="coal",Factors!G$2,IF(OR($N101="NG",$N101="NG/B",$N101="NG/C",$N101="NG/D",$N101="NG/OG",$N101="NG/FO",$N101="NG/LFO",$N101="NG/BFG",$N101="NG/HFO",$N101="NG/FO/D",$N101="NG/LNG",$N101="NG/N",$N101="NG/N/D",$N101="NG/D/HFO",$N101="NG/HFO/OG",$N101="NG/S",$N101="LNG/NG/FO",$N101="LNG/D",$N101="LNG/LPG",$N101="WSTH-NG",$N101="WSTH-NG/BU",$N101="LNG"),Factors!G$5,IF(OR($N101="D",$N101="HFO",$N101="FO",$N101="D/HFO",$N101="D/NG",$N101="HFO/D",$N101="HFO/NG",$N101="FO/NG",$N101="HFO/LFO"),Factors!G$4,0)))</f>
        <v>0.3830825791202615</v>
      </c>
    </row>
    <row r="102" spans="1:79">
      <c r="A102" t="s">
        <v>285</v>
      </c>
      <c r="B102" t="s">
        <v>32</v>
      </c>
      <c r="C102" t="s">
        <v>33</v>
      </c>
      <c r="D102" t="s">
        <v>34</v>
      </c>
      <c r="E102" t="s">
        <v>437</v>
      </c>
      <c r="F102" t="s">
        <v>458</v>
      </c>
      <c r="I102">
        <v>110</v>
      </c>
      <c r="J102" t="s">
        <v>72</v>
      </c>
      <c r="K102">
        <v>1996</v>
      </c>
      <c r="M102" t="s">
        <v>306</v>
      </c>
      <c r="N102" t="s">
        <v>289</v>
      </c>
      <c r="S102" t="s">
        <v>324</v>
      </c>
      <c r="T102" t="s">
        <v>41</v>
      </c>
      <c r="U102">
        <v>35.431699999999999</v>
      </c>
      <c r="V102">
        <v>-81.034700000000001</v>
      </c>
      <c r="W102" t="s">
        <v>42</v>
      </c>
      <c r="X102" t="s">
        <v>438</v>
      </c>
      <c r="Y102" t="s">
        <v>439</v>
      </c>
      <c r="AA102" t="s">
        <v>45</v>
      </c>
      <c r="AB102" t="s">
        <v>440</v>
      </c>
      <c r="AC102" t="s">
        <v>441</v>
      </c>
      <c r="AD102" t="s">
        <v>459</v>
      </c>
      <c r="AE102" t="s">
        <v>49</v>
      </c>
      <c r="AF102" s="1">
        <v>1</v>
      </c>
      <c r="AG102">
        <f t="shared" si="144"/>
        <v>6888</v>
      </c>
      <c r="AH102" t="str">
        <f t="shared" si="92"/>
        <v/>
      </c>
      <c r="AI102">
        <f t="shared" si="99"/>
        <v>28</v>
      </c>
      <c r="AJ102">
        <f t="shared" si="100"/>
        <v>2036</v>
      </c>
      <c r="AK102">
        <f t="shared" ref="AK102:AL102" si="153">AJ102+40</f>
        <v>2076</v>
      </c>
      <c r="AL102">
        <f t="shared" si="153"/>
        <v>2116</v>
      </c>
      <c r="AM102">
        <f>IF($A102="coal",Factors!$D$2,0)</f>
        <v>0</v>
      </c>
      <c r="AN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Factors!$D$5,0)</f>
        <v>0.40084791833563349</v>
      </c>
      <c r="AO102">
        <f>IF(OR($N102="D",$N102="HFO",$N102="FO",$N102="D/HFO",$N102="D/NG",$N102="HFO/D",$N102="HFO/NG",$N102="FO/NG"),Factors!$D$4,0)</f>
        <v>0</v>
      </c>
      <c r="AP102">
        <f>IF($A102="coal",Factors!$E$2,0)</f>
        <v>0</v>
      </c>
      <c r="AQ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Factors!$E$5,0)</f>
        <v>0.4330101334016615</v>
      </c>
      <c r="AR102">
        <f>IF(OR($N102="D",$N102="HFO",$N102="FO",$N102="D/HFO",$N102="D/NG",$N102="HFO/D",$N102="HFO/NG",$N102="FO/NG"),Factors!$E$4,0)</f>
        <v>0</v>
      </c>
      <c r="AS102">
        <f>IF($A102="coal",Factors!$F$2,0)</f>
        <v>0</v>
      </c>
      <c r="AT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Factors!$F$5,0)</f>
        <v>0.49000949564875101</v>
      </c>
      <c r="AU102">
        <f>IF(OR($N102="D",$N102="HFO",$N102="FO",$N102="D/HFO",$N102="D/NG",$N102="HFO/D",$N102="HFO/NG",$N102="FO/NG"),Factors!$F$4,0)</f>
        <v>0</v>
      </c>
      <c r="AV102">
        <f>IF($A102="coal",Factors!$G$2,0)</f>
        <v>0</v>
      </c>
      <c r="AW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Factors!$G$5,0)</f>
        <v>0.3830825791202615</v>
      </c>
      <c r="AX102">
        <f>IF(OR($N102="D",$N102="HFO",$N102="FO",$N102="D/HFO",$N102="D/NG",$N102="HFO/D",$N102="HFO/NG",$N102="FO/NG"),Factors!$G$4,0)</f>
        <v>0</v>
      </c>
      <c r="AY102">
        <f t="shared" si="102"/>
        <v>0.40084791833563349</v>
      </c>
      <c r="AZ102">
        <f t="shared" si="103"/>
        <v>0.4330101334016615</v>
      </c>
      <c r="BA102">
        <f t="shared" si="104"/>
        <v>0.49000949564875101</v>
      </c>
      <c r="BB102">
        <f t="shared" si="105"/>
        <v>0.3830825791202615</v>
      </c>
      <c r="BC102">
        <f t="shared" si="106"/>
        <v>0.42673753162657685</v>
      </c>
      <c r="BD102" s="18">
        <f t="shared" si="107"/>
        <v>386.25705410821644</v>
      </c>
      <c r="BE102" s="18">
        <f t="shared" si="108"/>
        <v>417.24856454584108</v>
      </c>
      <c r="BF102" s="18">
        <f t="shared" si="109"/>
        <v>472.17315000713654</v>
      </c>
      <c r="BG102" s="18">
        <f t="shared" si="110"/>
        <v>369.13837324028395</v>
      </c>
      <c r="BH102">
        <f>IF(A102="coal", Factors!$B$8, IF(OR($N102="D",$N102="HFO",$N102="FO",$N102="D/HFO",$N102="D/NG",$N102="HFO/D",$N102="HFO/NG",$N102="FO/NG"), Factors!$B$9, 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 Factors!$B$10, 0)))</f>
        <v>7740</v>
      </c>
      <c r="BI102">
        <f>IF($A102&lt;&gt;"coal",0,IF($N102="bituminous",Factors!$B$30,IF($N102="lignite",Factors!$B$34,IF($N102="subbituminous",Factors!$B$41,(Factors!$B$30+Factors!$B$34)/2))))</f>
        <v>0</v>
      </c>
      <c r="BJ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(Factors!$B$36+Factors!$B$38)/2,0)</f>
        <v>57.894999999999996</v>
      </c>
      <c r="BK102">
        <f>IF(OR($N102="D",$N102="HFO",$N102="FO",$N102="D/HFO",$N102="D/NG",$N102="HFO/D",$N102="HFO/NG",$N102="FO/NG"),Factors!$B$31,0)</f>
        <v>0</v>
      </c>
      <c r="BL102">
        <f t="shared" si="111"/>
        <v>57.894999999999996</v>
      </c>
      <c r="BM102">
        <f>IF($A102&lt;&gt;"coal",0,IF($N102="bituminous",Factors!$E$33,IF($N102="lignite",Factors!$E$35,IF($N102="subbituminous",Factors!$E$34,(Factors!$E$33+Factors!$E$35)/2))))</f>
        <v>0</v>
      </c>
      <c r="BN102">
        <f>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),(Factors!$E$39+Factors!$E$40)/2,0)</f>
        <v>63.461416724694558</v>
      </c>
      <c r="BO102">
        <f>IF(OR($N102="D",$N102="HFO",$N102="FO",$N102="D/HFO",$N102="D/NG",$N102="HFO/D",$N102="HFO/NG",$N102="FO/NG"),Factors!$E$37,0)</f>
        <v>0</v>
      </c>
      <c r="BP102">
        <f t="shared" si="112"/>
        <v>63.461416724694558</v>
      </c>
      <c r="BQ102" s="17">
        <f t="shared" si="113"/>
        <v>184263.64211279698</v>
      </c>
      <c r="BR102" s="17">
        <f t="shared" si="94"/>
        <v>201979.99446118297</v>
      </c>
      <c r="BT102" s="17">
        <f t="shared" si="146"/>
        <v>189726.12982177557</v>
      </c>
      <c r="BU102" s="17">
        <f t="shared" si="147"/>
        <v>204948.89215096357</v>
      </c>
      <c r="BV102" s="17">
        <f t="shared" si="148"/>
        <v>231927.37428042508</v>
      </c>
      <c r="BW102" s="17">
        <f t="shared" si="149"/>
        <v>181317.58159156784</v>
      </c>
      <c r="BX102">
        <f>IF($A102="coal",Factors!D$2,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,$N102="LNG"),Factors!D$5,IF(OR($N102="D",$N102="HFO",$N102="FO",$N102="D/HFO",$N102="D/NG",$N102="HFO/D",$N102="HFO/NG",$N102="FO/NG",$N102="HFO/LFO"),Factors!D$4,0)))</f>
        <v>0.40084791833563349</v>
      </c>
      <c r="BY102">
        <f>IF($A102="coal",Factors!E$2,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,$N102="LNG"),Factors!E$5,IF(OR($N102="D",$N102="HFO",$N102="FO",$N102="D/HFO",$N102="D/NG",$N102="HFO/D",$N102="HFO/NG",$N102="FO/NG",$N102="HFO/LFO"),Factors!E$4,0)))</f>
        <v>0.4330101334016615</v>
      </c>
      <c r="BZ102">
        <f>IF($A102="coal",Factors!F$2,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,$N102="LNG"),Factors!F$5,IF(OR($N102="D",$N102="HFO",$N102="FO",$N102="D/HFO",$N102="D/NG",$N102="HFO/D",$N102="HFO/NG",$N102="FO/NG",$N102="HFO/LFO"),Factors!F$4,0)))</f>
        <v>0.49000949564875101</v>
      </c>
      <c r="CA102">
        <f>IF($A102="coal",Factors!G$2,IF(OR($N102="NG",$N102="NG/B",$N102="NG/C",$N102="NG/D",$N102="NG/OG",$N102="NG/FO",$N102="NG/LFO",$N102="NG/BFG",$N102="NG/HFO",$N102="NG/FO/D",$N102="NG/LNG",$N102="NG/N",$N102="NG/N/D",$N102="NG/D/HFO",$N102="NG/HFO/OG",$N102="NG/S",$N102="LNG/NG/FO",$N102="LNG/D",$N102="LNG/LPG",$N102="WSTH-NG",$N102="WSTH-NG/BU",$N102="LNG"),Factors!G$5,IF(OR($N102="D",$N102="HFO",$N102="FO",$N102="D/HFO",$N102="D/NG",$N102="HFO/D",$N102="HFO/NG",$N102="FO/NG",$N102="HFO/LFO"),Factors!G$4,0)))</f>
        <v>0.3830825791202615</v>
      </c>
    </row>
    <row r="103" spans="1:79">
      <c r="A103" t="s">
        <v>285</v>
      </c>
      <c r="B103" t="s">
        <v>32</v>
      </c>
      <c r="C103" t="s">
        <v>33</v>
      </c>
      <c r="D103" t="s">
        <v>34</v>
      </c>
      <c r="E103" t="s">
        <v>437</v>
      </c>
      <c r="F103" t="s">
        <v>460</v>
      </c>
      <c r="I103">
        <v>110</v>
      </c>
      <c r="J103" t="s">
        <v>72</v>
      </c>
      <c r="K103">
        <v>1996</v>
      </c>
      <c r="M103" t="s">
        <v>306</v>
      </c>
      <c r="N103" t="s">
        <v>289</v>
      </c>
      <c r="S103" t="s">
        <v>324</v>
      </c>
      <c r="T103" t="s">
        <v>41</v>
      </c>
      <c r="U103">
        <v>35.431699999999999</v>
      </c>
      <c r="V103">
        <v>-81.034700000000001</v>
      </c>
      <c r="W103" t="s">
        <v>42</v>
      </c>
      <c r="X103" t="s">
        <v>438</v>
      </c>
      <c r="Y103" t="s">
        <v>439</v>
      </c>
      <c r="AA103" t="s">
        <v>45</v>
      </c>
      <c r="AB103" t="s">
        <v>440</v>
      </c>
      <c r="AC103" t="s">
        <v>441</v>
      </c>
      <c r="AD103" t="s">
        <v>461</v>
      </c>
      <c r="AE103" t="s">
        <v>49</v>
      </c>
      <c r="AF103" s="1">
        <v>1</v>
      </c>
      <c r="AG103">
        <f t="shared" si="144"/>
        <v>6888</v>
      </c>
      <c r="AH103" t="str">
        <f t="shared" si="92"/>
        <v/>
      </c>
      <c r="AI103">
        <f t="shared" si="99"/>
        <v>28</v>
      </c>
      <c r="AJ103">
        <f t="shared" si="100"/>
        <v>2036</v>
      </c>
      <c r="AK103">
        <f t="shared" ref="AK103:AL103" si="154">AJ103+40</f>
        <v>2076</v>
      </c>
      <c r="AL103">
        <f t="shared" si="154"/>
        <v>2116</v>
      </c>
      <c r="AM103">
        <f>IF($A103="coal",Factors!$D$2,0)</f>
        <v>0</v>
      </c>
      <c r="AN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Factors!$D$5,0)</f>
        <v>0.40084791833563349</v>
      </c>
      <c r="AO103">
        <f>IF(OR($N103="D",$N103="HFO",$N103="FO",$N103="D/HFO",$N103="D/NG",$N103="HFO/D",$N103="HFO/NG",$N103="FO/NG"),Factors!$D$4,0)</f>
        <v>0</v>
      </c>
      <c r="AP103">
        <f>IF($A103="coal",Factors!$E$2,0)</f>
        <v>0</v>
      </c>
      <c r="AQ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Factors!$E$5,0)</f>
        <v>0.4330101334016615</v>
      </c>
      <c r="AR103">
        <f>IF(OR($N103="D",$N103="HFO",$N103="FO",$N103="D/HFO",$N103="D/NG",$N103="HFO/D",$N103="HFO/NG",$N103="FO/NG"),Factors!$E$4,0)</f>
        <v>0</v>
      </c>
      <c r="AS103">
        <f>IF($A103="coal",Factors!$F$2,0)</f>
        <v>0</v>
      </c>
      <c r="AT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Factors!$F$5,0)</f>
        <v>0.49000949564875101</v>
      </c>
      <c r="AU103">
        <f>IF(OR($N103="D",$N103="HFO",$N103="FO",$N103="D/HFO",$N103="D/NG",$N103="HFO/D",$N103="HFO/NG",$N103="FO/NG"),Factors!$F$4,0)</f>
        <v>0</v>
      </c>
      <c r="AV103">
        <f>IF($A103="coal",Factors!$G$2,0)</f>
        <v>0</v>
      </c>
      <c r="AW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Factors!$G$5,0)</f>
        <v>0.3830825791202615</v>
      </c>
      <c r="AX103">
        <f>IF(OR($N103="D",$N103="HFO",$N103="FO",$N103="D/HFO",$N103="D/NG",$N103="HFO/D",$N103="HFO/NG",$N103="FO/NG"),Factors!$G$4,0)</f>
        <v>0</v>
      </c>
      <c r="AY103">
        <f t="shared" si="102"/>
        <v>0.40084791833563349</v>
      </c>
      <c r="AZ103">
        <f t="shared" si="103"/>
        <v>0.4330101334016615</v>
      </c>
      <c r="BA103">
        <f t="shared" si="104"/>
        <v>0.49000949564875101</v>
      </c>
      <c r="BB103">
        <f t="shared" si="105"/>
        <v>0.3830825791202615</v>
      </c>
      <c r="BC103">
        <f t="shared" si="106"/>
        <v>0.42673753162657685</v>
      </c>
      <c r="BD103" s="18">
        <f t="shared" si="107"/>
        <v>386.25705410821644</v>
      </c>
      <c r="BE103" s="18">
        <f t="shared" si="108"/>
        <v>417.24856454584108</v>
      </c>
      <c r="BF103" s="18">
        <f t="shared" si="109"/>
        <v>472.17315000713654</v>
      </c>
      <c r="BG103" s="18">
        <f t="shared" si="110"/>
        <v>369.13837324028395</v>
      </c>
      <c r="BH103">
        <f>IF(A103="coal", Factors!$B$8, IF(OR($N103="D",$N103="HFO",$N103="FO",$N103="D/HFO",$N103="D/NG",$N103="HFO/D",$N103="HFO/NG",$N103="FO/NG"), Factors!$B$9, 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 Factors!$B$10, 0)))</f>
        <v>7740</v>
      </c>
      <c r="BI103">
        <f>IF($A103&lt;&gt;"coal",0,IF($N103="bituminous",Factors!$B$30,IF($N103="lignite",Factors!$B$34,IF($N103="subbituminous",Factors!$B$41,(Factors!$B$30+Factors!$B$34)/2))))</f>
        <v>0</v>
      </c>
      <c r="BJ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(Factors!$B$36+Factors!$B$38)/2,0)</f>
        <v>57.894999999999996</v>
      </c>
      <c r="BK103">
        <f>IF(OR($N103="D",$N103="HFO",$N103="FO",$N103="D/HFO",$N103="D/NG",$N103="HFO/D",$N103="HFO/NG",$N103="FO/NG"),Factors!$B$31,0)</f>
        <v>0</v>
      </c>
      <c r="BL103">
        <f t="shared" si="111"/>
        <v>57.894999999999996</v>
      </c>
      <c r="BM103">
        <f>IF($A103&lt;&gt;"coal",0,IF($N103="bituminous",Factors!$E$33,IF($N103="lignite",Factors!$E$35,IF($N103="subbituminous",Factors!$E$34,(Factors!$E$33+Factors!$E$35)/2))))</f>
        <v>0</v>
      </c>
      <c r="BN103">
        <f>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),(Factors!$E$39+Factors!$E$40)/2,0)</f>
        <v>63.461416724694558</v>
      </c>
      <c r="BO103">
        <f>IF(OR($N103="D",$N103="HFO",$N103="FO",$N103="D/HFO",$N103="D/NG",$N103="HFO/D",$N103="HFO/NG",$N103="FO/NG"),Factors!$E$37,0)</f>
        <v>0</v>
      </c>
      <c r="BP103">
        <f t="shared" si="112"/>
        <v>63.461416724694558</v>
      </c>
      <c r="BQ103" s="17">
        <f t="shared" si="113"/>
        <v>184263.64211279698</v>
      </c>
      <c r="BR103" s="17">
        <f t="shared" si="94"/>
        <v>201979.99446118297</v>
      </c>
      <c r="BT103" s="17">
        <f t="shared" si="146"/>
        <v>189726.12982177557</v>
      </c>
      <c r="BU103" s="17">
        <f t="shared" si="147"/>
        <v>204948.89215096357</v>
      </c>
      <c r="BV103" s="17">
        <f t="shared" si="148"/>
        <v>231927.37428042508</v>
      </c>
      <c r="BW103" s="17">
        <f t="shared" si="149"/>
        <v>181317.58159156784</v>
      </c>
      <c r="BX103">
        <f>IF($A103="coal",Factors!D$2,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,$N103="LNG"),Factors!D$5,IF(OR($N103="D",$N103="HFO",$N103="FO",$N103="D/HFO",$N103="D/NG",$N103="HFO/D",$N103="HFO/NG",$N103="FO/NG",$N103="HFO/LFO"),Factors!D$4,0)))</f>
        <v>0.40084791833563349</v>
      </c>
      <c r="BY103">
        <f>IF($A103="coal",Factors!E$2,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,$N103="LNG"),Factors!E$5,IF(OR($N103="D",$N103="HFO",$N103="FO",$N103="D/HFO",$N103="D/NG",$N103="HFO/D",$N103="HFO/NG",$N103="FO/NG",$N103="HFO/LFO"),Factors!E$4,0)))</f>
        <v>0.4330101334016615</v>
      </c>
      <c r="BZ103">
        <f>IF($A103="coal",Factors!F$2,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,$N103="LNG"),Factors!F$5,IF(OR($N103="D",$N103="HFO",$N103="FO",$N103="D/HFO",$N103="D/NG",$N103="HFO/D",$N103="HFO/NG",$N103="FO/NG",$N103="HFO/LFO"),Factors!F$4,0)))</f>
        <v>0.49000949564875101</v>
      </c>
      <c r="CA103">
        <f>IF($A103="coal",Factors!G$2,IF(OR($N103="NG",$N103="NG/B",$N103="NG/C",$N103="NG/D",$N103="NG/OG",$N103="NG/FO",$N103="NG/LFO",$N103="NG/BFG",$N103="NG/HFO",$N103="NG/FO/D",$N103="NG/LNG",$N103="NG/N",$N103="NG/N/D",$N103="NG/D/HFO",$N103="NG/HFO/OG",$N103="NG/S",$N103="LNG/NG/FO",$N103="LNG/D",$N103="LNG/LPG",$N103="WSTH-NG",$N103="WSTH-NG/BU",$N103="LNG"),Factors!G$5,IF(OR($N103="D",$N103="HFO",$N103="FO",$N103="D/HFO",$N103="D/NG",$N103="HFO/D",$N103="HFO/NG",$N103="FO/NG",$N103="HFO/LFO"),Factors!G$4,0)))</f>
        <v>0.3830825791202615</v>
      </c>
    </row>
    <row r="104" spans="1:79">
      <c r="A104" t="s">
        <v>285</v>
      </c>
      <c r="B104" t="s">
        <v>32</v>
      </c>
      <c r="C104" t="s">
        <v>33</v>
      </c>
      <c r="D104" t="s">
        <v>34</v>
      </c>
      <c r="E104" t="s">
        <v>437</v>
      </c>
      <c r="F104" t="s">
        <v>462</v>
      </c>
      <c r="I104">
        <v>536</v>
      </c>
      <c r="J104" t="s">
        <v>463</v>
      </c>
      <c r="K104">
        <v>2024</v>
      </c>
      <c r="M104" t="s">
        <v>306</v>
      </c>
      <c r="N104" t="s">
        <v>289</v>
      </c>
      <c r="S104" t="s">
        <v>324</v>
      </c>
      <c r="T104" t="s">
        <v>41</v>
      </c>
      <c r="U104">
        <v>35.431699999999999</v>
      </c>
      <c r="V104">
        <v>-81.034700000000001</v>
      </c>
      <c r="W104" t="s">
        <v>42</v>
      </c>
      <c r="X104" t="s">
        <v>438</v>
      </c>
      <c r="Y104" t="s">
        <v>439</v>
      </c>
      <c r="AA104" t="s">
        <v>45</v>
      </c>
      <c r="AB104" t="s">
        <v>440</v>
      </c>
      <c r="AC104" t="s">
        <v>441</v>
      </c>
      <c r="AD104" t="s">
        <v>464</v>
      </c>
      <c r="AE104" t="s">
        <v>49</v>
      </c>
      <c r="AF104" s="1">
        <v>1</v>
      </c>
      <c r="AG104">
        <f t="shared" si="144"/>
        <v>6888</v>
      </c>
      <c r="AH104">
        <f t="shared" si="92"/>
        <v>6888</v>
      </c>
      <c r="AI104">
        <f t="shared" si="99"/>
        <v>0</v>
      </c>
      <c r="AJ104">
        <f t="shared" si="100"/>
        <v>2064</v>
      </c>
      <c r="AK104">
        <f t="shared" ref="AK104:AL104" si="155">AJ104+40</f>
        <v>2104</v>
      </c>
      <c r="AL104">
        <f t="shared" si="155"/>
        <v>2144</v>
      </c>
      <c r="AM104">
        <f>IF($A104="coal",Factors!$D$2,0)</f>
        <v>0</v>
      </c>
      <c r="AN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Factors!$D$5,0)</f>
        <v>0.40084791833563349</v>
      </c>
      <c r="AO104">
        <f>IF(OR($N104="D",$N104="HFO",$N104="FO",$N104="D/HFO",$N104="D/NG",$N104="HFO/D",$N104="HFO/NG",$N104="FO/NG"),Factors!$D$4,0)</f>
        <v>0</v>
      </c>
      <c r="AP104">
        <f>IF($A104="coal",Factors!$E$2,0)</f>
        <v>0</v>
      </c>
      <c r="AQ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Factors!$E$5,0)</f>
        <v>0.4330101334016615</v>
      </c>
      <c r="AR104">
        <f>IF(OR($N104="D",$N104="HFO",$N104="FO",$N104="D/HFO",$N104="D/NG",$N104="HFO/D",$N104="HFO/NG",$N104="FO/NG"),Factors!$E$4,0)</f>
        <v>0</v>
      </c>
      <c r="AS104">
        <f>IF($A104="coal",Factors!$F$2,0)</f>
        <v>0</v>
      </c>
      <c r="AT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Factors!$F$5,0)</f>
        <v>0.49000949564875101</v>
      </c>
      <c r="AU104">
        <f>IF(OR($N104="D",$N104="HFO",$N104="FO",$N104="D/HFO",$N104="D/NG",$N104="HFO/D",$N104="HFO/NG",$N104="FO/NG"),Factors!$F$4,0)</f>
        <v>0</v>
      </c>
      <c r="AV104">
        <f>IF($A104="coal",Factors!$G$2,0)</f>
        <v>0</v>
      </c>
      <c r="AW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Factors!$G$5,0)</f>
        <v>0.3830825791202615</v>
      </c>
      <c r="AX104">
        <f>IF(OR($N104="D",$N104="HFO",$N104="FO",$N104="D/HFO",$N104="D/NG",$N104="HFO/D",$N104="HFO/NG",$N104="FO/NG"),Factors!$G$4,0)</f>
        <v>0</v>
      </c>
      <c r="AY104">
        <f t="shared" si="102"/>
        <v>0.40084791833563349</v>
      </c>
      <c r="AZ104">
        <f t="shared" si="103"/>
        <v>0.4330101334016615</v>
      </c>
      <c r="BA104">
        <f t="shared" si="104"/>
        <v>0.49000949564875101</v>
      </c>
      <c r="BB104">
        <f t="shared" si="105"/>
        <v>0.3830825791202615</v>
      </c>
      <c r="BC104">
        <f t="shared" si="106"/>
        <v>0.42673753162657685</v>
      </c>
      <c r="BD104" s="18">
        <f t="shared" si="107"/>
        <v>1882.1252818364001</v>
      </c>
      <c r="BE104" s="18">
        <f t="shared" si="108"/>
        <v>2033.1384599688254</v>
      </c>
      <c r="BF104" s="18">
        <f t="shared" si="109"/>
        <v>2300.7709854893196</v>
      </c>
      <c r="BG104" s="18">
        <f t="shared" si="110"/>
        <v>1798.7106186981111</v>
      </c>
      <c r="BH104">
        <f>IF(A104="coal", Factors!$B$8, IF(OR($N104="D",$N104="HFO",$N104="FO",$N104="D/HFO",$N104="D/NG",$N104="HFO/D",$N104="HFO/NG",$N104="FO/NG"), Factors!$B$9, 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 Factors!$B$10, 0)))</f>
        <v>7740</v>
      </c>
      <c r="BI104">
        <f>IF($A104&lt;&gt;"coal",0,IF($N104="bituminous",Factors!$B$30,IF($N104="lignite",Factors!$B$34,IF($N104="subbituminous",Factors!$B$41,(Factors!$B$30+Factors!$B$34)/2))))</f>
        <v>0</v>
      </c>
      <c r="BJ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(Factors!$B$36+Factors!$B$38)/2,0)</f>
        <v>57.894999999999996</v>
      </c>
      <c r="BK104">
        <f>IF(OR($N104="D",$N104="HFO",$N104="FO",$N104="D/HFO",$N104="D/NG",$N104="HFO/D",$N104="HFO/NG",$N104="FO/NG"),Factors!$B$31,0)</f>
        <v>0</v>
      </c>
      <c r="BL104">
        <f t="shared" si="111"/>
        <v>57.894999999999996</v>
      </c>
      <c r="BM104">
        <f>IF($A104&lt;&gt;"coal",0,IF($N104="bituminous",Factors!$E$33,IF($N104="lignite",Factors!$E$35,IF($N104="subbituminous",Factors!$E$34,(Factors!$E$33+Factors!$E$35)/2))))</f>
        <v>0</v>
      </c>
      <c r="BN104">
        <f>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),(Factors!$E$39+Factors!$E$40)/2,0)</f>
        <v>63.461416724694558</v>
      </c>
      <c r="BO104">
        <f>IF(OR($N104="D",$N104="HFO",$N104="FO",$N104="D/HFO",$N104="D/NG",$N104="HFO/D",$N104="HFO/NG",$N104="FO/NG"),Factors!$E$37,0)</f>
        <v>0</v>
      </c>
      <c r="BP104">
        <f t="shared" si="112"/>
        <v>63.461416724694558</v>
      </c>
      <c r="BQ104" s="17">
        <f t="shared" si="113"/>
        <v>897866.47429508367</v>
      </c>
      <c r="BR104" s="17">
        <f t="shared" si="94"/>
        <v>984193.42755630985</v>
      </c>
      <c r="BT104" s="17">
        <f t="shared" si="146"/>
        <v>924483.68713156099</v>
      </c>
      <c r="BU104" s="17">
        <f t="shared" si="147"/>
        <v>998660.05629924056</v>
      </c>
      <c r="BV104" s="17">
        <f t="shared" si="148"/>
        <v>1130118.8419482526</v>
      </c>
      <c r="BW104" s="17">
        <f t="shared" si="149"/>
        <v>883511.12484618509</v>
      </c>
      <c r="BX104">
        <f>IF($A104="coal",Factors!D$2,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,$N104="LNG"),Factors!D$5,IF(OR($N104="D",$N104="HFO",$N104="FO",$N104="D/HFO",$N104="D/NG",$N104="HFO/D",$N104="HFO/NG",$N104="FO/NG",$N104="HFO/LFO"),Factors!D$4,0)))</f>
        <v>0.40084791833563349</v>
      </c>
      <c r="BY104">
        <f>IF($A104="coal",Factors!E$2,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,$N104="LNG"),Factors!E$5,IF(OR($N104="D",$N104="HFO",$N104="FO",$N104="D/HFO",$N104="D/NG",$N104="HFO/D",$N104="HFO/NG",$N104="FO/NG",$N104="HFO/LFO"),Factors!E$4,0)))</f>
        <v>0.4330101334016615</v>
      </c>
      <c r="BZ104">
        <f>IF($A104="coal",Factors!F$2,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,$N104="LNG"),Factors!F$5,IF(OR($N104="D",$N104="HFO",$N104="FO",$N104="D/HFO",$N104="D/NG",$N104="HFO/D",$N104="HFO/NG",$N104="FO/NG",$N104="HFO/LFO"),Factors!F$4,0)))</f>
        <v>0.49000949564875101</v>
      </c>
      <c r="CA104">
        <f>IF($A104="coal",Factors!G$2,IF(OR($N104="NG",$N104="NG/B",$N104="NG/C",$N104="NG/D",$N104="NG/OG",$N104="NG/FO",$N104="NG/LFO",$N104="NG/BFG",$N104="NG/HFO",$N104="NG/FO/D",$N104="NG/LNG",$N104="NG/N",$N104="NG/N/D",$N104="NG/D/HFO",$N104="NG/HFO/OG",$N104="NG/S",$N104="LNG/NG/FO",$N104="LNG/D",$N104="LNG/LPG",$N104="WSTH-NG",$N104="WSTH-NG/BU",$N104="LNG"),Factors!G$5,IF(OR($N104="D",$N104="HFO",$N104="FO",$N104="D/HFO",$N104="D/NG",$N104="HFO/D",$N104="HFO/NG",$N104="FO/NG",$N104="HFO/LFO"),Factors!G$4,0)))</f>
        <v>0.3830825791202615</v>
      </c>
    </row>
    <row r="105" spans="1:79">
      <c r="A105" t="s">
        <v>285</v>
      </c>
      <c r="B105" t="s">
        <v>32</v>
      </c>
      <c r="C105" t="s">
        <v>33</v>
      </c>
      <c r="D105" t="s">
        <v>34</v>
      </c>
      <c r="E105" t="s">
        <v>465</v>
      </c>
      <c r="F105" t="s">
        <v>466</v>
      </c>
      <c r="I105">
        <v>87</v>
      </c>
      <c r="J105" t="s">
        <v>72</v>
      </c>
      <c r="K105">
        <v>2000</v>
      </c>
      <c r="M105" t="s">
        <v>306</v>
      </c>
      <c r="N105" t="s">
        <v>332</v>
      </c>
      <c r="S105" t="s">
        <v>329</v>
      </c>
      <c r="T105" t="s">
        <v>41</v>
      </c>
      <c r="U105">
        <v>39.452199999999998</v>
      </c>
      <c r="V105">
        <v>-84.464699999999993</v>
      </c>
      <c r="W105" t="s">
        <v>42</v>
      </c>
      <c r="X105" t="s">
        <v>467</v>
      </c>
      <c r="Y105" t="s">
        <v>468</v>
      </c>
      <c r="AA105" t="s">
        <v>57</v>
      </c>
      <c r="AB105" t="s">
        <v>469</v>
      </c>
      <c r="AC105" t="s">
        <v>470</v>
      </c>
      <c r="AD105" t="s">
        <v>471</v>
      </c>
      <c r="AE105" t="s">
        <v>49</v>
      </c>
      <c r="AF105" s="1">
        <v>1</v>
      </c>
      <c r="AG105">
        <f t="shared" si="144"/>
        <v>2088</v>
      </c>
      <c r="AH105" t="str">
        <f t="shared" si="92"/>
        <v/>
      </c>
      <c r="AI105">
        <f t="shared" si="99"/>
        <v>24</v>
      </c>
      <c r="AJ105">
        <f t="shared" si="100"/>
        <v>2040</v>
      </c>
      <c r="AK105">
        <f t="shared" ref="AK105:AL105" si="156">AJ105+40</f>
        <v>2080</v>
      </c>
      <c r="AL105">
        <f t="shared" si="156"/>
        <v>2120</v>
      </c>
      <c r="AM105">
        <f>IF($A105="coal",Factors!$D$2,0)</f>
        <v>0</v>
      </c>
      <c r="AN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Factors!$D$5,0)</f>
        <v>0.40084791833563349</v>
      </c>
      <c r="AO105">
        <f>IF(OR($N105="D",$N105="HFO",$N105="FO",$N105="D/HFO",$N105="D/NG",$N105="HFO/D",$N105="HFO/NG",$N105="FO/NG"),Factors!$D$4,0)</f>
        <v>0</v>
      </c>
      <c r="AP105">
        <f>IF($A105="coal",Factors!$E$2,0)</f>
        <v>0</v>
      </c>
      <c r="AQ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Factors!$E$5,0)</f>
        <v>0.4330101334016615</v>
      </c>
      <c r="AR105">
        <f>IF(OR($N105="D",$N105="HFO",$N105="FO",$N105="D/HFO",$N105="D/NG",$N105="HFO/D",$N105="HFO/NG",$N105="FO/NG"),Factors!$E$4,0)</f>
        <v>0</v>
      </c>
      <c r="AS105">
        <f>IF($A105="coal",Factors!$F$2,0)</f>
        <v>0</v>
      </c>
      <c r="AT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Factors!$F$5,0)</f>
        <v>0.49000949564875101</v>
      </c>
      <c r="AU105">
        <f>IF(OR($N105="D",$N105="HFO",$N105="FO",$N105="D/HFO",$N105="D/NG",$N105="HFO/D",$N105="HFO/NG",$N105="FO/NG"),Factors!$F$4,0)</f>
        <v>0</v>
      </c>
      <c r="AV105">
        <f>IF($A105="coal",Factors!$G$2,0)</f>
        <v>0</v>
      </c>
      <c r="AW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Factors!$G$5,0)</f>
        <v>0.3830825791202615</v>
      </c>
      <c r="AX105">
        <f>IF(OR($N105="D",$N105="HFO",$N105="FO",$N105="D/HFO",$N105="D/NG",$N105="HFO/D",$N105="HFO/NG",$N105="FO/NG"),Factors!$G$4,0)</f>
        <v>0</v>
      </c>
      <c r="AY105">
        <f t="shared" si="102"/>
        <v>0.40084791833563349</v>
      </c>
      <c r="AZ105">
        <f t="shared" si="103"/>
        <v>0.4330101334016615</v>
      </c>
      <c r="BA105">
        <f t="shared" si="104"/>
        <v>0.49000949564875101</v>
      </c>
      <c r="BB105">
        <f t="shared" si="105"/>
        <v>0.3830825791202615</v>
      </c>
      <c r="BC105">
        <f t="shared" si="106"/>
        <v>0.42673753162657685</v>
      </c>
      <c r="BD105" s="18">
        <f t="shared" si="107"/>
        <v>305.49421552195304</v>
      </c>
      <c r="BE105" s="18">
        <f t="shared" si="108"/>
        <v>330.00568286807425</v>
      </c>
      <c r="BF105" s="18">
        <f t="shared" si="109"/>
        <v>373.44603682382615</v>
      </c>
      <c r="BG105" s="18">
        <f t="shared" si="110"/>
        <v>291.95489519913366</v>
      </c>
      <c r="BH105">
        <f>IF(A105="coal", Factors!$B$8, IF(OR($N105="D",$N105="HFO",$N105="FO",$N105="D/HFO",$N105="D/NG",$N105="HFO/D",$N105="HFO/NG",$N105="FO/NG"), Factors!$B$9, 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 Factors!$B$10, 0)))</f>
        <v>7740</v>
      </c>
      <c r="BI105">
        <f>IF($A105&lt;&gt;"coal",0,IF($N105="bituminous",Factors!$B$30,IF($N105="lignite",Factors!$B$34,IF($N105="subbituminous",Factors!$B$41,(Factors!$B$30+Factors!$B$34)/2))))</f>
        <v>0</v>
      </c>
      <c r="BJ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(Factors!$B$36+Factors!$B$38)/2,0)</f>
        <v>57.894999999999996</v>
      </c>
      <c r="BK105">
        <f>IF(OR($N105="D",$N105="HFO",$N105="FO",$N105="D/HFO",$N105="D/NG",$N105="HFO/D",$N105="HFO/NG",$N105="FO/NG"),Factors!$B$31,0)</f>
        <v>0</v>
      </c>
      <c r="BL105">
        <f t="shared" si="111"/>
        <v>57.894999999999996</v>
      </c>
      <c r="BM105">
        <f>IF($A105&lt;&gt;"coal",0,IF($N105="bituminous",Factors!$E$33,IF($N105="lignite",Factors!$E$35,IF($N105="subbituminous",Factors!$E$34,(Factors!$E$33+Factors!$E$35)/2))))</f>
        <v>0</v>
      </c>
      <c r="BN105">
        <f>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),(Factors!$E$39+Factors!$E$40)/2,0)</f>
        <v>63.461416724694558</v>
      </c>
      <c r="BO105">
        <f>IF(OR($N105="D",$N105="HFO",$N105="FO",$N105="D/HFO",$N105="D/NG",$N105="HFO/D",$N105="HFO/NG",$N105="FO/NG"),Factors!$E$37,0)</f>
        <v>0</v>
      </c>
      <c r="BP105">
        <f t="shared" si="112"/>
        <v>63.461416724694558</v>
      </c>
      <c r="BQ105" s="17">
        <f t="shared" si="113"/>
        <v>145735.78967103036</v>
      </c>
      <c r="BR105" s="17">
        <f t="shared" si="94"/>
        <v>159747.81380111747</v>
      </c>
      <c r="BT105" s="17">
        <f t="shared" si="146"/>
        <v>150056.1208590407</v>
      </c>
      <c r="BU105" s="17">
        <f t="shared" si="147"/>
        <v>162095.9419739439</v>
      </c>
      <c r="BV105" s="17">
        <f t="shared" si="148"/>
        <v>183433.46874906344</v>
      </c>
      <c r="BW105" s="17">
        <f t="shared" si="149"/>
        <v>143405.72362242182</v>
      </c>
      <c r="BX105">
        <f>IF($A105="coal",Factors!D$2,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,$N105="LNG"),Factors!D$5,IF(OR($N105="D",$N105="HFO",$N105="FO",$N105="D/HFO",$N105="D/NG",$N105="HFO/D",$N105="HFO/NG",$N105="FO/NG",$N105="HFO/LFO"),Factors!D$4,0)))</f>
        <v>0.40084791833563349</v>
      </c>
      <c r="BY105">
        <f>IF($A105="coal",Factors!E$2,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,$N105="LNG"),Factors!E$5,IF(OR($N105="D",$N105="HFO",$N105="FO",$N105="D/HFO",$N105="D/NG",$N105="HFO/D",$N105="HFO/NG",$N105="FO/NG",$N105="HFO/LFO"),Factors!E$4,0)))</f>
        <v>0.4330101334016615</v>
      </c>
      <c r="BZ105">
        <f>IF($A105="coal",Factors!F$2,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,$N105="LNG"),Factors!F$5,IF(OR($N105="D",$N105="HFO",$N105="FO",$N105="D/HFO",$N105="D/NG",$N105="HFO/D",$N105="HFO/NG",$N105="FO/NG",$N105="HFO/LFO"),Factors!F$4,0)))</f>
        <v>0.49000949564875101</v>
      </c>
      <c r="CA105">
        <f>IF($A105="coal",Factors!G$2,IF(OR($N105="NG",$N105="NG/B",$N105="NG/C",$N105="NG/D",$N105="NG/OG",$N105="NG/FO",$N105="NG/LFO",$N105="NG/BFG",$N105="NG/HFO",$N105="NG/FO/D",$N105="NG/LNG",$N105="NG/N",$N105="NG/N/D",$N105="NG/D/HFO",$N105="NG/HFO/OG",$N105="NG/S",$N105="LNG/NG/FO",$N105="LNG/D",$N105="LNG/LPG",$N105="WSTH-NG",$N105="WSTH-NG/BU",$N105="LNG"),Factors!G$5,IF(OR($N105="D",$N105="HFO",$N105="FO",$N105="D/HFO",$N105="D/NG",$N105="HFO/D",$N105="HFO/NG",$N105="FO/NG",$N105="HFO/LFO"),Factors!G$4,0)))</f>
        <v>0.3830825791202615</v>
      </c>
    </row>
    <row r="106" spans="1:79">
      <c r="A106" t="s">
        <v>285</v>
      </c>
      <c r="B106" t="s">
        <v>32</v>
      </c>
      <c r="C106" t="s">
        <v>33</v>
      </c>
      <c r="D106" t="s">
        <v>34</v>
      </c>
      <c r="E106" t="s">
        <v>465</v>
      </c>
      <c r="F106" t="s">
        <v>472</v>
      </c>
      <c r="I106">
        <v>87</v>
      </c>
      <c r="J106" t="s">
        <v>72</v>
      </c>
      <c r="K106">
        <v>2000</v>
      </c>
      <c r="M106" t="s">
        <v>306</v>
      </c>
      <c r="N106" t="s">
        <v>332</v>
      </c>
      <c r="S106" t="s">
        <v>329</v>
      </c>
      <c r="T106" t="s">
        <v>41</v>
      </c>
      <c r="U106">
        <v>39.452199999999998</v>
      </c>
      <c r="V106">
        <v>-84.464699999999993</v>
      </c>
      <c r="W106" t="s">
        <v>42</v>
      </c>
      <c r="X106" t="s">
        <v>467</v>
      </c>
      <c r="Y106" t="s">
        <v>468</v>
      </c>
      <c r="AA106" t="s">
        <v>57</v>
      </c>
      <c r="AB106" t="s">
        <v>469</v>
      </c>
      <c r="AC106" t="s">
        <v>470</v>
      </c>
      <c r="AD106" t="s">
        <v>473</v>
      </c>
      <c r="AE106" t="s">
        <v>49</v>
      </c>
      <c r="AF106" s="1">
        <v>1</v>
      </c>
      <c r="AG106">
        <f t="shared" si="144"/>
        <v>2088</v>
      </c>
      <c r="AH106" t="str">
        <f t="shared" si="92"/>
        <v/>
      </c>
      <c r="AI106">
        <f t="shared" si="99"/>
        <v>24</v>
      </c>
      <c r="AJ106">
        <f t="shared" si="100"/>
        <v>2040</v>
      </c>
      <c r="AK106">
        <f t="shared" ref="AK106:AL106" si="157">AJ106+40</f>
        <v>2080</v>
      </c>
      <c r="AL106">
        <f t="shared" si="157"/>
        <v>2120</v>
      </c>
      <c r="AM106">
        <f>IF($A106="coal",Factors!$D$2,0)</f>
        <v>0</v>
      </c>
      <c r="AN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Factors!$D$5,0)</f>
        <v>0.40084791833563349</v>
      </c>
      <c r="AO106">
        <f>IF(OR($N106="D",$N106="HFO",$N106="FO",$N106="D/HFO",$N106="D/NG",$N106="HFO/D",$N106="HFO/NG",$N106="FO/NG"),Factors!$D$4,0)</f>
        <v>0</v>
      </c>
      <c r="AP106">
        <f>IF($A106="coal",Factors!$E$2,0)</f>
        <v>0</v>
      </c>
      <c r="AQ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Factors!$E$5,0)</f>
        <v>0.4330101334016615</v>
      </c>
      <c r="AR106">
        <f>IF(OR($N106="D",$N106="HFO",$N106="FO",$N106="D/HFO",$N106="D/NG",$N106="HFO/D",$N106="HFO/NG",$N106="FO/NG"),Factors!$E$4,0)</f>
        <v>0</v>
      </c>
      <c r="AS106">
        <f>IF($A106="coal",Factors!$F$2,0)</f>
        <v>0</v>
      </c>
      <c r="AT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Factors!$F$5,0)</f>
        <v>0.49000949564875101</v>
      </c>
      <c r="AU106">
        <f>IF(OR($N106="D",$N106="HFO",$N106="FO",$N106="D/HFO",$N106="D/NG",$N106="HFO/D",$N106="HFO/NG",$N106="FO/NG"),Factors!$F$4,0)</f>
        <v>0</v>
      </c>
      <c r="AV106">
        <f>IF($A106="coal",Factors!$G$2,0)</f>
        <v>0</v>
      </c>
      <c r="AW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Factors!$G$5,0)</f>
        <v>0.3830825791202615</v>
      </c>
      <c r="AX106">
        <f>IF(OR($N106="D",$N106="HFO",$N106="FO",$N106="D/HFO",$N106="D/NG",$N106="HFO/D",$N106="HFO/NG",$N106="FO/NG"),Factors!$G$4,0)</f>
        <v>0</v>
      </c>
      <c r="AY106">
        <f t="shared" si="102"/>
        <v>0.40084791833563349</v>
      </c>
      <c r="AZ106">
        <f t="shared" si="103"/>
        <v>0.4330101334016615</v>
      </c>
      <c r="BA106">
        <f t="shared" si="104"/>
        <v>0.49000949564875101</v>
      </c>
      <c r="BB106">
        <f t="shared" si="105"/>
        <v>0.3830825791202615</v>
      </c>
      <c r="BC106">
        <f t="shared" si="106"/>
        <v>0.42673753162657685</v>
      </c>
      <c r="BD106" s="18">
        <f t="shared" si="107"/>
        <v>305.49421552195304</v>
      </c>
      <c r="BE106" s="18">
        <f t="shared" si="108"/>
        <v>330.00568286807425</v>
      </c>
      <c r="BF106" s="18">
        <f t="shared" si="109"/>
        <v>373.44603682382615</v>
      </c>
      <c r="BG106" s="18">
        <f t="shared" si="110"/>
        <v>291.95489519913366</v>
      </c>
      <c r="BH106">
        <f>IF(A106="coal", Factors!$B$8, IF(OR($N106="D",$N106="HFO",$N106="FO",$N106="D/HFO",$N106="D/NG",$N106="HFO/D",$N106="HFO/NG",$N106="FO/NG"), Factors!$B$9, 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 Factors!$B$10, 0)))</f>
        <v>7740</v>
      </c>
      <c r="BI106">
        <f>IF($A106&lt;&gt;"coal",0,IF($N106="bituminous",Factors!$B$30,IF($N106="lignite",Factors!$B$34,IF($N106="subbituminous",Factors!$B$41,(Factors!$B$30+Factors!$B$34)/2))))</f>
        <v>0</v>
      </c>
      <c r="BJ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(Factors!$B$36+Factors!$B$38)/2,0)</f>
        <v>57.894999999999996</v>
      </c>
      <c r="BK106">
        <f>IF(OR($N106="D",$N106="HFO",$N106="FO",$N106="D/HFO",$N106="D/NG",$N106="HFO/D",$N106="HFO/NG",$N106="FO/NG"),Factors!$B$31,0)</f>
        <v>0</v>
      </c>
      <c r="BL106">
        <f t="shared" si="111"/>
        <v>57.894999999999996</v>
      </c>
      <c r="BM106">
        <f>IF($A106&lt;&gt;"coal",0,IF($N106="bituminous",Factors!$E$33,IF($N106="lignite",Factors!$E$35,IF($N106="subbituminous",Factors!$E$34,(Factors!$E$33+Factors!$E$35)/2))))</f>
        <v>0</v>
      </c>
      <c r="BN106">
        <f>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),(Factors!$E$39+Factors!$E$40)/2,0)</f>
        <v>63.461416724694558</v>
      </c>
      <c r="BO106">
        <f>IF(OR($N106="D",$N106="HFO",$N106="FO",$N106="D/HFO",$N106="D/NG",$N106="HFO/D",$N106="HFO/NG",$N106="FO/NG"),Factors!$E$37,0)</f>
        <v>0</v>
      </c>
      <c r="BP106">
        <f t="shared" si="112"/>
        <v>63.461416724694558</v>
      </c>
      <c r="BQ106" s="17">
        <f t="shared" si="113"/>
        <v>145735.78967103036</v>
      </c>
      <c r="BR106" s="17">
        <f t="shared" si="94"/>
        <v>159747.81380111747</v>
      </c>
      <c r="BT106" s="17">
        <f t="shared" si="146"/>
        <v>150056.1208590407</v>
      </c>
      <c r="BU106" s="17">
        <f t="shared" si="147"/>
        <v>162095.9419739439</v>
      </c>
      <c r="BV106" s="17">
        <f t="shared" si="148"/>
        <v>183433.46874906344</v>
      </c>
      <c r="BW106" s="17">
        <f t="shared" si="149"/>
        <v>143405.72362242182</v>
      </c>
      <c r="BX106">
        <f>IF($A106="coal",Factors!D$2,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,$N106="LNG"),Factors!D$5,IF(OR($N106="D",$N106="HFO",$N106="FO",$N106="D/HFO",$N106="D/NG",$N106="HFO/D",$N106="HFO/NG",$N106="FO/NG",$N106="HFO/LFO"),Factors!D$4,0)))</f>
        <v>0.40084791833563349</v>
      </c>
      <c r="BY106">
        <f>IF($A106="coal",Factors!E$2,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,$N106="LNG"),Factors!E$5,IF(OR($N106="D",$N106="HFO",$N106="FO",$N106="D/HFO",$N106="D/NG",$N106="HFO/D",$N106="HFO/NG",$N106="FO/NG",$N106="HFO/LFO"),Factors!E$4,0)))</f>
        <v>0.4330101334016615</v>
      </c>
      <c r="BZ106">
        <f>IF($A106="coal",Factors!F$2,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,$N106="LNG"),Factors!F$5,IF(OR($N106="D",$N106="HFO",$N106="FO",$N106="D/HFO",$N106="D/NG",$N106="HFO/D",$N106="HFO/NG",$N106="FO/NG",$N106="HFO/LFO"),Factors!F$4,0)))</f>
        <v>0.49000949564875101</v>
      </c>
      <c r="CA106">
        <f>IF($A106="coal",Factors!G$2,IF(OR($N106="NG",$N106="NG/B",$N106="NG/C",$N106="NG/D",$N106="NG/OG",$N106="NG/FO",$N106="NG/LFO",$N106="NG/BFG",$N106="NG/HFO",$N106="NG/FO/D",$N106="NG/LNG",$N106="NG/N",$N106="NG/N/D",$N106="NG/D/HFO",$N106="NG/HFO/OG",$N106="NG/S",$N106="LNG/NG/FO",$N106="LNG/D",$N106="LNG/LPG",$N106="WSTH-NG",$N106="WSTH-NG/BU",$N106="LNG"),Factors!G$5,IF(OR($N106="D",$N106="HFO",$N106="FO",$N106="D/HFO",$N106="D/NG",$N106="HFO/D",$N106="HFO/NG",$N106="FO/NG",$N106="HFO/LFO"),Factors!G$4,0)))</f>
        <v>0.3830825791202615</v>
      </c>
    </row>
    <row r="107" spans="1:79">
      <c r="A107" t="s">
        <v>285</v>
      </c>
      <c r="B107" t="s">
        <v>32</v>
      </c>
      <c r="C107" t="s">
        <v>33</v>
      </c>
      <c r="D107" t="s">
        <v>34</v>
      </c>
      <c r="E107" t="s">
        <v>465</v>
      </c>
      <c r="F107" t="s">
        <v>474</v>
      </c>
      <c r="I107">
        <v>87</v>
      </c>
      <c r="J107" t="s">
        <v>72</v>
      </c>
      <c r="K107">
        <v>2000</v>
      </c>
      <c r="M107" t="s">
        <v>306</v>
      </c>
      <c r="N107" t="s">
        <v>332</v>
      </c>
      <c r="S107" t="s">
        <v>329</v>
      </c>
      <c r="T107" t="s">
        <v>41</v>
      </c>
      <c r="U107">
        <v>39.452199999999998</v>
      </c>
      <c r="V107">
        <v>-84.464699999999993</v>
      </c>
      <c r="W107" t="s">
        <v>42</v>
      </c>
      <c r="X107" t="s">
        <v>467</v>
      </c>
      <c r="Y107" t="s">
        <v>468</v>
      </c>
      <c r="AA107" t="s">
        <v>57</v>
      </c>
      <c r="AB107" t="s">
        <v>469</v>
      </c>
      <c r="AC107" t="s">
        <v>470</v>
      </c>
      <c r="AD107" t="s">
        <v>475</v>
      </c>
      <c r="AE107" t="s">
        <v>49</v>
      </c>
      <c r="AF107" s="1">
        <v>1</v>
      </c>
      <c r="AG107">
        <f t="shared" si="144"/>
        <v>2088</v>
      </c>
      <c r="AH107" t="str">
        <f t="shared" si="92"/>
        <v/>
      </c>
      <c r="AI107">
        <f t="shared" si="99"/>
        <v>24</v>
      </c>
      <c r="AJ107">
        <f t="shared" si="100"/>
        <v>2040</v>
      </c>
      <c r="AK107">
        <f t="shared" ref="AK107:AL107" si="158">AJ107+40</f>
        <v>2080</v>
      </c>
      <c r="AL107">
        <f t="shared" si="158"/>
        <v>2120</v>
      </c>
      <c r="AM107">
        <f>IF($A107="coal",Factors!$D$2,0)</f>
        <v>0</v>
      </c>
      <c r="AN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Factors!$D$5,0)</f>
        <v>0.40084791833563349</v>
      </c>
      <c r="AO107">
        <f>IF(OR($N107="D",$N107="HFO",$N107="FO",$N107="D/HFO",$N107="D/NG",$N107="HFO/D",$N107="HFO/NG",$N107="FO/NG"),Factors!$D$4,0)</f>
        <v>0</v>
      </c>
      <c r="AP107">
        <f>IF($A107="coal",Factors!$E$2,0)</f>
        <v>0</v>
      </c>
      <c r="AQ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Factors!$E$5,0)</f>
        <v>0.4330101334016615</v>
      </c>
      <c r="AR107">
        <f>IF(OR($N107="D",$N107="HFO",$N107="FO",$N107="D/HFO",$N107="D/NG",$N107="HFO/D",$N107="HFO/NG",$N107="FO/NG"),Factors!$E$4,0)</f>
        <v>0</v>
      </c>
      <c r="AS107">
        <f>IF($A107="coal",Factors!$F$2,0)</f>
        <v>0</v>
      </c>
      <c r="AT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Factors!$F$5,0)</f>
        <v>0.49000949564875101</v>
      </c>
      <c r="AU107">
        <f>IF(OR($N107="D",$N107="HFO",$N107="FO",$N107="D/HFO",$N107="D/NG",$N107="HFO/D",$N107="HFO/NG",$N107="FO/NG"),Factors!$F$4,0)</f>
        <v>0</v>
      </c>
      <c r="AV107">
        <f>IF($A107="coal",Factors!$G$2,0)</f>
        <v>0</v>
      </c>
      <c r="AW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Factors!$G$5,0)</f>
        <v>0.3830825791202615</v>
      </c>
      <c r="AX107">
        <f>IF(OR($N107="D",$N107="HFO",$N107="FO",$N107="D/HFO",$N107="D/NG",$N107="HFO/D",$N107="HFO/NG",$N107="FO/NG"),Factors!$G$4,0)</f>
        <v>0</v>
      </c>
      <c r="AY107">
        <f t="shared" si="102"/>
        <v>0.40084791833563349</v>
      </c>
      <c r="AZ107">
        <f t="shared" si="103"/>
        <v>0.4330101334016615</v>
      </c>
      <c r="BA107">
        <f t="shared" si="104"/>
        <v>0.49000949564875101</v>
      </c>
      <c r="BB107">
        <f t="shared" si="105"/>
        <v>0.3830825791202615</v>
      </c>
      <c r="BC107">
        <f t="shared" si="106"/>
        <v>0.42673753162657685</v>
      </c>
      <c r="BD107" s="18">
        <f t="shared" si="107"/>
        <v>305.49421552195304</v>
      </c>
      <c r="BE107" s="18">
        <f t="shared" si="108"/>
        <v>330.00568286807425</v>
      </c>
      <c r="BF107" s="18">
        <f t="shared" si="109"/>
        <v>373.44603682382615</v>
      </c>
      <c r="BG107" s="18">
        <f t="shared" si="110"/>
        <v>291.95489519913366</v>
      </c>
      <c r="BH107">
        <f>IF(A107="coal", Factors!$B$8, IF(OR($N107="D",$N107="HFO",$N107="FO",$N107="D/HFO",$N107="D/NG",$N107="HFO/D",$N107="HFO/NG",$N107="FO/NG"), Factors!$B$9, 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 Factors!$B$10, 0)))</f>
        <v>7740</v>
      </c>
      <c r="BI107">
        <f>IF($A107&lt;&gt;"coal",0,IF($N107="bituminous",Factors!$B$30,IF($N107="lignite",Factors!$B$34,IF($N107="subbituminous",Factors!$B$41,(Factors!$B$30+Factors!$B$34)/2))))</f>
        <v>0</v>
      </c>
      <c r="BJ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(Factors!$B$36+Factors!$B$38)/2,0)</f>
        <v>57.894999999999996</v>
      </c>
      <c r="BK107">
        <f>IF(OR($N107="D",$N107="HFO",$N107="FO",$N107="D/HFO",$N107="D/NG",$N107="HFO/D",$N107="HFO/NG",$N107="FO/NG"),Factors!$B$31,0)</f>
        <v>0</v>
      </c>
      <c r="BL107">
        <f t="shared" si="111"/>
        <v>57.894999999999996</v>
      </c>
      <c r="BM107">
        <f>IF($A107&lt;&gt;"coal",0,IF($N107="bituminous",Factors!$E$33,IF($N107="lignite",Factors!$E$35,IF($N107="subbituminous",Factors!$E$34,(Factors!$E$33+Factors!$E$35)/2))))</f>
        <v>0</v>
      </c>
      <c r="BN107">
        <f>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),(Factors!$E$39+Factors!$E$40)/2,0)</f>
        <v>63.461416724694558</v>
      </c>
      <c r="BO107">
        <f>IF(OR($N107="D",$N107="HFO",$N107="FO",$N107="D/HFO",$N107="D/NG",$N107="HFO/D",$N107="HFO/NG",$N107="FO/NG"),Factors!$E$37,0)</f>
        <v>0</v>
      </c>
      <c r="BP107">
        <f t="shared" si="112"/>
        <v>63.461416724694558</v>
      </c>
      <c r="BQ107" s="17">
        <f t="shared" si="113"/>
        <v>145735.78967103036</v>
      </c>
      <c r="BR107" s="17">
        <f t="shared" si="94"/>
        <v>159747.81380111747</v>
      </c>
      <c r="BT107" s="17">
        <f t="shared" si="146"/>
        <v>150056.1208590407</v>
      </c>
      <c r="BU107" s="17">
        <f t="shared" si="147"/>
        <v>162095.9419739439</v>
      </c>
      <c r="BV107" s="17">
        <f t="shared" si="148"/>
        <v>183433.46874906344</v>
      </c>
      <c r="BW107" s="17">
        <f t="shared" si="149"/>
        <v>143405.72362242182</v>
      </c>
      <c r="BX107">
        <f>IF($A107="coal",Factors!D$2,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,$N107="LNG"),Factors!D$5,IF(OR($N107="D",$N107="HFO",$N107="FO",$N107="D/HFO",$N107="D/NG",$N107="HFO/D",$N107="HFO/NG",$N107="FO/NG",$N107="HFO/LFO"),Factors!D$4,0)))</f>
        <v>0.40084791833563349</v>
      </c>
      <c r="BY107">
        <f>IF($A107="coal",Factors!E$2,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,$N107="LNG"),Factors!E$5,IF(OR($N107="D",$N107="HFO",$N107="FO",$N107="D/HFO",$N107="D/NG",$N107="HFO/D",$N107="HFO/NG",$N107="FO/NG",$N107="HFO/LFO"),Factors!E$4,0)))</f>
        <v>0.4330101334016615</v>
      </c>
      <c r="BZ107">
        <f>IF($A107="coal",Factors!F$2,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,$N107="LNG"),Factors!F$5,IF(OR($N107="D",$N107="HFO",$N107="FO",$N107="D/HFO",$N107="D/NG",$N107="HFO/D",$N107="HFO/NG",$N107="FO/NG",$N107="HFO/LFO"),Factors!F$4,0)))</f>
        <v>0.49000949564875101</v>
      </c>
      <c r="CA107">
        <f>IF($A107="coal",Factors!G$2,IF(OR($N107="NG",$N107="NG/B",$N107="NG/C",$N107="NG/D",$N107="NG/OG",$N107="NG/FO",$N107="NG/LFO",$N107="NG/BFG",$N107="NG/HFO",$N107="NG/FO/D",$N107="NG/LNG",$N107="NG/N",$N107="NG/N/D",$N107="NG/D/HFO",$N107="NG/HFO/OG",$N107="NG/S",$N107="LNG/NG/FO",$N107="LNG/D",$N107="LNG/LPG",$N107="WSTH-NG",$N107="WSTH-NG/BU",$N107="LNG"),Factors!G$5,IF(OR($N107="D",$N107="HFO",$N107="FO",$N107="D/HFO",$N107="D/NG",$N107="HFO/D",$N107="HFO/NG",$N107="FO/NG",$N107="HFO/LFO"),Factors!G$4,0)))</f>
        <v>0.3830825791202615</v>
      </c>
    </row>
    <row r="108" spans="1:79">
      <c r="A108" t="s">
        <v>285</v>
      </c>
      <c r="B108" t="s">
        <v>32</v>
      </c>
      <c r="C108" t="s">
        <v>33</v>
      </c>
      <c r="D108" t="s">
        <v>34</v>
      </c>
      <c r="E108" t="s">
        <v>465</v>
      </c>
      <c r="F108" t="s">
        <v>476</v>
      </c>
      <c r="I108">
        <v>87</v>
      </c>
      <c r="J108" t="s">
        <v>72</v>
      </c>
      <c r="K108">
        <v>2000</v>
      </c>
      <c r="M108" t="s">
        <v>306</v>
      </c>
      <c r="N108" t="s">
        <v>332</v>
      </c>
      <c r="S108" t="s">
        <v>329</v>
      </c>
      <c r="T108" t="s">
        <v>41</v>
      </c>
      <c r="U108">
        <v>39.452199999999998</v>
      </c>
      <c r="V108">
        <v>-84.464699999999993</v>
      </c>
      <c r="W108" t="s">
        <v>42</v>
      </c>
      <c r="X108" t="s">
        <v>467</v>
      </c>
      <c r="Y108" t="s">
        <v>468</v>
      </c>
      <c r="AA108" t="s">
        <v>57</v>
      </c>
      <c r="AB108" t="s">
        <v>469</v>
      </c>
      <c r="AC108" t="s">
        <v>470</v>
      </c>
      <c r="AD108" t="s">
        <v>477</v>
      </c>
      <c r="AE108" t="s">
        <v>49</v>
      </c>
      <c r="AF108" s="1">
        <v>1</v>
      </c>
      <c r="AG108">
        <f t="shared" si="144"/>
        <v>2088</v>
      </c>
      <c r="AH108" t="str">
        <f t="shared" si="92"/>
        <v/>
      </c>
      <c r="AI108">
        <f t="shared" si="99"/>
        <v>24</v>
      </c>
      <c r="AJ108">
        <f t="shared" si="100"/>
        <v>2040</v>
      </c>
      <c r="AK108">
        <f t="shared" ref="AK108:AL108" si="159">AJ108+40</f>
        <v>2080</v>
      </c>
      <c r="AL108">
        <f t="shared" si="159"/>
        <v>2120</v>
      </c>
      <c r="AM108">
        <f>IF($A108="coal",Factors!$D$2,0)</f>
        <v>0</v>
      </c>
      <c r="AN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Factors!$D$5,0)</f>
        <v>0.40084791833563349</v>
      </c>
      <c r="AO108">
        <f>IF(OR($N108="D",$N108="HFO",$N108="FO",$N108="D/HFO",$N108="D/NG",$N108="HFO/D",$N108="HFO/NG",$N108="FO/NG"),Factors!$D$4,0)</f>
        <v>0</v>
      </c>
      <c r="AP108">
        <f>IF($A108="coal",Factors!$E$2,0)</f>
        <v>0</v>
      </c>
      <c r="AQ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Factors!$E$5,0)</f>
        <v>0.4330101334016615</v>
      </c>
      <c r="AR108">
        <f>IF(OR($N108="D",$N108="HFO",$N108="FO",$N108="D/HFO",$N108="D/NG",$N108="HFO/D",$N108="HFO/NG",$N108="FO/NG"),Factors!$E$4,0)</f>
        <v>0</v>
      </c>
      <c r="AS108">
        <f>IF($A108="coal",Factors!$F$2,0)</f>
        <v>0</v>
      </c>
      <c r="AT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Factors!$F$5,0)</f>
        <v>0.49000949564875101</v>
      </c>
      <c r="AU108">
        <f>IF(OR($N108="D",$N108="HFO",$N108="FO",$N108="D/HFO",$N108="D/NG",$N108="HFO/D",$N108="HFO/NG",$N108="FO/NG"),Factors!$F$4,0)</f>
        <v>0</v>
      </c>
      <c r="AV108">
        <f>IF($A108="coal",Factors!$G$2,0)</f>
        <v>0</v>
      </c>
      <c r="AW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Factors!$G$5,0)</f>
        <v>0.3830825791202615</v>
      </c>
      <c r="AX108">
        <f>IF(OR($N108="D",$N108="HFO",$N108="FO",$N108="D/HFO",$N108="D/NG",$N108="HFO/D",$N108="HFO/NG",$N108="FO/NG"),Factors!$G$4,0)</f>
        <v>0</v>
      </c>
      <c r="AY108">
        <f t="shared" si="102"/>
        <v>0.40084791833563349</v>
      </c>
      <c r="AZ108">
        <f t="shared" si="103"/>
        <v>0.4330101334016615</v>
      </c>
      <c r="BA108">
        <f t="shared" si="104"/>
        <v>0.49000949564875101</v>
      </c>
      <c r="BB108">
        <f t="shared" si="105"/>
        <v>0.3830825791202615</v>
      </c>
      <c r="BC108">
        <f t="shared" si="106"/>
        <v>0.42673753162657685</v>
      </c>
      <c r="BD108" s="18">
        <f t="shared" si="107"/>
        <v>305.49421552195304</v>
      </c>
      <c r="BE108" s="18">
        <f t="shared" si="108"/>
        <v>330.00568286807425</v>
      </c>
      <c r="BF108" s="18">
        <f t="shared" si="109"/>
        <v>373.44603682382615</v>
      </c>
      <c r="BG108" s="18">
        <f t="shared" si="110"/>
        <v>291.95489519913366</v>
      </c>
      <c r="BH108">
        <f>IF(A108="coal", Factors!$B$8, IF(OR($N108="D",$N108="HFO",$N108="FO",$N108="D/HFO",$N108="D/NG",$N108="HFO/D",$N108="HFO/NG",$N108="FO/NG"), Factors!$B$9, 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 Factors!$B$10, 0)))</f>
        <v>7740</v>
      </c>
      <c r="BI108">
        <f>IF($A108&lt;&gt;"coal",0,IF($N108="bituminous",Factors!$B$30,IF($N108="lignite",Factors!$B$34,IF($N108="subbituminous",Factors!$B$41,(Factors!$B$30+Factors!$B$34)/2))))</f>
        <v>0</v>
      </c>
      <c r="BJ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(Factors!$B$36+Factors!$B$38)/2,0)</f>
        <v>57.894999999999996</v>
      </c>
      <c r="BK108">
        <f>IF(OR($N108="D",$N108="HFO",$N108="FO",$N108="D/HFO",$N108="D/NG",$N108="HFO/D",$N108="HFO/NG",$N108="FO/NG"),Factors!$B$31,0)</f>
        <v>0</v>
      </c>
      <c r="BL108">
        <f t="shared" si="111"/>
        <v>57.894999999999996</v>
      </c>
      <c r="BM108">
        <f>IF($A108&lt;&gt;"coal",0,IF($N108="bituminous",Factors!$E$33,IF($N108="lignite",Factors!$E$35,IF($N108="subbituminous",Factors!$E$34,(Factors!$E$33+Factors!$E$35)/2))))</f>
        <v>0</v>
      </c>
      <c r="BN108">
        <f>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),(Factors!$E$39+Factors!$E$40)/2,0)</f>
        <v>63.461416724694558</v>
      </c>
      <c r="BO108">
        <f>IF(OR($N108="D",$N108="HFO",$N108="FO",$N108="D/HFO",$N108="D/NG",$N108="HFO/D",$N108="HFO/NG",$N108="FO/NG"),Factors!$E$37,0)</f>
        <v>0</v>
      </c>
      <c r="BP108">
        <f t="shared" si="112"/>
        <v>63.461416724694558</v>
      </c>
      <c r="BQ108" s="17">
        <f t="shared" si="113"/>
        <v>145735.78967103036</v>
      </c>
      <c r="BR108" s="17">
        <f t="shared" si="94"/>
        <v>159747.81380111747</v>
      </c>
      <c r="BT108" s="17">
        <f t="shared" si="146"/>
        <v>150056.1208590407</v>
      </c>
      <c r="BU108" s="17">
        <f t="shared" si="147"/>
        <v>162095.9419739439</v>
      </c>
      <c r="BV108" s="17">
        <f t="shared" si="148"/>
        <v>183433.46874906344</v>
      </c>
      <c r="BW108" s="17">
        <f t="shared" si="149"/>
        <v>143405.72362242182</v>
      </c>
      <c r="BX108">
        <f>IF($A108="coal",Factors!D$2,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,$N108="LNG"),Factors!D$5,IF(OR($N108="D",$N108="HFO",$N108="FO",$N108="D/HFO",$N108="D/NG",$N108="HFO/D",$N108="HFO/NG",$N108="FO/NG",$N108="HFO/LFO"),Factors!D$4,0)))</f>
        <v>0.40084791833563349</v>
      </c>
      <c r="BY108">
        <f>IF($A108="coal",Factors!E$2,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,$N108="LNG"),Factors!E$5,IF(OR($N108="D",$N108="HFO",$N108="FO",$N108="D/HFO",$N108="D/NG",$N108="HFO/D",$N108="HFO/NG",$N108="FO/NG",$N108="HFO/LFO"),Factors!E$4,0)))</f>
        <v>0.4330101334016615</v>
      </c>
      <c r="BZ108">
        <f>IF($A108="coal",Factors!F$2,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,$N108="LNG"),Factors!F$5,IF(OR($N108="D",$N108="HFO",$N108="FO",$N108="D/HFO",$N108="D/NG",$N108="HFO/D",$N108="HFO/NG",$N108="FO/NG",$N108="HFO/LFO"),Factors!F$4,0)))</f>
        <v>0.49000949564875101</v>
      </c>
      <c r="CA108">
        <f>IF($A108="coal",Factors!G$2,IF(OR($N108="NG",$N108="NG/B",$N108="NG/C",$N108="NG/D",$N108="NG/OG",$N108="NG/FO",$N108="NG/LFO",$N108="NG/BFG",$N108="NG/HFO",$N108="NG/FO/D",$N108="NG/LNG",$N108="NG/N",$N108="NG/N/D",$N108="NG/D/HFO",$N108="NG/HFO/OG",$N108="NG/S",$N108="LNG/NG/FO",$N108="LNG/D",$N108="LNG/LPG",$N108="WSTH-NG",$N108="WSTH-NG/BU",$N108="LNG"),Factors!G$5,IF(OR($N108="D",$N108="HFO",$N108="FO",$N108="D/HFO",$N108="D/NG",$N108="HFO/D",$N108="HFO/NG",$N108="FO/NG",$N108="HFO/LFO"),Factors!G$4,0)))</f>
        <v>0.3830825791202615</v>
      </c>
    </row>
    <row r="109" spans="1:79">
      <c r="A109" t="s">
        <v>285</v>
      </c>
      <c r="B109" t="s">
        <v>32</v>
      </c>
      <c r="C109" t="s">
        <v>33</v>
      </c>
      <c r="D109" t="s">
        <v>34</v>
      </c>
      <c r="E109" t="s">
        <v>465</v>
      </c>
      <c r="F109" t="s">
        <v>478</v>
      </c>
      <c r="I109">
        <v>87</v>
      </c>
      <c r="J109" t="s">
        <v>72</v>
      </c>
      <c r="K109">
        <v>2000</v>
      </c>
      <c r="M109" t="s">
        <v>306</v>
      </c>
      <c r="N109" t="s">
        <v>332</v>
      </c>
      <c r="S109" t="s">
        <v>329</v>
      </c>
      <c r="T109" t="s">
        <v>41</v>
      </c>
      <c r="U109">
        <v>39.452199999999998</v>
      </c>
      <c r="V109">
        <v>-84.464699999999993</v>
      </c>
      <c r="W109" t="s">
        <v>42</v>
      </c>
      <c r="X109" t="s">
        <v>467</v>
      </c>
      <c r="Y109" t="s">
        <v>468</v>
      </c>
      <c r="AA109" t="s">
        <v>57</v>
      </c>
      <c r="AB109" t="s">
        <v>469</v>
      </c>
      <c r="AC109" t="s">
        <v>470</v>
      </c>
      <c r="AD109" t="s">
        <v>479</v>
      </c>
      <c r="AE109" t="s">
        <v>49</v>
      </c>
      <c r="AF109" s="1">
        <v>1</v>
      </c>
      <c r="AG109">
        <f t="shared" si="144"/>
        <v>2088</v>
      </c>
      <c r="AH109" t="str">
        <f t="shared" si="92"/>
        <v/>
      </c>
      <c r="AI109">
        <f t="shared" si="99"/>
        <v>24</v>
      </c>
      <c r="AJ109">
        <f t="shared" si="100"/>
        <v>2040</v>
      </c>
      <c r="AK109">
        <f t="shared" ref="AK109:AL109" si="160">AJ109+40</f>
        <v>2080</v>
      </c>
      <c r="AL109">
        <f t="shared" si="160"/>
        <v>2120</v>
      </c>
      <c r="AM109">
        <f>IF($A109="coal",Factors!$D$2,0)</f>
        <v>0</v>
      </c>
      <c r="AN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Factors!$D$5,0)</f>
        <v>0.40084791833563349</v>
      </c>
      <c r="AO109">
        <f>IF(OR($N109="D",$N109="HFO",$N109="FO",$N109="D/HFO",$N109="D/NG",$N109="HFO/D",$N109="HFO/NG",$N109="FO/NG"),Factors!$D$4,0)</f>
        <v>0</v>
      </c>
      <c r="AP109">
        <f>IF($A109="coal",Factors!$E$2,0)</f>
        <v>0</v>
      </c>
      <c r="AQ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Factors!$E$5,0)</f>
        <v>0.4330101334016615</v>
      </c>
      <c r="AR109">
        <f>IF(OR($N109="D",$N109="HFO",$N109="FO",$N109="D/HFO",$N109="D/NG",$N109="HFO/D",$N109="HFO/NG",$N109="FO/NG"),Factors!$E$4,0)</f>
        <v>0</v>
      </c>
      <c r="AS109">
        <f>IF($A109="coal",Factors!$F$2,0)</f>
        <v>0</v>
      </c>
      <c r="AT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Factors!$F$5,0)</f>
        <v>0.49000949564875101</v>
      </c>
      <c r="AU109">
        <f>IF(OR($N109="D",$N109="HFO",$N109="FO",$N109="D/HFO",$N109="D/NG",$N109="HFO/D",$N109="HFO/NG",$N109="FO/NG"),Factors!$F$4,0)</f>
        <v>0</v>
      </c>
      <c r="AV109">
        <f>IF($A109="coal",Factors!$G$2,0)</f>
        <v>0</v>
      </c>
      <c r="AW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Factors!$G$5,0)</f>
        <v>0.3830825791202615</v>
      </c>
      <c r="AX109">
        <f>IF(OR($N109="D",$N109="HFO",$N109="FO",$N109="D/HFO",$N109="D/NG",$N109="HFO/D",$N109="HFO/NG",$N109="FO/NG"),Factors!$G$4,0)</f>
        <v>0</v>
      </c>
      <c r="AY109">
        <f t="shared" si="102"/>
        <v>0.40084791833563349</v>
      </c>
      <c r="AZ109">
        <f t="shared" si="103"/>
        <v>0.4330101334016615</v>
      </c>
      <c r="BA109">
        <f t="shared" si="104"/>
        <v>0.49000949564875101</v>
      </c>
      <c r="BB109">
        <f t="shared" si="105"/>
        <v>0.3830825791202615</v>
      </c>
      <c r="BC109">
        <f t="shared" si="106"/>
        <v>0.42673753162657685</v>
      </c>
      <c r="BD109" s="18">
        <f t="shared" si="107"/>
        <v>305.49421552195304</v>
      </c>
      <c r="BE109" s="18">
        <f t="shared" si="108"/>
        <v>330.00568286807425</v>
      </c>
      <c r="BF109" s="18">
        <f t="shared" si="109"/>
        <v>373.44603682382615</v>
      </c>
      <c r="BG109" s="18">
        <f t="shared" si="110"/>
        <v>291.95489519913366</v>
      </c>
      <c r="BH109">
        <f>IF(A109="coal", Factors!$B$8, IF(OR($N109="D",$N109="HFO",$N109="FO",$N109="D/HFO",$N109="D/NG",$N109="HFO/D",$N109="HFO/NG",$N109="FO/NG"), Factors!$B$9, 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 Factors!$B$10, 0)))</f>
        <v>7740</v>
      </c>
      <c r="BI109">
        <f>IF($A109&lt;&gt;"coal",0,IF($N109="bituminous",Factors!$B$30,IF($N109="lignite",Factors!$B$34,IF($N109="subbituminous",Factors!$B$41,(Factors!$B$30+Factors!$B$34)/2))))</f>
        <v>0</v>
      </c>
      <c r="BJ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(Factors!$B$36+Factors!$B$38)/2,0)</f>
        <v>57.894999999999996</v>
      </c>
      <c r="BK109">
        <f>IF(OR($N109="D",$N109="HFO",$N109="FO",$N109="D/HFO",$N109="D/NG",$N109="HFO/D",$N109="HFO/NG",$N109="FO/NG"),Factors!$B$31,0)</f>
        <v>0</v>
      </c>
      <c r="BL109">
        <f t="shared" si="111"/>
        <v>57.894999999999996</v>
      </c>
      <c r="BM109">
        <f>IF($A109&lt;&gt;"coal",0,IF($N109="bituminous",Factors!$E$33,IF($N109="lignite",Factors!$E$35,IF($N109="subbituminous",Factors!$E$34,(Factors!$E$33+Factors!$E$35)/2))))</f>
        <v>0</v>
      </c>
      <c r="BN109">
        <f>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),(Factors!$E$39+Factors!$E$40)/2,0)</f>
        <v>63.461416724694558</v>
      </c>
      <c r="BO109">
        <f>IF(OR($N109="D",$N109="HFO",$N109="FO",$N109="D/HFO",$N109="D/NG",$N109="HFO/D",$N109="HFO/NG",$N109="FO/NG"),Factors!$E$37,0)</f>
        <v>0</v>
      </c>
      <c r="BP109">
        <f t="shared" si="112"/>
        <v>63.461416724694558</v>
      </c>
      <c r="BQ109" s="17">
        <f t="shared" si="113"/>
        <v>145735.78967103036</v>
      </c>
      <c r="BR109" s="17">
        <f t="shared" si="94"/>
        <v>159747.81380111747</v>
      </c>
      <c r="BT109" s="17">
        <f t="shared" si="146"/>
        <v>150056.1208590407</v>
      </c>
      <c r="BU109" s="17">
        <f t="shared" si="147"/>
        <v>162095.9419739439</v>
      </c>
      <c r="BV109" s="17">
        <f t="shared" si="148"/>
        <v>183433.46874906344</v>
      </c>
      <c r="BW109" s="17">
        <f t="shared" si="149"/>
        <v>143405.72362242182</v>
      </c>
      <c r="BX109">
        <f>IF($A109="coal",Factors!D$2,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,$N109="LNG"),Factors!D$5,IF(OR($N109="D",$N109="HFO",$N109="FO",$N109="D/HFO",$N109="D/NG",$N109="HFO/D",$N109="HFO/NG",$N109="FO/NG",$N109="HFO/LFO"),Factors!D$4,0)))</f>
        <v>0.40084791833563349</v>
      </c>
      <c r="BY109">
        <f>IF($A109="coal",Factors!E$2,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,$N109="LNG"),Factors!E$5,IF(OR($N109="D",$N109="HFO",$N109="FO",$N109="D/HFO",$N109="D/NG",$N109="HFO/D",$N109="HFO/NG",$N109="FO/NG",$N109="HFO/LFO"),Factors!E$4,0)))</f>
        <v>0.4330101334016615</v>
      </c>
      <c r="BZ109">
        <f>IF($A109="coal",Factors!F$2,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,$N109="LNG"),Factors!F$5,IF(OR($N109="D",$N109="HFO",$N109="FO",$N109="D/HFO",$N109="D/NG",$N109="HFO/D",$N109="HFO/NG",$N109="FO/NG",$N109="HFO/LFO"),Factors!F$4,0)))</f>
        <v>0.49000949564875101</v>
      </c>
      <c r="CA109">
        <f>IF($A109="coal",Factors!G$2,IF(OR($N109="NG",$N109="NG/B",$N109="NG/C",$N109="NG/D",$N109="NG/OG",$N109="NG/FO",$N109="NG/LFO",$N109="NG/BFG",$N109="NG/HFO",$N109="NG/FO/D",$N109="NG/LNG",$N109="NG/N",$N109="NG/N/D",$N109="NG/D/HFO",$N109="NG/HFO/OG",$N109="NG/S",$N109="LNG/NG/FO",$N109="LNG/D",$N109="LNG/LPG",$N109="WSTH-NG",$N109="WSTH-NG/BU",$N109="LNG"),Factors!G$5,IF(OR($N109="D",$N109="HFO",$N109="FO",$N109="D/HFO",$N109="D/NG",$N109="HFO/D",$N109="HFO/NG",$N109="FO/NG",$N109="HFO/LFO"),Factors!G$4,0)))</f>
        <v>0.3830825791202615</v>
      </c>
    </row>
    <row r="110" spans="1:79">
      <c r="A110" t="s">
        <v>285</v>
      </c>
      <c r="B110" t="s">
        <v>32</v>
      </c>
      <c r="C110" t="s">
        <v>33</v>
      </c>
      <c r="D110" t="s">
        <v>34</v>
      </c>
      <c r="E110" t="s">
        <v>465</v>
      </c>
      <c r="F110" t="s">
        <v>480</v>
      </c>
      <c r="I110">
        <v>87</v>
      </c>
      <c r="J110" t="s">
        <v>72</v>
      </c>
      <c r="K110">
        <v>2000</v>
      </c>
      <c r="M110" t="s">
        <v>306</v>
      </c>
      <c r="N110" t="s">
        <v>332</v>
      </c>
      <c r="S110" t="s">
        <v>329</v>
      </c>
      <c r="T110" t="s">
        <v>41</v>
      </c>
      <c r="U110">
        <v>39.452199999999998</v>
      </c>
      <c r="V110">
        <v>-84.464699999999993</v>
      </c>
      <c r="W110" t="s">
        <v>42</v>
      </c>
      <c r="X110" t="s">
        <v>467</v>
      </c>
      <c r="Y110" t="s">
        <v>468</v>
      </c>
      <c r="AA110" t="s">
        <v>57</v>
      </c>
      <c r="AB110" t="s">
        <v>469</v>
      </c>
      <c r="AC110" t="s">
        <v>470</v>
      </c>
      <c r="AD110" t="s">
        <v>481</v>
      </c>
      <c r="AE110" t="s">
        <v>49</v>
      </c>
      <c r="AF110" s="1">
        <v>1</v>
      </c>
      <c r="AG110">
        <f t="shared" si="144"/>
        <v>2088</v>
      </c>
      <c r="AH110" t="str">
        <f t="shared" si="92"/>
        <v/>
      </c>
      <c r="AI110">
        <f t="shared" si="99"/>
        <v>24</v>
      </c>
      <c r="AJ110">
        <f t="shared" si="100"/>
        <v>2040</v>
      </c>
      <c r="AK110">
        <f t="shared" ref="AK110:AL110" si="161">AJ110+40</f>
        <v>2080</v>
      </c>
      <c r="AL110">
        <f t="shared" si="161"/>
        <v>2120</v>
      </c>
      <c r="AM110">
        <f>IF($A110="coal",Factors!$D$2,0)</f>
        <v>0</v>
      </c>
      <c r="AN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Factors!$D$5,0)</f>
        <v>0.40084791833563349</v>
      </c>
      <c r="AO110">
        <f>IF(OR($N110="D",$N110="HFO",$N110="FO",$N110="D/HFO",$N110="D/NG",$N110="HFO/D",$N110="HFO/NG",$N110="FO/NG"),Factors!$D$4,0)</f>
        <v>0</v>
      </c>
      <c r="AP110">
        <f>IF($A110="coal",Factors!$E$2,0)</f>
        <v>0</v>
      </c>
      <c r="AQ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Factors!$E$5,0)</f>
        <v>0.4330101334016615</v>
      </c>
      <c r="AR110">
        <f>IF(OR($N110="D",$N110="HFO",$N110="FO",$N110="D/HFO",$N110="D/NG",$N110="HFO/D",$N110="HFO/NG",$N110="FO/NG"),Factors!$E$4,0)</f>
        <v>0</v>
      </c>
      <c r="AS110">
        <f>IF($A110="coal",Factors!$F$2,0)</f>
        <v>0</v>
      </c>
      <c r="AT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Factors!$F$5,0)</f>
        <v>0.49000949564875101</v>
      </c>
      <c r="AU110">
        <f>IF(OR($N110="D",$N110="HFO",$N110="FO",$N110="D/HFO",$N110="D/NG",$N110="HFO/D",$N110="HFO/NG",$N110="FO/NG"),Factors!$F$4,0)</f>
        <v>0</v>
      </c>
      <c r="AV110">
        <f>IF($A110="coal",Factors!$G$2,0)</f>
        <v>0</v>
      </c>
      <c r="AW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Factors!$G$5,0)</f>
        <v>0.3830825791202615</v>
      </c>
      <c r="AX110">
        <f>IF(OR($N110="D",$N110="HFO",$N110="FO",$N110="D/HFO",$N110="D/NG",$N110="HFO/D",$N110="HFO/NG",$N110="FO/NG"),Factors!$G$4,0)</f>
        <v>0</v>
      </c>
      <c r="AY110">
        <f t="shared" si="102"/>
        <v>0.40084791833563349</v>
      </c>
      <c r="AZ110">
        <f t="shared" si="103"/>
        <v>0.4330101334016615</v>
      </c>
      <c r="BA110">
        <f t="shared" si="104"/>
        <v>0.49000949564875101</v>
      </c>
      <c r="BB110">
        <f t="shared" si="105"/>
        <v>0.3830825791202615</v>
      </c>
      <c r="BC110">
        <f t="shared" si="106"/>
        <v>0.42673753162657685</v>
      </c>
      <c r="BD110" s="18">
        <f t="shared" si="107"/>
        <v>305.49421552195304</v>
      </c>
      <c r="BE110" s="18">
        <f t="shared" si="108"/>
        <v>330.00568286807425</v>
      </c>
      <c r="BF110" s="18">
        <f t="shared" si="109"/>
        <v>373.44603682382615</v>
      </c>
      <c r="BG110" s="18">
        <f t="shared" si="110"/>
        <v>291.95489519913366</v>
      </c>
      <c r="BH110">
        <f>IF(A110="coal", Factors!$B$8, IF(OR($N110="D",$N110="HFO",$N110="FO",$N110="D/HFO",$N110="D/NG",$N110="HFO/D",$N110="HFO/NG",$N110="FO/NG"), Factors!$B$9, 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 Factors!$B$10, 0)))</f>
        <v>7740</v>
      </c>
      <c r="BI110">
        <f>IF($A110&lt;&gt;"coal",0,IF($N110="bituminous",Factors!$B$30,IF($N110="lignite",Factors!$B$34,IF($N110="subbituminous",Factors!$B$41,(Factors!$B$30+Factors!$B$34)/2))))</f>
        <v>0</v>
      </c>
      <c r="BJ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(Factors!$B$36+Factors!$B$38)/2,0)</f>
        <v>57.894999999999996</v>
      </c>
      <c r="BK110">
        <f>IF(OR($N110="D",$N110="HFO",$N110="FO",$N110="D/HFO",$N110="D/NG",$N110="HFO/D",$N110="HFO/NG",$N110="FO/NG"),Factors!$B$31,0)</f>
        <v>0</v>
      </c>
      <c r="BL110">
        <f t="shared" si="111"/>
        <v>57.894999999999996</v>
      </c>
      <c r="BM110">
        <f>IF($A110&lt;&gt;"coal",0,IF($N110="bituminous",Factors!$E$33,IF($N110="lignite",Factors!$E$35,IF($N110="subbituminous",Factors!$E$34,(Factors!$E$33+Factors!$E$35)/2))))</f>
        <v>0</v>
      </c>
      <c r="BN110">
        <f>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),(Factors!$E$39+Factors!$E$40)/2,0)</f>
        <v>63.461416724694558</v>
      </c>
      <c r="BO110">
        <f>IF(OR($N110="D",$N110="HFO",$N110="FO",$N110="D/HFO",$N110="D/NG",$N110="HFO/D",$N110="HFO/NG",$N110="FO/NG"),Factors!$E$37,0)</f>
        <v>0</v>
      </c>
      <c r="BP110">
        <f t="shared" si="112"/>
        <v>63.461416724694558</v>
      </c>
      <c r="BQ110" s="17">
        <f t="shared" si="113"/>
        <v>145735.78967103036</v>
      </c>
      <c r="BR110" s="17">
        <f t="shared" si="94"/>
        <v>159747.81380111747</v>
      </c>
      <c r="BT110" s="17">
        <f t="shared" si="146"/>
        <v>150056.1208590407</v>
      </c>
      <c r="BU110" s="17">
        <f t="shared" si="147"/>
        <v>162095.9419739439</v>
      </c>
      <c r="BV110" s="17">
        <f t="shared" si="148"/>
        <v>183433.46874906344</v>
      </c>
      <c r="BW110" s="17">
        <f t="shared" si="149"/>
        <v>143405.72362242182</v>
      </c>
      <c r="BX110">
        <f>IF($A110="coal",Factors!D$2,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,$N110="LNG"),Factors!D$5,IF(OR($N110="D",$N110="HFO",$N110="FO",$N110="D/HFO",$N110="D/NG",$N110="HFO/D",$N110="HFO/NG",$N110="FO/NG",$N110="HFO/LFO"),Factors!D$4,0)))</f>
        <v>0.40084791833563349</v>
      </c>
      <c r="BY110">
        <f>IF($A110="coal",Factors!E$2,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,$N110="LNG"),Factors!E$5,IF(OR($N110="D",$N110="HFO",$N110="FO",$N110="D/HFO",$N110="D/NG",$N110="HFO/D",$N110="HFO/NG",$N110="FO/NG",$N110="HFO/LFO"),Factors!E$4,0)))</f>
        <v>0.4330101334016615</v>
      </c>
      <c r="BZ110">
        <f>IF($A110="coal",Factors!F$2,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,$N110="LNG"),Factors!F$5,IF(OR($N110="D",$N110="HFO",$N110="FO",$N110="D/HFO",$N110="D/NG",$N110="HFO/D",$N110="HFO/NG",$N110="FO/NG",$N110="HFO/LFO"),Factors!F$4,0)))</f>
        <v>0.49000949564875101</v>
      </c>
      <c r="CA110">
        <f>IF($A110="coal",Factors!G$2,IF(OR($N110="NG",$N110="NG/B",$N110="NG/C",$N110="NG/D",$N110="NG/OG",$N110="NG/FO",$N110="NG/LFO",$N110="NG/BFG",$N110="NG/HFO",$N110="NG/FO/D",$N110="NG/LNG",$N110="NG/N",$N110="NG/N/D",$N110="NG/D/HFO",$N110="NG/HFO/OG",$N110="NG/S",$N110="LNG/NG/FO",$N110="LNG/D",$N110="LNG/LPG",$N110="WSTH-NG",$N110="WSTH-NG/BU",$N110="LNG"),Factors!G$5,IF(OR($N110="D",$N110="HFO",$N110="FO",$N110="D/HFO",$N110="D/NG",$N110="HFO/D",$N110="HFO/NG",$N110="FO/NG",$N110="HFO/LFO"),Factors!G$4,0)))</f>
        <v>0.3830825791202615</v>
      </c>
    </row>
    <row r="111" spans="1:79">
      <c r="A111" t="s">
        <v>285</v>
      </c>
      <c r="B111" t="s">
        <v>32</v>
      </c>
      <c r="C111" t="s">
        <v>33</v>
      </c>
      <c r="D111" t="s">
        <v>34</v>
      </c>
      <c r="E111" t="s">
        <v>465</v>
      </c>
      <c r="F111" t="s">
        <v>482</v>
      </c>
      <c r="I111">
        <v>87</v>
      </c>
      <c r="J111" t="s">
        <v>72</v>
      </c>
      <c r="K111">
        <v>2000</v>
      </c>
      <c r="M111" t="s">
        <v>306</v>
      </c>
      <c r="N111" t="s">
        <v>332</v>
      </c>
      <c r="S111" t="s">
        <v>329</v>
      </c>
      <c r="T111" t="s">
        <v>41</v>
      </c>
      <c r="U111">
        <v>39.452199999999998</v>
      </c>
      <c r="V111">
        <v>-84.464699999999993</v>
      </c>
      <c r="W111" t="s">
        <v>42</v>
      </c>
      <c r="X111" t="s">
        <v>467</v>
      </c>
      <c r="Y111" t="s">
        <v>468</v>
      </c>
      <c r="AA111" t="s">
        <v>57</v>
      </c>
      <c r="AB111" t="s">
        <v>469</v>
      </c>
      <c r="AC111" t="s">
        <v>470</v>
      </c>
      <c r="AD111" t="s">
        <v>483</v>
      </c>
      <c r="AE111" t="s">
        <v>49</v>
      </c>
      <c r="AF111" s="1">
        <v>1</v>
      </c>
      <c r="AG111">
        <f t="shared" si="144"/>
        <v>2088</v>
      </c>
      <c r="AH111" t="str">
        <f t="shared" si="92"/>
        <v/>
      </c>
      <c r="AI111">
        <f t="shared" si="99"/>
        <v>24</v>
      </c>
      <c r="AJ111">
        <f t="shared" si="100"/>
        <v>2040</v>
      </c>
      <c r="AK111">
        <f t="shared" ref="AK111:AL111" si="162">AJ111+40</f>
        <v>2080</v>
      </c>
      <c r="AL111">
        <f t="shared" si="162"/>
        <v>2120</v>
      </c>
      <c r="AM111">
        <f>IF($A111="coal",Factors!$D$2,0)</f>
        <v>0</v>
      </c>
      <c r="AN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Factors!$D$5,0)</f>
        <v>0.40084791833563349</v>
      </c>
      <c r="AO111">
        <f>IF(OR($N111="D",$N111="HFO",$N111="FO",$N111="D/HFO",$N111="D/NG",$N111="HFO/D",$N111="HFO/NG",$N111="FO/NG"),Factors!$D$4,0)</f>
        <v>0</v>
      </c>
      <c r="AP111">
        <f>IF($A111="coal",Factors!$E$2,0)</f>
        <v>0</v>
      </c>
      <c r="AQ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Factors!$E$5,0)</f>
        <v>0.4330101334016615</v>
      </c>
      <c r="AR111">
        <f>IF(OR($N111="D",$N111="HFO",$N111="FO",$N111="D/HFO",$N111="D/NG",$N111="HFO/D",$N111="HFO/NG",$N111="FO/NG"),Factors!$E$4,0)</f>
        <v>0</v>
      </c>
      <c r="AS111">
        <f>IF($A111="coal",Factors!$F$2,0)</f>
        <v>0</v>
      </c>
      <c r="AT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Factors!$F$5,0)</f>
        <v>0.49000949564875101</v>
      </c>
      <c r="AU111">
        <f>IF(OR($N111="D",$N111="HFO",$N111="FO",$N111="D/HFO",$N111="D/NG",$N111="HFO/D",$N111="HFO/NG",$N111="FO/NG"),Factors!$F$4,0)</f>
        <v>0</v>
      </c>
      <c r="AV111">
        <f>IF($A111="coal",Factors!$G$2,0)</f>
        <v>0</v>
      </c>
      <c r="AW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Factors!$G$5,0)</f>
        <v>0.3830825791202615</v>
      </c>
      <c r="AX111">
        <f>IF(OR($N111="D",$N111="HFO",$N111="FO",$N111="D/HFO",$N111="D/NG",$N111="HFO/D",$N111="HFO/NG",$N111="FO/NG"),Factors!$G$4,0)</f>
        <v>0</v>
      </c>
      <c r="AY111">
        <f t="shared" si="102"/>
        <v>0.40084791833563349</v>
      </c>
      <c r="AZ111">
        <f t="shared" si="103"/>
        <v>0.4330101334016615</v>
      </c>
      <c r="BA111">
        <f t="shared" si="104"/>
        <v>0.49000949564875101</v>
      </c>
      <c r="BB111">
        <f t="shared" si="105"/>
        <v>0.3830825791202615</v>
      </c>
      <c r="BC111">
        <f t="shared" si="106"/>
        <v>0.42673753162657685</v>
      </c>
      <c r="BD111" s="18">
        <f t="shared" si="107"/>
        <v>305.49421552195304</v>
      </c>
      <c r="BE111" s="18">
        <f t="shared" si="108"/>
        <v>330.00568286807425</v>
      </c>
      <c r="BF111" s="18">
        <f t="shared" si="109"/>
        <v>373.44603682382615</v>
      </c>
      <c r="BG111" s="18">
        <f t="shared" si="110"/>
        <v>291.95489519913366</v>
      </c>
      <c r="BH111">
        <f>IF(A111="coal", Factors!$B$8, IF(OR($N111="D",$N111="HFO",$N111="FO",$N111="D/HFO",$N111="D/NG",$N111="HFO/D",$N111="HFO/NG",$N111="FO/NG"), Factors!$B$9, 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 Factors!$B$10, 0)))</f>
        <v>7740</v>
      </c>
      <c r="BI111">
        <f>IF($A111&lt;&gt;"coal",0,IF($N111="bituminous",Factors!$B$30,IF($N111="lignite",Factors!$B$34,IF($N111="subbituminous",Factors!$B$41,(Factors!$B$30+Factors!$B$34)/2))))</f>
        <v>0</v>
      </c>
      <c r="BJ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(Factors!$B$36+Factors!$B$38)/2,0)</f>
        <v>57.894999999999996</v>
      </c>
      <c r="BK111">
        <f>IF(OR($N111="D",$N111="HFO",$N111="FO",$N111="D/HFO",$N111="D/NG",$N111="HFO/D",$N111="HFO/NG",$N111="FO/NG"),Factors!$B$31,0)</f>
        <v>0</v>
      </c>
      <c r="BL111">
        <f t="shared" si="111"/>
        <v>57.894999999999996</v>
      </c>
      <c r="BM111">
        <f>IF($A111&lt;&gt;"coal",0,IF($N111="bituminous",Factors!$E$33,IF($N111="lignite",Factors!$E$35,IF($N111="subbituminous",Factors!$E$34,(Factors!$E$33+Factors!$E$35)/2))))</f>
        <v>0</v>
      </c>
      <c r="BN111">
        <f>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),(Factors!$E$39+Factors!$E$40)/2,0)</f>
        <v>63.461416724694558</v>
      </c>
      <c r="BO111">
        <f>IF(OR($N111="D",$N111="HFO",$N111="FO",$N111="D/HFO",$N111="D/NG",$N111="HFO/D",$N111="HFO/NG",$N111="FO/NG"),Factors!$E$37,0)</f>
        <v>0</v>
      </c>
      <c r="BP111">
        <f t="shared" si="112"/>
        <v>63.461416724694558</v>
      </c>
      <c r="BQ111" s="17">
        <f t="shared" si="113"/>
        <v>145735.78967103036</v>
      </c>
      <c r="BR111" s="17">
        <f t="shared" si="94"/>
        <v>159747.81380111747</v>
      </c>
      <c r="BT111" s="17">
        <f t="shared" si="146"/>
        <v>150056.1208590407</v>
      </c>
      <c r="BU111" s="17">
        <f t="shared" si="147"/>
        <v>162095.9419739439</v>
      </c>
      <c r="BV111" s="17">
        <f t="shared" si="148"/>
        <v>183433.46874906344</v>
      </c>
      <c r="BW111" s="17">
        <f t="shared" si="149"/>
        <v>143405.72362242182</v>
      </c>
      <c r="BX111">
        <f>IF($A111="coal",Factors!D$2,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,$N111="LNG"),Factors!D$5,IF(OR($N111="D",$N111="HFO",$N111="FO",$N111="D/HFO",$N111="D/NG",$N111="HFO/D",$N111="HFO/NG",$N111="FO/NG",$N111="HFO/LFO"),Factors!D$4,0)))</f>
        <v>0.40084791833563349</v>
      </c>
      <c r="BY111">
        <f>IF($A111="coal",Factors!E$2,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,$N111="LNG"),Factors!E$5,IF(OR($N111="D",$N111="HFO",$N111="FO",$N111="D/HFO",$N111="D/NG",$N111="HFO/D",$N111="HFO/NG",$N111="FO/NG",$N111="HFO/LFO"),Factors!E$4,0)))</f>
        <v>0.4330101334016615</v>
      </c>
      <c r="BZ111">
        <f>IF($A111="coal",Factors!F$2,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,$N111="LNG"),Factors!F$5,IF(OR($N111="D",$N111="HFO",$N111="FO",$N111="D/HFO",$N111="D/NG",$N111="HFO/D",$N111="HFO/NG",$N111="FO/NG",$N111="HFO/LFO"),Factors!F$4,0)))</f>
        <v>0.49000949564875101</v>
      </c>
      <c r="CA111">
        <f>IF($A111="coal",Factors!G$2,IF(OR($N111="NG",$N111="NG/B",$N111="NG/C",$N111="NG/D",$N111="NG/OG",$N111="NG/FO",$N111="NG/LFO",$N111="NG/BFG",$N111="NG/HFO",$N111="NG/FO/D",$N111="NG/LNG",$N111="NG/N",$N111="NG/N/D",$N111="NG/D/HFO",$N111="NG/HFO/OG",$N111="NG/S",$N111="LNG/NG/FO",$N111="LNG/D",$N111="LNG/LPG",$N111="WSTH-NG",$N111="WSTH-NG/BU",$N111="LNG"),Factors!G$5,IF(OR($N111="D",$N111="HFO",$N111="FO",$N111="D/HFO",$N111="D/NG",$N111="HFO/D",$N111="HFO/NG",$N111="FO/NG",$N111="HFO/LFO"),Factors!G$4,0)))</f>
        <v>0.3830825791202615</v>
      </c>
    </row>
    <row r="112" spans="1:79">
      <c r="A112" t="s">
        <v>285</v>
      </c>
      <c r="B112" t="s">
        <v>32</v>
      </c>
      <c r="C112" t="s">
        <v>33</v>
      </c>
      <c r="D112" t="s">
        <v>34</v>
      </c>
      <c r="E112" t="s">
        <v>465</v>
      </c>
      <c r="F112" t="s">
        <v>484</v>
      </c>
      <c r="I112">
        <v>87</v>
      </c>
      <c r="J112" t="s">
        <v>72</v>
      </c>
      <c r="K112">
        <v>2000</v>
      </c>
      <c r="M112" t="s">
        <v>306</v>
      </c>
      <c r="N112" t="s">
        <v>332</v>
      </c>
      <c r="S112" t="s">
        <v>329</v>
      </c>
      <c r="T112" t="s">
        <v>41</v>
      </c>
      <c r="U112">
        <v>39.452199999999998</v>
      </c>
      <c r="V112">
        <v>-84.464699999999993</v>
      </c>
      <c r="W112" t="s">
        <v>42</v>
      </c>
      <c r="X112" t="s">
        <v>467</v>
      </c>
      <c r="Y112" t="s">
        <v>468</v>
      </c>
      <c r="AA112" t="s">
        <v>57</v>
      </c>
      <c r="AB112" t="s">
        <v>469</v>
      </c>
      <c r="AC112" t="s">
        <v>470</v>
      </c>
      <c r="AD112" t="s">
        <v>485</v>
      </c>
      <c r="AE112" t="s">
        <v>49</v>
      </c>
      <c r="AF112" s="1">
        <v>1</v>
      </c>
      <c r="AG112">
        <f t="shared" si="144"/>
        <v>2088</v>
      </c>
      <c r="AH112">
        <f t="shared" si="92"/>
        <v>2088</v>
      </c>
      <c r="AI112">
        <f t="shared" si="99"/>
        <v>24</v>
      </c>
      <c r="AJ112">
        <f t="shared" si="100"/>
        <v>2040</v>
      </c>
      <c r="AK112">
        <f t="shared" ref="AK112:AL112" si="163">AJ112+40</f>
        <v>2080</v>
      </c>
      <c r="AL112">
        <f t="shared" si="163"/>
        <v>2120</v>
      </c>
      <c r="AM112">
        <f>IF($A112="coal",Factors!$D$2,0)</f>
        <v>0</v>
      </c>
      <c r="AN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Factors!$D$5,0)</f>
        <v>0.40084791833563349</v>
      </c>
      <c r="AO112">
        <f>IF(OR($N112="D",$N112="HFO",$N112="FO",$N112="D/HFO",$N112="D/NG",$N112="HFO/D",$N112="HFO/NG",$N112="FO/NG"),Factors!$D$4,0)</f>
        <v>0</v>
      </c>
      <c r="AP112">
        <f>IF($A112="coal",Factors!$E$2,0)</f>
        <v>0</v>
      </c>
      <c r="AQ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Factors!$E$5,0)</f>
        <v>0.4330101334016615</v>
      </c>
      <c r="AR112">
        <f>IF(OR($N112="D",$N112="HFO",$N112="FO",$N112="D/HFO",$N112="D/NG",$N112="HFO/D",$N112="HFO/NG",$N112="FO/NG"),Factors!$E$4,0)</f>
        <v>0</v>
      </c>
      <c r="AS112">
        <f>IF($A112="coal",Factors!$F$2,0)</f>
        <v>0</v>
      </c>
      <c r="AT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Factors!$F$5,0)</f>
        <v>0.49000949564875101</v>
      </c>
      <c r="AU112">
        <f>IF(OR($N112="D",$N112="HFO",$N112="FO",$N112="D/HFO",$N112="D/NG",$N112="HFO/D",$N112="HFO/NG",$N112="FO/NG"),Factors!$F$4,0)</f>
        <v>0</v>
      </c>
      <c r="AV112">
        <f>IF($A112="coal",Factors!$G$2,0)</f>
        <v>0</v>
      </c>
      <c r="AW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Factors!$G$5,0)</f>
        <v>0.3830825791202615</v>
      </c>
      <c r="AX112">
        <f>IF(OR($N112="D",$N112="HFO",$N112="FO",$N112="D/HFO",$N112="D/NG",$N112="HFO/D",$N112="HFO/NG",$N112="FO/NG"),Factors!$G$4,0)</f>
        <v>0</v>
      </c>
      <c r="AY112">
        <f t="shared" si="102"/>
        <v>0.40084791833563349</v>
      </c>
      <c r="AZ112">
        <f t="shared" si="103"/>
        <v>0.4330101334016615</v>
      </c>
      <c r="BA112">
        <f t="shared" si="104"/>
        <v>0.49000949564875101</v>
      </c>
      <c r="BB112">
        <f t="shared" si="105"/>
        <v>0.3830825791202615</v>
      </c>
      <c r="BC112">
        <f t="shared" si="106"/>
        <v>0.42673753162657685</v>
      </c>
      <c r="BD112" s="18">
        <f t="shared" si="107"/>
        <v>305.49421552195304</v>
      </c>
      <c r="BE112" s="18">
        <f t="shared" si="108"/>
        <v>330.00568286807425</v>
      </c>
      <c r="BF112" s="18">
        <f t="shared" si="109"/>
        <v>373.44603682382615</v>
      </c>
      <c r="BG112" s="18">
        <f t="shared" si="110"/>
        <v>291.95489519913366</v>
      </c>
      <c r="BH112">
        <f>IF(A112="coal", Factors!$B$8, IF(OR($N112="D",$N112="HFO",$N112="FO",$N112="D/HFO",$N112="D/NG",$N112="HFO/D",$N112="HFO/NG",$N112="FO/NG"), Factors!$B$9, 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 Factors!$B$10, 0)))</f>
        <v>7740</v>
      </c>
      <c r="BI112">
        <f>IF($A112&lt;&gt;"coal",0,IF($N112="bituminous",Factors!$B$30,IF($N112="lignite",Factors!$B$34,IF($N112="subbituminous",Factors!$B$41,(Factors!$B$30+Factors!$B$34)/2))))</f>
        <v>0</v>
      </c>
      <c r="BJ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(Factors!$B$36+Factors!$B$38)/2,0)</f>
        <v>57.894999999999996</v>
      </c>
      <c r="BK112">
        <f>IF(OR($N112="D",$N112="HFO",$N112="FO",$N112="D/HFO",$N112="D/NG",$N112="HFO/D",$N112="HFO/NG",$N112="FO/NG"),Factors!$B$31,0)</f>
        <v>0</v>
      </c>
      <c r="BL112">
        <f t="shared" si="111"/>
        <v>57.894999999999996</v>
      </c>
      <c r="BM112">
        <f>IF($A112&lt;&gt;"coal",0,IF($N112="bituminous",Factors!$E$33,IF($N112="lignite",Factors!$E$35,IF($N112="subbituminous",Factors!$E$34,(Factors!$E$33+Factors!$E$35)/2))))</f>
        <v>0</v>
      </c>
      <c r="BN112">
        <f>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),(Factors!$E$39+Factors!$E$40)/2,0)</f>
        <v>63.461416724694558</v>
      </c>
      <c r="BO112">
        <f>IF(OR($N112="D",$N112="HFO",$N112="FO",$N112="D/HFO",$N112="D/NG",$N112="HFO/D",$N112="HFO/NG",$N112="FO/NG"),Factors!$E$37,0)</f>
        <v>0</v>
      </c>
      <c r="BP112">
        <f t="shared" si="112"/>
        <v>63.461416724694558</v>
      </c>
      <c r="BQ112" s="17">
        <f t="shared" si="113"/>
        <v>145735.78967103036</v>
      </c>
      <c r="BR112" s="17">
        <f t="shared" si="94"/>
        <v>159747.81380111747</v>
      </c>
      <c r="BT112" s="17">
        <f t="shared" si="146"/>
        <v>150056.1208590407</v>
      </c>
      <c r="BU112" s="17">
        <f t="shared" si="147"/>
        <v>162095.9419739439</v>
      </c>
      <c r="BV112" s="17">
        <f t="shared" si="148"/>
        <v>183433.46874906344</v>
      </c>
      <c r="BW112" s="17">
        <f t="shared" si="149"/>
        <v>143405.72362242182</v>
      </c>
      <c r="BX112">
        <f>IF($A112="coal",Factors!D$2,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,$N112="LNG"),Factors!D$5,IF(OR($N112="D",$N112="HFO",$N112="FO",$N112="D/HFO",$N112="D/NG",$N112="HFO/D",$N112="HFO/NG",$N112="FO/NG",$N112="HFO/LFO"),Factors!D$4,0)))</f>
        <v>0.40084791833563349</v>
      </c>
      <c r="BY112">
        <f>IF($A112="coal",Factors!E$2,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,$N112="LNG"),Factors!E$5,IF(OR($N112="D",$N112="HFO",$N112="FO",$N112="D/HFO",$N112="D/NG",$N112="HFO/D",$N112="HFO/NG",$N112="FO/NG",$N112="HFO/LFO"),Factors!E$4,0)))</f>
        <v>0.4330101334016615</v>
      </c>
      <c r="BZ112">
        <f>IF($A112="coal",Factors!F$2,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,$N112="LNG"),Factors!F$5,IF(OR($N112="D",$N112="HFO",$N112="FO",$N112="D/HFO",$N112="D/NG",$N112="HFO/D",$N112="HFO/NG",$N112="FO/NG",$N112="HFO/LFO"),Factors!F$4,0)))</f>
        <v>0.49000949564875101</v>
      </c>
      <c r="CA112">
        <f>IF($A112="coal",Factors!G$2,IF(OR($N112="NG",$N112="NG/B",$N112="NG/C",$N112="NG/D",$N112="NG/OG",$N112="NG/FO",$N112="NG/LFO",$N112="NG/BFG",$N112="NG/HFO",$N112="NG/FO/D",$N112="NG/LNG",$N112="NG/N",$N112="NG/N/D",$N112="NG/D/HFO",$N112="NG/HFO/OG",$N112="NG/S",$N112="LNG/NG/FO",$N112="LNG/D",$N112="LNG/LPG",$N112="WSTH-NG",$N112="WSTH-NG/BU",$N112="LNG"),Factors!G$5,IF(OR($N112="D",$N112="HFO",$N112="FO",$N112="D/HFO",$N112="D/NG",$N112="HFO/D",$N112="HFO/NG",$N112="FO/NG",$N112="HFO/LFO"),Factors!G$4,0)))</f>
        <v>0.3830825791202615</v>
      </c>
    </row>
    <row r="113" spans="1:79">
      <c r="A113" t="s">
        <v>285</v>
      </c>
      <c r="B113" t="s">
        <v>32</v>
      </c>
      <c r="C113" t="s">
        <v>33</v>
      </c>
      <c r="D113" t="s">
        <v>34</v>
      </c>
      <c r="E113" t="s">
        <v>486</v>
      </c>
      <c r="F113" t="s">
        <v>287</v>
      </c>
      <c r="I113">
        <v>100</v>
      </c>
      <c r="J113" t="s">
        <v>72</v>
      </c>
      <c r="K113">
        <v>2002</v>
      </c>
      <c r="M113" t="s">
        <v>306</v>
      </c>
      <c r="N113" t="s">
        <v>289</v>
      </c>
      <c r="S113" t="s">
        <v>324</v>
      </c>
      <c r="T113" t="s">
        <v>41</v>
      </c>
      <c r="U113">
        <v>35.159700000000001</v>
      </c>
      <c r="V113">
        <v>-81.430599999999998</v>
      </c>
      <c r="W113" t="s">
        <v>42</v>
      </c>
      <c r="X113" t="s">
        <v>487</v>
      </c>
      <c r="Y113" t="s">
        <v>488</v>
      </c>
      <c r="AA113" t="s">
        <v>185</v>
      </c>
      <c r="AB113" t="s">
        <v>489</v>
      </c>
      <c r="AC113" t="s">
        <v>490</v>
      </c>
      <c r="AD113" t="s">
        <v>491</v>
      </c>
      <c r="AE113" t="s">
        <v>49</v>
      </c>
      <c r="AF113" s="1">
        <v>1</v>
      </c>
      <c r="AG113">
        <f t="shared" si="144"/>
        <v>2400</v>
      </c>
      <c r="AH113" t="str">
        <f t="shared" si="92"/>
        <v/>
      </c>
      <c r="AI113">
        <f t="shared" si="99"/>
        <v>22</v>
      </c>
      <c r="AJ113">
        <f t="shared" si="100"/>
        <v>2042</v>
      </c>
      <c r="AK113">
        <f t="shared" ref="AK113:AL113" si="164">AJ113+40</f>
        <v>2082</v>
      </c>
      <c r="AL113">
        <f t="shared" si="164"/>
        <v>2122</v>
      </c>
      <c r="AM113">
        <f>IF($A113="coal",Factors!$D$2,0)</f>
        <v>0</v>
      </c>
      <c r="AN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Factors!$D$5,0)</f>
        <v>0.40084791833563349</v>
      </c>
      <c r="AO113">
        <f>IF(OR($N113="D",$N113="HFO",$N113="FO",$N113="D/HFO",$N113="D/NG",$N113="HFO/D",$N113="HFO/NG",$N113="FO/NG"),Factors!$D$4,0)</f>
        <v>0</v>
      </c>
      <c r="AP113">
        <f>IF($A113="coal",Factors!$E$2,0)</f>
        <v>0</v>
      </c>
      <c r="AQ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Factors!$E$5,0)</f>
        <v>0.4330101334016615</v>
      </c>
      <c r="AR113">
        <f>IF(OR($N113="D",$N113="HFO",$N113="FO",$N113="D/HFO",$N113="D/NG",$N113="HFO/D",$N113="HFO/NG",$N113="FO/NG"),Factors!$E$4,0)</f>
        <v>0</v>
      </c>
      <c r="AS113">
        <f>IF($A113="coal",Factors!$F$2,0)</f>
        <v>0</v>
      </c>
      <c r="AT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Factors!$F$5,0)</f>
        <v>0.49000949564875101</v>
      </c>
      <c r="AU113">
        <f>IF(OR($N113="D",$N113="HFO",$N113="FO",$N113="D/HFO",$N113="D/NG",$N113="HFO/D",$N113="HFO/NG",$N113="FO/NG"),Factors!$F$4,0)</f>
        <v>0</v>
      </c>
      <c r="AV113">
        <f>IF($A113="coal",Factors!$G$2,0)</f>
        <v>0</v>
      </c>
      <c r="AW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Factors!$G$5,0)</f>
        <v>0.3830825791202615</v>
      </c>
      <c r="AX113">
        <f>IF(OR($N113="D",$N113="HFO",$N113="FO",$N113="D/HFO",$N113="D/NG",$N113="HFO/D",$N113="HFO/NG",$N113="FO/NG"),Factors!$G$4,0)</f>
        <v>0</v>
      </c>
      <c r="AY113">
        <f t="shared" si="102"/>
        <v>0.40084791833563349</v>
      </c>
      <c r="AZ113">
        <f t="shared" si="103"/>
        <v>0.4330101334016615</v>
      </c>
      <c r="BA113">
        <f t="shared" si="104"/>
        <v>0.49000949564875101</v>
      </c>
      <c r="BB113">
        <f t="shared" si="105"/>
        <v>0.3830825791202615</v>
      </c>
      <c r="BC113">
        <f t="shared" si="106"/>
        <v>0.42673753162657685</v>
      </c>
      <c r="BD113" s="18">
        <f t="shared" si="107"/>
        <v>351.14277646201492</v>
      </c>
      <c r="BE113" s="18">
        <f t="shared" si="108"/>
        <v>379.31687685985548</v>
      </c>
      <c r="BF113" s="18">
        <f t="shared" si="109"/>
        <v>429.24831818830586</v>
      </c>
      <c r="BG113" s="18">
        <f t="shared" si="110"/>
        <v>335.58033930934909</v>
      </c>
      <c r="BH113">
        <f>IF(A113="coal", Factors!$B$8, IF(OR($N113="D",$N113="HFO",$N113="FO",$N113="D/HFO",$N113="D/NG",$N113="HFO/D",$N113="HFO/NG",$N113="FO/NG"), Factors!$B$9, 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 Factors!$B$10, 0)))</f>
        <v>7740</v>
      </c>
      <c r="BI113">
        <f>IF($A113&lt;&gt;"coal",0,IF($N113="bituminous",Factors!$B$30,IF($N113="lignite",Factors!$B$34,IF($N113="subbituminous",Factors!$B$41,(Factors!$B$30+Factors!$B$34)/2))))</f>
        <v>0</v>
      </c>
      <c r="BJ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(Factors!$B$36+Factors!$B$38)/2,0)</f>
        <v>57.894999999999996</v>
      </c>
      <c r="BK113">
        <f>IF(OR($N113="D",$N113="HFO",$N113="FO",$N113="D/HFO",$N113="D/NG",$N113="HFO/D",$N113="HFO/NG",$N113="FO/NG"),Factors!$B$31,0)</f>
        <v>0</v>
      </c>
      <c r="BL113">
        <f t="shared" si="111"/>
        <v>57.894999999999996</v>
      </c>
      <c r="BM113">
        <f>IF($A113&lt;&gt;"coal",0,IF($N113="bituminous",Factors!$E$33,IF($N113="lignite",Factors!$E$35,IF($N113="subbituminous",Factors!$E$34,(Factors!$E$33+Factors!$E$35)/2))))</f>
        <v>0</v>
      </c>
      <c r="BN113">
        <f>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),(Factors!$E$39+Factors!$E$40)/2,0)</f>
        <v>63.461416724694558</v>
      </c>
      <c r="BO113">
        <f>IF(OR($N113="D",$N113="HFO",$N113="FO",$N113="D/HFO",$N113="D/NG",$N113="HFO/D",$N113="HFO/NG",$N113="FO/NG"),Factors!$E$37,0)</f>
        <v>0</v>
      </c>
      <c r="BP113">
        <f t="shared" si="112"/>
        <v>63.461416724694558</v>
      </c>
      <c r="BQ113" s="17">
        <f t="shared" si="113"/>
        <v>167512.40192072457</v>
      </c>
      <c r="BR113" s="17">
        <f t="shared" si="94"/>
        <v>183618.17678289366</v>
      </c>
      <c r="BT113" s="17">
        <f t="shared" si="146"/>
        <v>172478.29983797783</v>
      </c>
      <c r="BU113" s="17">
        <f t="shared" si="147"/>
        <v>186317.17468269417</v>
      </c>
      <c r="BV113" s="17">
        <f t="shared" si="148"/>
        <v>210843.06752765912</v>
      </c>
      <c r="BW113" s="17">
        <f t="shared" si="149"/>
        <v>164834.16508324348</v>
      </c>
      <c r="BX113">
        <f>IF($A113="coal",Factors!D$2,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,$N113="LNG"),Factors!D$5,IF(OR($N113="D",$N113="HFO",$N113="FO",$N113="D/HFO",$N113="D/NG",$N113="HFO/D",$N113="HFO/NG",$N113="FO/NG",$N113="HFO/LFO"),Factors!D$4,0)))</f>
        <v>0.40084791833563349</v>
      </c>
      <c r="BY113">
        <f>IF($A113="coal",Factors!E$2,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,$N113="LNG"),Factors!E$5,IF(OR($N113="D",$N113="HFO",$N113="FO",$N113="D/HFO",$N113="D/NG",$N113="HFO/D",$N113="HFO/NG",$N113="FO/NG",$N113="HFO/LFO"),Factors!E$4,0)))</f>
        <v>0.4330101334016615</v>
      </c>
      <c r="BZ113">
        <f>IF($A113="coal",Factors!F$2,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,$N113="LNG"),Factors!F$5,IF(OR($N113="D",$N113="HFO",$N113="FO",$N113="D/HFO",$N113="D/NG",$N113="HFO/D",$N113="HFO/NG",$N113="FO/NG",$N113="HFO/LFO"),Factors!F$4,0)))</f>
        <v>0.49000949564875101</v>
      </c>
      <c r="CA113">
        <f>IF($A113="coal",Factors!G$2,IF(OR($N113="NG",$N113="NG/B",$N113="NG/C",$N113="NG/D",$N113="NG/OG",$N113="NG/FO",$N113="NG/LFO",$N113="NG/BFG",$N113="NG/HFO",$N113="NG/FO/D",$N113="NG/LNG",$N113="NG/N",$N113="NG/N/D",$N113="NG/D/HFO",$N113="NG/HFO/OG",$N113="NG/S",$N113="LNG/NG/FO",$N113="LNG/D",$N113="LNG/LPG",$N113="WSTH-NG",$N113="WSTH-NG/BU",$N113="LNG"),Factors!G$5,IF(OR($N113="D",$N113="HFO",$N113="FO",$N113="D/HFO",$N113="D/NG",$N113="HFO/D",$N113="HFO/NG",$N113="FO/NG",$N113="HFO/LFO"),Factors!G$4,0)))</f>
        <v>0.3830825791202615</v>
      </c>
    </row>
    <row r="114" spans="1:79">
      <c r="A114" t="s">
        <v>285</v>
      </c>
      <c r="B114" t="s">
        <v>32</v>
      </c>
      <c r="C114" t="s">
        <v>33</v>
      </c>
      <c r="D114" t="s">
        <v>34</v>
      </c>
      <c r="E114" t="s">
        <v>486</v>
      </c>
      <c r="F114" t="s">
        <v>296</v>
      </c>
      <c r="I114">
        <v>100</v>
      </c>
      <c r="J114" t="s">
        <v>72</v>
      </c>
      <c r="K114">
        <v>2002</v>
      </c>
      <c r="M114" t="s">
        <v>306</v>
      </c>
      <c r="N114" t="s">
        <v>289</v>
      </c>
      <c r="S114" t="s">
        <v>324</v>
      </c>
      <c r="T114" t="s">
        <v>41</v>
      </c>
      <c r="U114">
        <v>35.159700000000001</v>
      </c>
      <c r="V114">
        <v>-81.430599999999998</v>
      </c>
      <c r="W114" t="s">
        <v>42</v>
      </c>
      <c r="X114" t="s">
        <v>487</v>
      </c>
      <c r="Y114" t="s">
        <v>488</v>
      </c>
      <c r="AA114" t="s">
        <v>185</v>
      </c>
      <c r="AB114" t="s">
        <v>489</v>
      </c>
      <c r="AC114" t="s">
        <v>490</v>
      </c>
      <c r="AD114" t="s">
        <v>492</v>
      </c>
      <c r="AE114" t="s">
        <v>49</v>
      </c>
      <c r="AF114" s="1">
        <v>1</v>
      </c>
      <c r="AG114">
        <f t="shared" si="144"/>
        <v>2400</v>
      </c>
      <c r="AH114" t="str">
        <f t="shared" si="92"/>
        <v/>
      </c>
      <c r="AI114">
        <f t="shared" si="99"/>
        <v>22</v>
      </c>
      <c r="AJ114">
        <f t="shared" si="100"/>
        <v>2042</v>
      </c>
      <c r="AK114">
        <f t="shared" ref="AK114:AL114" si="165">AJ114+40</f>
        <v>2082</v>
      </c>
      <c r="AL114">
        <f t="shared" si="165"/>
        <v>2122</v>
      </c>
      <c r="AM114">
        <f>IF($A114="coal",Factors!$D$2,0)</f>
        <v>0</v>
      </c>
      <c r="AN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Factors!$D$5,0)</f>
        <v>0.40084791833563349</v>
      </c>
      <c r="AO114">
        <f>IF(OR($N114="D",$N114="HFO",$N114="FO",$N114="D/HFO",$N114="D/NG",$N114="HFO/D",$N114="HFO/NG",$N114="FO/NG"),Factors!$D$4,0)</f>
        <v>0</v>
      </c>
      <c r="AP114">
        <f>IF($A114="coal",Factors!$E$2,0)</f>
        <v>0</v>
      </c>
      <c r="AQ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Factors!$E$5,0)</f>
        <v>0.4330101334016615</v>
      </c>
      <c r="AR114">
        <f>IF(OR($N114="D",$N114="HFO",$N114="FO",$N114="D/HFO",$N114="D/NG",$N114="HFO/D",$N114="HFO/NG",$N114="FO/NG"),Factors!$E$4,0)</f>
        <v>0</v>
      </c>
      <c r="AS114">
        <f>IF($A114="coal",Factors!$F$2,0)</f>
        <v>0</v>
      </c>
      <c r="AT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Factors!$F$5,0)</f>
        <v>0.49000949564875101</v>
      </c>
      <c r="AU114">
        <f>IF(OR($N114="D",$N114="HFO",$N114="FO",$N114="D/HFO",$N114="D/NG",$N114="HFO/D",$N114="HFO/NG",$N114="FO/NG"),Factors!$F$4,0)</f>
        <v>0</v>
      </c>
      <c r="AV114">
        <f>IF($A114="coal",Factors!$G$2,0)</f>
        <v>0</v>
      </c>
      <c r="AW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Factors!$G$5,0)</f>
        <v>0.3830825791202615</v>
      </c>
      <c r="AX114">
        <f>IF(OR($N114="D",$N114="HFO",$N114="FO",$N114="D/HFO",$N114="D/NG",$N114="HFO/D",$N114="HFO/NG",$N114="FO/NG"),Factors!$G$4,0)</f>
        <v>0</v>
      </c>
      <c r="AY114">
        <f t="shared" si="102"/>
        <v>0.40084791833563349</v>
      </c>
      <c r="AZ114">
        <f t="shared" si="103"/>
        <v>0.4330101334016615</v>
      </c>
      <c r="BA114">
        <f t="shared" si="104"/>
        <v>0.49000949564875101</v>
      </c>
      <c r="BB114">
        <f t="shared" si="105"/>
        <v>0.3830825791202615</v>
      </c>
      <c r="BC114">
        <f t="shared" si="106"/>
        <v>0.42673753162657685</v>
      </c>
      <c r="BD114" s="18">
        <f t="shared" si="107"/>
        <v>351.14277646201492</v>
      </c>
      <c r="BE114" s="18">
        <f t="shared" si="108"/>
        <v>379.31687685985548</v>
      </c>
      <c r="BF114" s="18">
        <f t="shared" si="109"/>
        <v>429.24831818830586</v>
      </c>
      <c r="BG114" s="18">
        <f t="shared" si="110"/>
        <v>335.58033930934909</v>
      </c>
      <c r="BH114">
        <f>IF(A114="coal", Factors!$B$8, IF(OR($N114="D",$N114="HFO",$N114="FO",$N114="D/HFO",$N114="D/NG",$N114="HFO/D",$N114="HFO/NG",$N114="FO/NG"), Factors!$B$9, 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 Factors!$B$10, 0)))</f>
        <v>7740</v>
      </c>
      <c r="BI114">
        <f>IF($A114&lt;&gt;"coal",0,IF($N114="bituminous",Factors!$B$30,IF($N114="lignite",Factors!$B$34,IF($N114="subbituminous",Factors!$B$41,(Factors!$B$30+Factors!$B$34)/2))))</f>
        <v>0</v>
      </c>
      <c r="BJ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(Factors!$B$36+Factors!$B$38)/2,0)</f>
        <v>57.894999999999996</v>
      </c>
      <c r="BK114">
        <f>IF(OR($N114="D",$N114="HFO",$N114="FO",$N114="D/HFO",$N114="D/NG",$N114="HFO/D",$N114="HFO/NG",$N114="FO/NG"),Factors!$B$31,0)</f>
        <v>0</v>
      </c>
      <c r="BL114">
        <f t="shared" si="111"/>
        <v>57.894999999999996</v>
      </c>
      <c r="BM114">
        <f>IF($A114&lt;&gt;"coal",0,IF($N114="bituminous",Factors!$E$33,IF($N114="lignite",Factors!$E$35,IF($N114="subbituminous",Factors!$E$34,(Factors!$E$33+Factors!$E$35)/2))))</f>
        <v>0</v>
      </c>
      <c r="BN114">
        <f>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),(Factors!$E$39+Factors!$E$40)/2,0)</f>
        <v>63.461416724694558</v>
      </c>
      <c r="BO114">
        <f>IF(OR($N114="D",$N114="HFO",$N114="FO",$N114="D/HFO",$N114="D/NG",$N114="HFO/D",$N114="HFO/NG",$N114="FO/NG"),Factors!$E$37,0)</f>
        <v>0</v>
      </c>
      <c r="BP114">
        <f t="shared" si="112"/>
        <v>63.461416724694558</v>
      </c>
      <c r="BQ114" s="17">
        <f t="shared" si="113"/>
        <v>167512.40192072457</v>
      </c>
      <c r="BR114" s="17">
        <f t="shared" si="94"/>
        <v>183618.17678289366</v>
      </c>
      <c r="BT114" s="17">
        <f t="shared" si="146"/>
        <v>172478.29983797783</v>
      </c>
      <c r="BU114" s="17">
        <f t="shared" si="147"/>
        <v>186317.17468269417</v>
      </c>
      <c r="BV114" s="17">
        <f t="shared" si="148"/>
        <v>210843.06752765912</v>
      </c>
      <c r="BW114" s="17">
        <f t="shared" si="149"/>
        <v>164834.16508324348</v>
      </c>
      <c r="BX114">
        <f>IF($A114="coal",Factors!D$2,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,$N114="LNG"),Factors!D$5,IF(OR($N114="D",$N114="HFO",$N114="FO",$N114="D/HFO",$N114="D/NG",$N114="HFO/D",$N114="HFO/NG",$N114="FO/NG",$N114="HFO/LFO"),Factors!D$4,0)))</f>
        <v>0.40084791833563349</v>
      </c>
      <c r="BY114">
        <f>IF($A114="coal",Factors!E$2,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,$N114="LNG"),Factors!E$5,IF(OR($N114="D",$N114="HFO",$N114="FO",$N114="D/HFO",$N114="D/NG",$N114="HFO/D",$N114="HFO/NG",$N114="FO/NG",$N114="HFO/LFO"),Factors!E$4,0)))</f>
        <v>0.4330101334016615</v>
      </c>
      <c r="BZ114">
        <f>IF($A114="coal",Factors!F$2,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,$N114="LNG"),Factors!F$5,IF(OR($N114="D",$N114="HFO",$N114="FO",$N114="D/HFO",$N114="D/NG",$N114="HFO/D",$N114="HFO/NG",$N114="FO/NG",$N114="HFO/LFO"),Factors!F$4,0)))</f>
        <v>0.49000949564875101</v>
      </c>
      <c r="CA114">
        <f>IF($A114="coal",Factors!G$2,IF(OR($N114="NG",$N114="NG/B",$N114="NG/C",$N114="NG/D",$N114="NG/OG",$N114="NG/FO",$N114="NG/LFO",$N114="NG/BFG",$N114="NG/HFO",$N114="NG/FO/D",$N114="NG/LNG",$N114="NG/N",$N114="NG/N/D",$N114="NG/D/HFO",$N114="NG/HFO/OG",$N114="NG/S",$N114="LNG/NG/FO",$N114="LNG/D",$N114="LNG/LPG",$N114="WSTH-NG",$N114="WSTH-NG/BU",$N114="LNG"),Factors!G$5,IF(OR($N114="D",$N114="HFO",$N114="FO",$N114="D/HFO",$N114="D/NG",$N114="HFO/D",$N114="HFO/NG",$N114="FO/NG",$N114="HFO/LFO"),Factors!G$4,0)))</f>
        <v>0.3830825791202615</v>
      </c>
    </row>
    <row r="115" spans="1:79">
      <c r="A115" t="s">
        <v>285</v>
      </c>
      <c r="B115" t="s">
        <v>32</v>
      </c>
      <c r="C115" t="s">
        <v>33</v>
      </c>
      <c r="D115" t="s">
        <v>34</v>
      </c>
      <c r="E115" t="s">
        <v>486</v>
      </c>
      <c r="F115" t="s">
        <v>343</v>
      </c>
      <c r="I115">
        <v>100</v>
      </c>
      <c r="J115" t="s">
        <v>72</v>
      </c>
      <c r="K115">
        <v>2002</v>
      </c>
      <c r="M115" t="s">
        <v>306</v>
      </c>
      <c r="N115" t="s">
        <v>289</v>
      </c>
      <c r="S115" t="s">
        <v>324</v>
      </c>
      <c r="T115" t="s">
        <v>41</v>
      </c>
      <c r="U115">
        <v>35.159700000000001</v>
      </c>
      <c r="V115">
        <v>-81.430599999999998</v>
      </c>
      <c r="W115" t="s">
        <v>42</v>
      </c>
      <c r="X115" t="s">
        <v>487</v>
      </c>
      <c r="Y115" t="s">
        <v>488</v>
      </c>
      <c r="AA115" t="s">
        <v>185</v>
      </c>
      <c r="AB115" t="s">
        <v>489</v>
      </c>
      <c r="AC115" t="s">
        <v>490</v>
      </c>
      <c r="AD115" t="s">
        <v>493</v>
      </c>
      <c r="AE115" t="s">
        <v>49</v>
      </c>
      <c r="AF115" s="1">
        <v>1</v>
      </c>
      <c r="AG115">
        <f t="shared" si="144"/>
        <v>2400</v>
      </c>
      <c r="AH115" t="str">
        <f t="shared" si="92"/>
        <v/>
      </c>
      <c r="AI115">
        <f t="shared" si="99"/>
        <v>22</v>
      </c>
      <c r="AJ115">
        <f t="shared" si="100"/>
        <v>2042</v>
      </c>
      <c r="AK115">
        <f t="shared" ref="AK115:AL115" si="166">AJ115+40</f>
        <v>2082</v>
      </c>
      <c r="AL115">
        <f t="shared" si="166"/>
        <v>2122</v>
      </c>
      <c r="AM115">
        <f>IF($A115="coal",Factors!$D$2,0)</f>
        <v>0</v>
      </c>
      <c r="AN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Factors!$D$5,0)</f>
        <v>0.40084791833563349</v>
      </c>
      <c r="AO115">
        <f>IF(OR($N115="D",$N115="HFO",$N115="FO",$N115="D/HFO",$N115="D/NG",$N115="HFO/D",$N115="HFO/NG",$N115="FO/NG"),Factors!$D$4,0)</f>
        <v>0</v>
      </c>
      <c r="AP115">
        <f>IF($A115="coal",Factors!$E$2,0)</f>
        <v>0</v>
      </c>
      <c r="AQ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Factors!$E$5,0)</f>
        <v>0.4330101334016615</v>
      </c>
      <c r="AR115">
        <f>IF(OR($N115="D",$N115="HFO",$N115="FO",$N115="D/HFO",$N115="D/NG",$N115="HFO/D",$N115="HFO/NG",$N115="FO/NG"),Factors!$E$4,0)</f>
        <v>0</v>
      </c>
      <c r="AS115">
        <f>IF($A115="coal",Factors!$F$2,0)</f>
        <v>0</v>
      </c>
      <c r="AT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Factors!$F$5,0)</f>
        <v>0.49000949564875101</v>
      </c>
      <c r="AU115">
        <f>IF(OR($N115="D",$N115="HFO",$N115="FO",$N115="D/HFO",$N115="D/NG",$N115="HFO/D",$N115="HFO/NG",$N115="FO/NG"),Factors!$F$4,0)</f>
        <v>0</v>
      </c>
      <c r="AV115">
        <f>IF($A115="coal",Factors!$G$2,0)</f>
        <v>0</v>
      </c>
      <c r="AW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Factors!$G$5,0)</f>
        <v>0.3830825791202615</v>
      </c>
      <c r="AX115">
        <f>IF(OR($N115="D",$N115="HFO",$N115="FO",$N115="D/HFO",$N115="D/NG",$N115="HFO/D",$N115="HFO/NG",$N115="FO/NG"),Factors!$G$4,0)</f>
        <v>0</v>
      </c>
      <c r="AY115">
        <f t="shared" si="102"/>
        <v>0.40084791833563349</v>
      </c>
      <c r="AZ115">
        <f t="shared" si="103"/>
        <v>0.4330101334016615</v>
      </c>
      <c r="BA115">
        <f t="shared" si="104"/>
        <v>0.49000949564875101</v>
      </c>
      <c r="BB115">
        <f t="shared" si="105"/>
        <v>0.3830825791202615</v>
      </c>
      <c r="BC115">
        <f t="shared" si="106"/>
        <v>0.42673753162657685</v>
      </c>
      <c r="BD115" s="18">
        <f t="shared" si="107"/>
        <v>351.14277646201492</v>
      </c>
      <c r="BE115" s="18">
        <f t="shared" si="108"/>
        <v>379.31687685985548</v>
      </c>
      <c r="BF115" s="18">
        <f t="shared" si="109"/>
        <v>429.24831818830586</v>
      </c>
      <c r="BG115" s="18">
        <f t="shared" si="110"/>
        <v>335.58033930934909</v>
      </c>
      <c r="BH115">
        <f>IF(A115="coal", Factors!$B$8, IF(OR($N115="D",$N115="HFO",$N115="FO",$N115="D/HFO",$N115="D/NG",$N115="HFO/D",$N115="HFO/NG",$N115="FO/NG"), Factors!$B$9, 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 Factors!$B$10, 0)))</f>
        <v>7740</v>
      </c>
      <c r="BI115">
        <f>IF($A115&lt;&gt;"coal",0,IF($N115="bituminous",Factors!$B$30,IF($N115="lignite",Factors!$B$34,IF($N115="subbituminous",Factors!$B$41,(Factors!$B$30+Factors!$B$34)/2))))</f>
        <v>0</v>
      </c>
      <c r="BJ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(Factors!$B$36+Factors!$B$38)/2,0)</f>
        <v>57.894999999999996</v>
      </c>
      <c r="BK115">
        <f>IF(OR($N115="D",$N115="HFO",$N115="FO",$N115="D/HFO",$N115="D/NG",$N115="HFO/D",$N115="HFO/NG",$N115="FO/NG"),Factors!$B$31,0)</f>
        <v>0</v>
      </c>
      <c r="BL115">
        <f t="shared" si="111"/>
        <v>57.894999999999996</v>
      </c>
      <c r="BM115">
        <f>IF($A115&lt;&gt;"coal",0,IF($N115="bituminous",Factors!$E$33,IF($N115="lignite",Factors!$E$35,IF($N115="subbituminous",Factors!$E$34,(Factors!$E$33+Factors!$E$35)/2))))</f>
        <v>0</v>
      </c>
      <c r="BN115">
        <f>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),(Factors!$E$39+Factors!$E$40)/2,0)</f>
        <v>63.461416724694558</v>
      </c>
      <c r="BO115">
        <f>IF(OR($N115="D",$N115="HFO",$N115="FO",$N115="D/HFO",$N115="D/NG",$N115="HFO/D",$N115="HFO/NG",$N115="FO/NG"),Factors!$E$37,0)</f>
        <v>0</v>
      </c>
      <c r="BP115">
        <f t="shared" si="112"/>
        <v>63.461416724694558</v>
      </c>
      <c r="BQ115" s="17">
        <f t="shared" si="113"/>
        <v>167512.40192072457</v>
      </c>
      <c r="BR115" s="17">
        <f t="shared" si="94"/>
        <v>183618.17678289366</v>
      </c>
      <c r="BT115" s="17">
        <f t="shared" si="146"/>
        <v>172478.29983797783</v>
      </c>
      <c r="BU115" s="17">
        <f t="shared" si="147"/>
        <v>186317.17468269417</v>
      </c>
      <c r="BV115" s="17">
        <f t="shared" si="148"/>
        <v>210843.06752765912</v>
      </c>
      <c r="BW115" s="17">
        <f t="shared" si="149"/>
        <v>164834.16508324348</v>
      </c>
      <c r="BX115">
        <f>IF($A115="coal",Factors!D$2,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,$N115="LNG"),Factors!D$5,IF(OR($N115="D",$N115="HFO",$N115="FO",$N115="D/HFO",$N115="D/NG",$N115="HFO/D",$N115="HFO/NG",$N115="FO/NG",$N115="HFO/LFO"),Factors!D$4,0)))</f>
        <v>0.40084791833563349</v>
      </c>
      <c r="BY115">
        <f>IF($A115="coal",Factors!E$2,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,$N115="LNG"),Factors!E$5,IF(OR($N115="D",$N115="HFO",$N115="FO",$N115="D/HFO",$N115="D/NG",$N115="HFO/D",$N115="HFO/NG",$N115="FO/NG",$N115="HFO/LFO"),Factors!E$4,0)))</f>
        <v>0.4330101334016615</v>
      </c>
      <c r="BZ115">
        <f>IF($A115="coal",Factors!F$2,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,$N115="LNG"),Factors!F$5,IF(OR($N115="D",$N115="HFO",$N115="FO",$N115="D/HFO",$N115="D/NG",$N115="HFO/D",$N115="HFO/NG",$N115="FO/NG",$N115="HFO/LFO"),Factors!F$4,0)))</f>
        <v>0.49000949564875101</v>
      </c>
      <c r="CA115">
        <f>IF($A115="coal",Factors!G$2,IF(OR($N115="NG",$N115="NG/B",$N115="NG/C",$N115="NG/D",$N115="NG/OG",$N115="NG/FO",$N115="NG/LFO",$N115="NG/BFG",$N115="NG/HFO",$N115="NG/FO/D",$N115="NG/LNG",$N115="NG/N",$N115="NG/N/D",$N115="NG/D/HFO",$N115="NG/HFO/OG",$N115="NG/S",$N115="LNG/NG/FO",$N115="LNG/D",$N115="LNG/LPG",$N115="WSTH-NG",$N115="WSTH-NG/BU",$N115="LNG"),Factors!G$5,IF(OR($N115="D",$N115="HFO",$N115="FO",$N115="D/HFO",$N115="D/NG",$N115="HFO/D",$N115="HFO/NG",$N115="FO/NG",$N115="HFO/LFO"),Factors!G$4,0)))</f>
        <v>0.3830825791202615</v>
      </c>
    </row>
    <row r="116" spans="1:79">
      <c r="A116" t="s">
        <v>285</v>
      </c>
      <c r="B116" t="s">
        <v>32</v>
      </c>
      <c r="C116" t="s">
        <v>33</v>
      </c>
      <c r="D116" t="s">
        <v>34</v>
      </c>
      <c r="E116" t="s">
        <v>486</v>
      </c>
      <c r="F116" t="s">
        <v>327</v>
      </c>
      <c r="I116">
        <v>100</v>
      </c>
      <c r="J116" t="s">
        <v>72</v>
      </c>
      <c r="K116">
        <v>2002</v>
      </c>
      <c r="M116" t="s">
        <v>306</v>
      </c>
      <c r="N116" t="s">
        <v>289</v>
      </c>
      <c r="S116" t="s">
        <v>324</v>
      </c>
      <c r="T116" t="s">
        <v>41</v>
      </c>
      <c r="U116">
        <v>35.159700000000001</v>
      </c>
      <c r="V116">
        <v>-81.430599999999998</v>
      </c>
      <c r="W116" t="s">
        <v>42</v>
      </c>
      <c r="X116" t="s">
        <v>487</v>
      </c>
      <c r="Y116" t="s">
        <v>488</v>
      </c>
      <c r="AA116" t="s">
        <v>185</v>
      </c>
      <c r="AB116" t="s">
        <v>489</v>
      </c>
      <c r="AC116" t="s">
        <v>490</v>
      </c>
      <c r="AD116" t="s">
        <v>494</v>
      </c>
      <c r="AE116" t="s">
        <v>49</v>
      </c>
      <c r="AF116" s="1">
        <v>1</v>
      </c>
      <c r="AG116">
        <f t="shared" si="144"/>
        <v>2400</v>
      </c>
      <c r="AH116" t="str">
        <f t="shared" si="92"/>
        <v/>
      </c>
      <c r="AI116">
        <f t="shared" si="99"/>
        <v>22</v>
      </c>
      <c r="AJ116">
        <f t="shared" si="100"/>
        <v>2042</v>
      </c>
      <c r="AK116">
        <f t="shared" ref="AK116:AL116" si="167">AJ116+40</f>
        <v>2082</v>
      </c>
      <c r="AL116">
        <f t="shared" si="167"/>
        <v>2122</v>
      </c>
      <c r="AM116">
        <f>IF($A116="coal",Factors!$D$2,0)</f>
        <v>0</v>
      </c>
      <c r="AN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Factors!$D$5,0)</f>
        <v>0.40084791833563349</v>
      </c>
      <c r="AO116">
        <f>IF(OR($N116="D",$N116="HFO",$N116="FO",$N116="D/HFO",$N116="D/NG",$N116="HFO/D",$N116="HFO/NG",$N116="FO/NG"),Factors!$D$4,0)</f>
        <v>0</v>
      </c>
      <c r="AP116">
        <f>IF($A116="coal",Factors!$E$2,0)</f>
        <v>0</v>
      </c>
      <c r="AQ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Factors!$E$5,0)</f>
        <v>0.4330101334016615</v>
      </c>
      <c r="AR116">
        <f>IF(OR($N116="D",$N116="HFO",$N116="FO",$N116="D/HFO",$N116="D/NG",$N116="HFO/D",$N116="HFO/NG",$N116="FO/NG"),Factors!$E$4,0)</f>
        <v>0</v>
      </c>
      <c r="AS116">
        <f>IF($A116="coal",Factors!$F$2,0)</f>
        <v>0</v>
      </c>
      <c r="AT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Factors!$F$5,0)</f>
        <v>0.49000949564875101</v>
      </c>
      <c r="AU116">
        <f>IF(OR($N116="D",$N116="HFO",$N116="FO",$N116="D/HFO",$N116="D/NG",$N116="HFO/D",$N116="HFO/NG",$N116="FO/NG"),Factors!$F$4,0)</f>
        <v>0</v>
      </c>
      <c r="AV116">
        <f>IF($A116="coal",Factors!$G$2,0)</f>
        <v>0</v>
      </c>
      <c r="AW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Factors!$G$5,0)</f>
        <v>0.3830825791202615</v>
      </c>
      <c r="AX116">
        <f>IF(OR($N116="D",$N116="HFO",$N116="FO",$N116="D/HFO",$N116="D/NG",$N116="HFO/D",$N116="HFO/NG",$N116="FO/NG"),Factors!$G$4,0)</f>
        <v>0</v>
      </c>
      <c r="AY116">
        <f t="shared" si="102"/>
        <v>0.40084791833563349</v>
      </c>
      <c r="AZ116">
        <f t="shared" si="103"/>
        <v>0.4330101334016615</v>
      </c>
      <c r="BA116">
        <f t="shared" si="104"/>
        <v>0.49000949564875101</v>
      </c>
      <c r="BB116">
        <f t="shared" si="105"/>
        <v>0.3830825791202615</v>
      </c>
      <c r="BC116">
        <f t="shared" si="106"/>
        <v>0.42673753162657685</v>
      </c>
      <c r="BD116" s="18">
        <f t="shared" si="107"/>
        <v>351.14277646201492</v>
      </c>
      <c r="BE116" s="18">
        <f t="shared" si="108"/>
        <v>379.31687685985548</v>
      </c>
      <c r="BF116" s="18">
        <f t="shared" si="109"/>
        <v>429.24831818830586</v>
      </c>
      <c r="BG116" s="18">
        <f t="shared" si="110"/>
        <v>335.58033930934909</v>
      </c>
      <c r="BH116">
        <f>IF(A116="coal", Factors!$B$8, IF(OR($N116="D",$N116="HFO",$N116="FO",$N116="D/HFO",$N116="D/NG",$N116="HFO/D",$N116="HFO/NG",$N116="FO/NG"), Factors!$B$9, 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 Factors!$B$10, 0)))</f>
        <v>7740</v>
      </c>
      <c r="BI116">
        <f>IF($A116&lt;&gt;"coal",0,IF($N116="bituminous",Factors!$B$30,IF($N116="lignite",Factors!$B$34,IF($N116="subbituminous",Factors!$B$41,(Factors!$B$30+Factors!$B$34)/2))))</f>
        <v>0</v>
      </c>
      <c r="BJ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(Factors!$B$36+Factors!$B$38)/2,0)</f>
        <v>57.894999999999996</v>
      </c>
      <c r="BK116">
        <f>IF(OR($N116="D",$N116="HFO",$N116="FO",$N116="D/HFO",$N116="D/NG",$N116="HFO/D",$N116="HFO/NG",$N116="FO/NG"),Factors!$B$31,0)</f>
        <v>0</v>
      </c>
      <c r="BL116">
        <f t="shared" si="111"/>
        <v>57.894999999999996</v>
      </c>
      <c r="BM116">
        <f>IF($A116&lt;&gt;"coal",0,IF($N116="bituminous",Factors!$E$33,IF($N116="lignite",Factors!$E$35,IF($N116="subbituminous",Factors!$E$34,(Factors!$E$33+Factors!$E$35)/2))))</f>
        <v>0</v>
      </c>
      <c r="BN116">
        <f>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),(Factors!$E$39+Factors!$E$40)/2,0)</f>
        <v>63.461416724694558</v>
      </c>
      <c r="BO116">
        <f>IF(OR($N116="D",$N116="HFO",$N116="FO",$N116="D/HFO",$N116="D/NG",$N116="HFO/D",$N116="HFO/NG",$N116="FO/NG"),Factors!$E$37,0)</f>
        <v>0</v>
      </c>
      <c r="BP116">
        <f t="shared" si="112"/>
        <v>63.461416724694558</v>
      </c>
      <c r="BQ116" s="17">
        <f t="shared" si="113"/>
        <v>167512.40192072457</v>
      </c>
      <c r="BR116" s="17">
        <f t="shared" si="94"/>
        <v>183618.17678289366</v>
      </c>
      <c r="BT116" s="17">
        <f t="shared" si="146"/>
        <v>172478.29983797783</v>
      </c>
      <c r="BU116" s="17">
        <f t="shared" si="147"/>
        <v>186317.17468269417</v>
      </c>
      <c r="BV116" s="17">
        <f t="shared" si="148"/>
        <v>210843.06752765912</v>
      </c>
      <c r="BW116" s="17">
        <f t="shared" si="149"/>
        <v>164834.16508324348</v>
      </c>
      <c r="BX116">
        <f>IF($A116="coal",Factors!D$2,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,$N116="LNG"),Factors!D$5,IF(OR($N116="D",$N116="HFO",$N116="FO",$N116="D/HFO",$N116="D/NG",$N116="HFO/D",$N116="HFO/NG",$N116="FO/NG",$N116="HFO/LFO"),Factors!D$4,0)))</f>
        <v>0.40084791833563349</v>
      </c>
      <c r="BY116">
        <f>IF($A116="coal",Factors!E$2,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,$N116="LNG"),Factors!E$5,IF(OR($N116="D",$N116="HFO",$N116="FO",$N116="D/HFO",$N116="D/NG",$N116="HFO/D",$N116="HFO/NG",$N116="FO/NG",$N116="HFO/LFO"),Factors!E$4,0)))</f>
        <v>0.4330101334016615</v>
      </c>
      <c r="BZ116">
        <f>IF($A116="coal",Factors!F$2,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,$N116="LNG"),Factors!F$5,IF(OR($N116="D",$N116="HFO",$N116="FO",$N116="D/HFO",$N116="D/NG",$N116="HFO/D",$N116="HFO/NG",$N116="FO/NG",$N116="HFO/LFO"),Factors!F$4,0)))</f>
        <v>0.49000949564875101</v>
      </c>
      <c r="CA116">
        <f>IF($A116="coal",Factors!G$2,IF(OR($N116="NG",$N116="NG/B",$N116="NG/C",$N116="NG/D",$N116="NG/OG",$N116="NG/FO",$N116="NG/LFO",$N116="NG/BFG",$N116="NG/HFO",$N116="NG/FO/D",$N116="NG/LNG",$N116="NG/N",$N116="NG/N/D",$N116="NG/D/HFO",$N116="NG/HFO/OG",$N116="NG/S",$N116="LNG/NG/FO",$N116="LNG/D",$N116="LNG/LPG",$N116="WSTH-NG",$N116="WSTH-NG/BU",$N116="LNG"),Factors!G$5,IF(OR($N116="D",$N116="HFO",$N116="FO",$N116="D/HFO",$N116="D/NG",$N116="HFO/D",$N116="HFO/NG",$N116="FO/NG",$N116="HFO/LFO"),Factors!G$4,0)))</f>
        <v>0.3830825791202615</v>
      </c>
    </row>
    <row r="117" spans="1:79">
      <c r="A117" t="s">
        <v>285</v>
      </c>
      <c r="B117" t="s">
        <v>32</v>
      </c>
      <c r="C117" t="s">
        <v>33</v>
      </c>
      <c r="D117" t="s">
        <v>34</v>
      </c>
      <c r="E117" t="s">
        <v>486</v>
      </c>
      <c r="F117" t="s">
        <v>366</v>
      </c>
      <c r="I117">
        <v>100</v>
      </c>
      <c r="J117" t="s">
        <v>72</v>
      </c>
      <c r="K117">
        <v>2003</v>
      </c>
      <c r="M117" t="s">
        <v>306</v>
      </c>
      <c r="N117" t="s">
        <v>289</v>
      </c>
      <c r="S117" t="s">
        <v>324</v>
      </c>
      <c r="T117" t="s">
        <v>41</v>
      </c>
      <c r="U117">
        <v>35.159700000000001</v>
      </c>
      <c r="V117">
        <v>-81.430599999999998</v>
      </c>
      <c r="W117" t="s">
        <v>42</v>
      </c>
      <c r="X117" t="s">
        <v>487</v>
      </c>
      <c r="Y117" t="s">
        <v>488</v>
      </c>
      <c r="AA117" t="s">
        <v>185</v>
      </c>
      <c r="AB117" t="s">
        <v>489</v>
      </c>
      <c r="AC117" t="s">
        <v>490</v>
      </c>
      <c r="AD117" t="s">
        <v>495</v>
      </c>
      <c r="AE117" t="s">
        <v>49</v>
      </c>
      <c r="AF117" s="1">
        <v>1</v>
      </c>
      <c r="AG117">
        <f t="shared" si="144"/>
        <v>2400</v>
      </c>
      <c r="AH117" t="str">
        <f t="shared" si="92"/>
        <v/>
      </c>
      <c r="AI117">
        <f t="shared" si="99"/>
        <v>21</v>
      </c>
      <c r="AJ117">
        <f t="shared" si="100"/>
        <v>2043</v>
      </c>
      <c r="AK117">
        <f t="shared" ref="AK117:AL117" si="168">AJ117+40</f>
        <v>2083</v>
      </c>
      <c r="AL117">
        <f t="shared" si="168"/>
        <v>2123</v>
      </c>
      <c r="AM117">
        <f>IF($A117="coal",Factors!$D$2,0)</f>
        <v>0</v>
      </c>
      <c r="AN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Factors!$D$5,0)</f>
        <v>0.40084791833563349</v>
      </c>
      <c r="AO117">
        <f>IF(OR($N117="D",$N117="HFO",$N117="FO",$N117="D/HFO",$N117="D/NG",$N117="HFO/D",$N117="HFO/NG",$N117="FO/NG"),Factors!$D$4,0)</f>
        <v>0</v>
      </c>
      <c r="AP117">
        <f>IF($A117="coal",Factors!$E$2,0)</f>
        <v>0</v>
      </c>
      <c r="AQ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Factors!$E$5,0)</f>
        <v>0.4330101334016615</v>
      </c>
      <c r="AR117">
        <f>IF(OR($N117="D",$N117="HFO",$N117="FO",$N117="D/HFO",$N117="D/NG",$N117="HFO/D",$N117="HFO/NG",$N117="FO/NG"),Factors!$E$4,0)</f>
        <v>0</v>
      </c>
      <c r="AS117">
        <f>IF($A117="coal",Factors!$F$2,0)</f>
        <v>0</v>
      </c>
      <c r="AT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Factors!$F$5,0)</f>
        <v>0.49000949564875101</v>
      </c>
      <c r="AU117">
        <f>IF(OR($N117="D",$N117="HFO",$N117="FO",$N117="D/HFO",$N117="D/NG",$N117="HFO/D",$N117="HFO/NG",$N117="FO/NG"),Factors!$F$4,0)</f>
        <v>0</v>
      </c>
      <c r="AV117">
        <f>IF($A117="coal",Factors!$G$2,0)</f>
        <v>0</v>
      </c>
      <c r="AW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Factors!$G$5,0)</f>
        <v>0.3830825791202615</v>
      </c>
      <c r="AX117">
        <f>IF(OR($N117="D",$N117="HFO",$N117="FO",$N117="D/HFO",$N117="D/NG",$N117="HFO/D",$N117="HFO/NG",$N117="FO/NG"),Factors!$G$4,0)</f>
        <v>0</v>
      </c>
      <c r="AY117">
        <f t="shared" si="102"/>
        <v>0.40084791833563349</v>
      </c>
      <c r="AZ117">
        <f t="shared" si="103"/>
        <v>0.4330101334016615</v>
      </c>
      <c r="BA117">
        <f t="shared" si="104"/>
        <v>0.49000949564875101</v>
      </c>
      <c r="BB117">
        <f t="shared" si="105"/>
        <v>0.3830825791202615</v>
      </c>
      <c r="BC117">
        <f t="shared" si="106"/>
        <v>0.42673753162657685</v>
      </c>
      <c r="BD117" s="18">
        <f t="shared" si="107"/>
        <v>351.14277646201492</v>
      </c>
      <c r="BE117" s="18">
        <f t="shared" si="108"/>
        <v>379.31687685985548</v>
      </c>
      <c r="BF117" s="18">
        <f t="shared" si="109"/>
        <v>429.24831818830586</v>
      </c>
      <c r="BG117" s="18">
        <f t="shared" si="110"/>
        <v>335.58033930934909</v>
      </c>
      <c r="BH117">
        <f>IF(A117="coal", Factors!$B$8, IF(OR($N117="D",$N117="HFO",$N117="FO",$N117="D/HFO",$N117="D/NG",$N117="HFO/D",$N117="HFO/NG",$N117="FO/NG"), Factors!$B$9, 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 Factors!$B$10, 0)))</f>
        <v>7740</v>
      </c>
      <c r="BI117">
        <f>IF($A117&lt;&gt;"coal",0,IF($N117="bituminous",Factors!$B$30,IF($N117="lignite",Factors!$B$34,IF($N117="subbituminous",Factors!$B$41,(Factors!$B$30+Factors!$B$34)/2))))</f>
        <v>0</v>
      </c>
      <c r="BJ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(Factors!$B$36+Factors!$B$38)/2,0)</f>
        <v>57.894999999999996</v>
      </c>
      <c r="BK117">
        <f>IF(OR($N117="D",$N117="HFO",$N117="FO",$N117="D/HFO",$N117="D/NG",$N117="HFO/D",$N117="HFO/NG",$N117="FO/NG"),Factors!$B$31,0)</f>
        <v>0</v>
      </c>
      <c r="BL117">
        <f t="shared" si="111"/>
        <v>57.894999999999996</v>
      </c>
      <c r="BM117">
        <f>IF($A117&lt;&gt;"coal",0,IF($N117="bituminous",Factors!$E$33,IF($N117="lignite",Factors!$E$35,IF($N117="subbituminous",Factors!$E$34,(Factors!$E$33+Factors!$E$35)/2))))</f>
        <v>0</v>
      </c>
      <c r="BN117">
        <f>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),(Factors!$E$39+Factors!$E$40)/2,0)</f>
        <v>63.461416724694558</v>
      </c>
      <c r="BO117">
        <f>IF(OR($N117="D",$N117="HFO",$N117="FO",$N117="D/HFO",$N117="D/NG",$N117="HFO/D",$N117="HFO/NG",$N117="FO/NG"),Factors!$E$37,0)</f>
        <v>0</v>
      </c>
      <c r="BP117">
        <f t="shared" si="112"/>
        <v>63.461416724694558</v>
      </c>
      <c r="BQ117" s="17">
        <f t="shared" si="113"/>
        <v>167512.40192072457</v>
      </c>
      <c r="BR117" s="17">
        <f t="shared" si="94"/>
        <v>183618.17678289366</v>
      </c>
      <c r="BT117" s="17">
        <f t="shared" si="146"/>
        <v>172478.29983797783</v>
      </c>
      <c r="BU117" s="17">
        <f t="shared" si="147"/>
        <v>186317.17468269417</v>
      </c>
      <c r="BV117" s="17">
        <f t="shared" si="148"/>
        <v>210843.06752765912</v>
      </c>
      <c r="BW117" s="17">
        <f t="shared" si="149"/>
        <v>164834.16508324348</v>
      </c>
      <c r="BX117">
        <f>IF($A117="coal",Factors!D$2,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,$N117="LNG"),Factors!D$5,IF(OR($N117="D",$N117="HFO",$N117="FO",$N117="D/HFO",$N117="D/NG",$N117="HFO/D",$N117="HFO/NG",$N117="FO/NG",$N117="HFO/LFO"),Factors!D$4,0)))</f>
        <v>0.40084791833563349</v>
      </c>
      <c r="BY117">
        <f>IF($A117="coal",Factors!E$2,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,$N117="LNG"),Factors!E$5,IF(OR($N117="D",$N117="HFO",$N117="FO",$N117="D/HFO",$N117="D/NG",$N117="HFO/D",$N117="HFO/NG",$N117="FO/NG",$N117="HFO/LFO"),Factors!E$4,0)))</f>
        <v>0.4330101334016615</v>
      </c>
      <c r="BZ117">
        <f>IF($A117="coal",Factors!F$2,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,$N117="LNG"),Factors!F$5,IF(OR($N117="D",$N117="HFO",$N117="FO",$N117="D/HFO",$N117="D/NG",$N117="HFO/D",$N117="HFO/NG",$N117="FO/NG",$N117="HFO/LFO"),Factors!F$4,0)))</f>
        <v>0.49000949564875101</v>
      </c>
      <c r="CA117">
        <f>IF($A117="coal",Factors!G$2,IF(OR($N117="NG",$N117="NG/B",$N117="NG/C",$N117="NG/D",$N117="NG/OG",$N117="NG/FO",$N117="NG/LFO",$N117="NG/BFG",$N117="NG/HFO",$N117="NG/FO/D",$N117="NG/LNG",$N117="NG/N",$N117="NG/N/D",$N117="NG/D/HFO",$N117="NG/HFO/OG",$N117="NG/S",$N117="LNG/NG/FO",$N117="LNG/D",$N117="LNG/LPG",$N117="WSTH-NG",$N117="WSTH-NG/BU",$N117="LNG"),Factors!G$5,IF(OR($N117="D",$N117="HFO",$N117="FO",$N117="D/HFO",$N117="D/NG",$N117="HFO/D",$N117="HFO/NG",$N117="FO/NG",$N117="HFO/LFO"),Factors!G$4,0)))</f>
        <v>0.3830825791202615</v>
      </c>
    </row>
    <row r="118" spans="1:79">
      <c r="A118" t="s">
        <v>285</v>
      </c>
      <c r="B118" t="s">
        <v>32</v>
      </c>
      <c r="C118" t="s">
        <v>33</v>
      </c>
      <c r="D118" t="s">
        <v>34</v>
      </c>
      <c r="E118" t="s">
        <v>486</v>
      </c>
      <c r="F118" t="s">
        <v>346</v>
      </c>
      <c r="I118">
        <v>100</v>
      </c>
      <c r="J118" t="s">
        <v>72</v>
      </c>
      <c r="K118">
        <v>2003</v>
      </c>
      <c r="M118" t="s">
        <v>306</v>
      </c>
      <c r="N118" t="s">
        <v>289</v>
      </c>
      <c r="S118" t="s">
        <v>324</v>
      </c>
      <c r="T118" t="s">
        <v>41</v>
      </c>
      <c r="U118">
        <v>35.159700000000001</v>
      </c>
      <c r="V118">
        <v>-81.430599999999998</v>
      </c>
      <c r="W118" t="s">
        <v>42</v>
      </c>
      <c r="X118" t="s">
        <v>487</v>
      </c>
      <c r="Y118" t="s">
        <v>488</v>
      </c>
      <c r="AA118" t="s">
        <v>185</v>
      </c>
      <c r="AB118" t="s">
        <v>489</v>
      </c>
      <c r="AC118" t="s">
        <v>490</v>
      </c>
      <c r="AD118" t="s">
        <v>496</v>
      </c>
      <c r="AE118" t="s">
        <v>49</v>
      </c>
      <c r="AF118" s="1">
        <v>1</v>
      </c>
      <c r="AG118">
        <f t="shared" si="144"/>
        <v>2400</v>
      </c>
      <c r="AH118" t="str">
        <f t="shared" si="92"/>
        <v/>
      </c>
      <c r="AI118">
        <f t="shared" si="99"/>
        <v>21</v>
      </c>
      <c r="AJ118">
        <f t="shared" si="100"/>
        <v>2043</v>
      </c>
      <c r="AK118">
        <f t="shared" ref="AK118:AL118" si="169">AJ118+40</f>
        <v>2083</v>
      </c>
      <c r="AL118">
        <f t="shared" si="169"/>
        <v>2123</v>
      </c>
      <c r="AM118">
        <f>IF($A118="coal",Factors!$D$2,0)</f>
        <v>0</v>
      </c>
      <c r="AN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Factors!$D$5,0)</f>
        <v>0.40084791833563349</v>
      </c>
      <c r="AO118">
        <f>IF(OR($N118="D",$N118="HFO",$N118="FO",$N118="D/HFO",$N118="D/NG",$N118="HFO/D",$N118="HFO/NG",$N118="FO/NG"),Factors!$D$4,0)</f>
        <v>0</v>
      </c>
      <c r="AP118">
        <f>IF($A118="coal",Factors!$E$2,0)</f>
        <v>0</v>
      </c>
      <c r="AQ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Factors!$E$5,0)</f>
        <v>0.4330101334016615</v>
      </c>
      <c r="AR118">
        <f>IF(OR($N118="D",$N118="HFO",$N118="FO",$N118="D/HFO",$N118="D/NG",$N118="HFO/D",$N118="HFO/NG",$N118="FO/NG"),Factors!$E$4,0)</f>
        <v>0</v>
      </c>
      <c r="AS118">
        <f>IF($A118="coal",Factors!$F$2,0)</f>
        <v>0</v>
      </c>
      <c r="AT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Factors!$F$5,0)</f>
        <v>0.49000949564875101</v>
      </c>
      <c r="AU118">
        <f>IF(OR($N118="D",$N118="HFO",$N118="FO",$N118="D/HFO",$N118="D/NG",$N118="HFO/D",$N118="HFO/NG",$N118="FO/NG"),Factors!$F$4,0)</f>
        <v>0</v>
      </c>
      <c r="AV118">
        <f>IF($A118="coal",Factors!$G$2,0)</f>
        <v>0</v>
      </c>
      <c r="AW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Factors!$G$5,0)</f>
        <v>0.3830825791202615</v>
      </c>
      <c r="AX118">
        <f>IF(OR($N118="D",$N118="HFO",$N118="FO",$N118="D/HFO",$N118="D/NG",$N118="HFO/D",$N118="HFO/NG",$N118="FO/NG"),Factors!$G$4,0)</f>
        <v>0</v>
      </c>
      <c r="AY118">
        <f t="shared" si="102"/>
        <v>0.40084791833563349</v>
      </c>
      <c r="AZ118">
        <f t="shared" si="103"/>
        <v>0.4330101334016615</v>
      </c>
      <c r="BA118">
        <f t="shared" si="104"/>
        <v>0.49000949564875101</v>
      </c>
      <c r="BB118">
        <f t="shared" si="105"/>
        <v>0.3830825791202615</v>
      </c>
      <c r="BC118">
        <f t="shared" si="106"/>
        <v>0.42673753162657685</v>
      </c>
      <c r="BD118" s="18">
        <f t="shared" si="107"/>
        <v>351.14277646201492</v>
      </c>
      <c r="BE118" s="18">
        <f t="shared" si="108"/>
        <v>379.31687685985548</v>
      </c>
      <c r="BF118" s="18">
        <f t="shared" si="109"/>
        <v>429.24831818830586</v>
      </c>
      <c r="BG118" s="18">
        <f t="shared" si="110"/>
        <v>335.58033930934909</v>
      </c>
      <c r="BH118">
        <f>IF(A118="coal", Factors!$B$8, IF(OR($N118="D",$N118="HFO",$N118="FO",$N118="D/HFO",$N118="D/NG",$N118="HFO/D",$N118="HFO/NG",$N118="FO/NG"), Factors!$B$9, 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 Factors!$B$10, 0)))</f>
        <v>7740</v>
      </c>
      <c r="BI118">
        <f>IF($A118&lt;&gt;"coal",0,IF($N118="bituminous",Factors!$B$30,IF($N118="lignite",Factors!$B$34,IF($N118="subbituminous",Factors!$B$41,(Factors!$B$30+Factors!$B$34)/2))))</f>
        <v>0</v>
      </c>
      <c r="BJ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(Factors!$B$36+Factors!$B$38)/2,0)</f>
        <v>57.894999999999996</v>
      </c>
      <c r="BK118">
        <f>IF(OR($N118="D",$N118="HFO",$N118="FO",$N118="D/HFO",$N118="D/NG",$N118="HFO/D",$N118="HFO/NG",$N118="FO/NG"),Factors!$B$31,0)</f>
        <v>0</v>
      </c>
      <c r="BL118">
        <f t="shared" si="111"/>
        <v>57.894999999999996</v>
      </c>
      <c r="BM118">
        <f>IF($A118&lt;&gt;"coal",0,IF($N118="bituminous",Factors!$E$33,IF($N118="lignite",Factors!$E$35,IF($N118="subbituminous",Factors!$E$34,(Factors!$E$33+Factors!$E$35)/2))))</f>
        <v>0</v>
      </c>
      <c r="BN118">
        <f>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),(Factors!$E$39+Factors!$E$40)/2,0)</f>
        <v>63.461416724694558</v>
      </c>
      <c r="BO118">
        <f>IF(OR($N118="D",$N118="HFO",$N118="FO",$N118="D/HFO",$N118="D/NG",$N118="HFO/D",$N118="HFO/NG",$N118="FO/NG"),Factors!$E$37,0)</f>
        <v>0</v>
      </c>
      <c r="BP118">
        <f t="shared" si="112"/>
        <v>63.461416724694558</v>
      </c>
      <c r="BQ118" s="17">
        <f t="shared" si="113"/>
        <v>167512.40192072457</v>
      </c>
      <c r="BR118" s="17">
        <f t="shared" si="94"/>
        <v>183618.17678289366</v>
      </c>
      <c r="BT118" s="17">
        <f t="shared" si="146"/>
        <v>172478.29983797783</v>
      </c>
      <c r="BU118" s="17">
        <f t="shared" si="147"/>
        <v>186317.17468269417</v>
      </c>
      <c r="BV118" s="17">
        <f t="shared" si="148"/>
        <v>210843.06752765912</v>
      </c>
      <c r="BW118" s="17">
        <f t="shared" si="149"/>
        <v>164834.16508324348</v>
      </c>
      <c r="BX118">
        <f>IF($A118="coal",Factors!D$2,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,$N118="LNG"),Factors!D$5,IF(OR($N118="D",$N118="HFO",$N118="FO",$N118="D/HFO",$N118="D/NG",$N118="HFO/D",$N118="HFO/NG",$N118="FO/NG",$N118="HFO/LFO"),Factors!D$4,0)))</f>
        <v>0.40084791833563349</v>
      </c>
      <c r="BY118">
        <f>IF($A118="coal",Factors!E$2,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,$N118="LNG"),Factors!E$5,IF(OR($N118="D",$N118="HFO",$N118="FO",$N118="D/HFO",$N118="D/NG",$N118="HFO/D",$N118="HFO/NG",$N118="FO/NG",$N118="HFO/LFO"),Factors!E$4,0)))</f>
        <v>0.4330101334016615</v>
      </c>
      <c r="BZ118">
        <f>IF($A118="coal",Factors!F$2,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,$N118="LNG"),Factors!F$5,IF(OR($N118="D",$N118="HFO",$N118="FO",$N118="D/HFO",$N118="D/NG",$N118="HFO/D",$N118="HFO/NG",$N118="FO/NG",$N118="HFO/LFO"),Factors!F$4,0)))</f>
        <v>0.49000949564875101</v>
      </c>
      <c r="CA118">
        <f>IF($A118="coal",Factors!G$2,IF(OR($N118="NG",$N118="NG/B",$N118="NG/C",$N118="NG/D",$N118="NG/OG",$N118="NG/FO",$N118="NG/LFO",$N118="NG/BFG",$N118="NG/HFO",$N118="NG/FO/D",$N118="NG/LNG",$N118="NG/N",$N118="NG/N/D",$N118="NG/D/HFO",$N118="NG/HFO/OG",$N118="NG/S",$N118="LNG/NG/FO",$N118="LNG/D",$N118="LNG/LPG",$N118="WSTH-NG",$N118="WSTH-NG/BU",$N118="LNG"),Factors!G$5,IF(OR($N118="D",$N118="HFO",$N118="FO",$N118="D/HFO",$N118="D/NG",$N118="HFO/D",$N118="HFO/NG",$N118="FO/NG",$N118="HFO/LFO"),Factors!G$4,0)))</f>
        <v>0.3830825791202615</v>
      </c>
    </row>
    <row r="119" spans="1:79">
      <c r="A119" t="s">
        <v>285</v>
      </c>
      <c r="B119" t="s">
        <v>32</v>
      </c>
      <c r="C119" t="s">
        <v>33</v>
      </c>
      <c r="D119" t="s">
        <v>34</v>
      </c>
      <c r="E119" t="s">
        <v>486</v>
      </c>
      <c r="F119" t="s">
        <v>348</v>
      </c>
      <c r="I119">
        <v>100</v>
      </c>
      <c r="J119" t="s">
        <v>72</v>
      </c>
      <c r="K119">
        <v>2003</v>
      </c>
      <c r="M119" t="s">
        <v>306</v>
      </c>
      <c r="N119" t="s">
        <v>289</v>
      </c>
      <c r="S119" t="s">
        <v>324</v>
      </c>
      <c r="T119" t="s">
        <v>41</v>
      </c>
      <c r="U119">
        <v>35.159700000000001</v>
      </c>
      <c r="V119">
        <v>-81.430599999999998</v>
      </c>
      <c r="W119" t="s">
        <v>42</v>
      </c>
      <c r="X119" t="s">
        <v>487</v>
      </c>
      <c r="Y119" t="s">
        <v>488</v>
      </c>
      <c r="AA119" t="s">
        <v>185</v>
      </c>
      <c r="AB119" t="s">
        <v>489</v>
      </c>
      <c r="AC119" t="s">
        <v>490</v>
      </c>
      <c r="AD119" t="s">
        <v>497</v>
      </c>
      <c r="AE119" t="s">
        <v>49</v>
      </c>
      <c r="AF119" s="1">
        <v>1</v>
      </c>
      <c r="AG119">
        <f t="shared" si="144"/>
        <v>2400</v>
      </c>
      <c r="AH119" t="str">
        <f t="shared" si="92"/>
        <v/>
      </c>
      <c r="AI119">
        <f t="shared" si="99"/>
        <v>21</v>
      </c>
      <c r="AJ119">
        <f t="shared" si="100"/>
        <v>2043</v>
      </c>
      <c r="AK119">
        <f t="shared" ref="AK119:AL119" si="170">AJ119+40</f>
        <v>2083</v>
      </c>
      <c r="AL119">
        <f t="shared" si="170"/>
        <v>2123</v>
      </c>
      <c r="AM119">
        <f>IF($A119="coal",Factors!$D$2,0)</f>
        <v>0</v>
      </c>
      <c r="AN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Factors!$D$5,0)</f>
        <v>0.40084791833563349</v>
      </c>
      <c r="AO119">
        <f>IF(OR($N119="D",$N119="HFO",$N119="FO",$N119="D/HFO",$N119="D/NG",$N119="HFO/D",$N119="HFO/NG",$N119="FO/NG"),Factors!$D$4,0)</f>
        <v>0</v>
      </c>
      <c r="AP119">
        <f>IF($A119="coal",Factors!$E$2,0)</f>
        <v>0</v>
      </c>
      <c r="AQ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Factors!$E$5,0)</f>
        <v>0.4330101334016615</v>
      </c>
      <c r="AR119">
        <f>IF(OR($N119="D",$N119="HFO",$N119="FO",$N119="D/HFO",$N119="D/NG",$N119="HFO/D",$N119="HFO/NG",$N119="FO/NG"),Factors!$E$4,0)</f>
        <v>0</v>
      </c>
      <c r="AS119">
        <f>IF($A119="coal",Factors!$F$2,0)</f>
        <v>0</v>
      </c>
      <c r="AT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Factors!$F$5,0)</f>
        <v>0.49000949564875101</v>
      </c>
      <c r="AU119">
        <f>IF(OR($N119="D",$N119="HFO",$N119="FO",$N119="D/HFO",$N119="D/NG",$N119="HFO/D",$N119="HFO/NG",$N119="FO/NG"),Factors!$F$4,0)</f>
        <v>0</v>
      </c>
      <c r="AV119">
        <f>IF($A119="coal",Factors!$G$2,0)</f>
        <v>0</v>
      </c>
      <c r="AW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Factors!$G$5,0)</f>
        <v>0.3830825791202615</v>
      </c>
      <c r="AX119">
        <f>IF(OR($N119="D",$N119="HFO",$N119="FO",$N119="D/HFO",$N119="D/NG",$N119="HFO/D",$N119="HFO/NG",$N119="FO/NG"),Factors!$G$4,0)</f>
        <v>0</v>
      </c>
      <c r="AY119">
        <f t="shared" si="102"/>
        <v>0.40084791833563349</v>
      </c>
      <c r="AZ119">
        <f t="shared" si="103"/>
        <v>0.4330101334016615</v>
      </c>
      <c r="BA119">
        <f t="shared" si="104"/>
        <v>0.49000949564875101</v>
      </c>
      <c r="BB119">
        <f t="shared" si="105"/>
        <v>0.3830825791202615</v>
      </c>
      <c r="BC119">
        <f t="shared" si="106"/>
        <v>0.42673753162657685</v>
      </c>
      <c r="BD119" s="18">
        <f t="shared" si="107"/>
        <v>351.14277646201492</v>
      </c>
      <c r="BE119" s="18">
        <f t="shared" si="108"/>
        <v>379.31687685985548</v>
      </c>
      <c r="BF119" s="18">
        <f t="shared" si="109"/>
        <v>429.24831818830586</v>
      </c>
      <c r="BG119" s="18">
        <f t="shared" si="110"/>
        <v>335.58033930934909</v>
      </c>
      <c r="BH119">
        <f>IF(A119="coal", Factors!$B$8, IF(OR($N119="D",$N119="HFO",$N119="FO",$N119="D/HFO",$N119="D/NG",$N119="HFO/D",$N119="HFO/NG",$N119="FO/NG"), Factors!$B$9, 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 Factors!$B$10, 0)))</f>
        <v>7740</v>
      </c>
      <c r="BI119">
        <f>IF($A119&lt;&gt;"coal",0,IF($N119="bituminous",Factors!$B$30,IF($N119="lignite",Factors!$B$34,IF($N119="subbituminous",Factors!$B$41,(Factors!$B$30+Factors!$B$34)/2))))</f>
        <v>0</v>
      </c>
      <c r="BJ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(Factors!$B$36+Factors!$B$38)/2,0)</f>
        <v>57.894999999999996</v>
      </c>
      <c r="BK119">
        <f>IF(OR($N119="D",$N119="HFO",$N119="FO",$N119="D/HFO",$N119="D/NG",$N119="HFO/D",$N119="HFO/NG",$N119="FO/NG"),Factors!$B$31,0)</f>
        <v>0</v>
      </c>
      <c r="BL119">
        <f t="shared" si="111"/>
        <v>57.894999999999996</v>
      </c>
      <c r="BM119">
        <f>IF($A119&lt;&gt;"coal",0,IF($N119="bituminous",Factors!$E$33,IF($N119="lignite",Factors!$E$35,IF($N119="subbituminous",Factors!$E$34,(Factors!$E$33+Factors!$E$35)/2))))</f>
        <v>0</v>
      </c>
      <c r="BN119">
        <f>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),(Factors!$E$39+Factors!$E$40)/2,0)</f>
        <v>63.461416724694558</v>
      </c>
      <c r="BO119">
        <f>IF(OR($N119="D",$N119="HFO",$N119="FO",$N119="D/HFO",$N119="D/NG",$N119="HFO/D",$N119="HFO/NG",$N119="FO/NG"),Factors!$E$37,0)</f>
        <v>0</v>
      </c>
      <c r="BP119">
        <f t="shared" si="112"/>
        <v>63.461416724694558</v>
      </c>
      <c r="BQ119" s="17">
        <f t="shared" si="113"/>
        <v>167512.40192072457</v>
      </c>
      <c r="BR119" s="17">
        <f t="shared" si="94"/>
        <v>183618.17678289366</v>
      </c>
      <c r="BT119" s="17">
        <f t="shared" si="146"/>
        <v>172478.29983797783</v>
      </c>
      <c r="BU119" s="17">
        <f t="shared" si="147"/>
        <v>186317.17468269417</v>
      </c>
      <c r="BV119" s="17">
        <f t="shared" si="148"/>
        <v>210843.06752765912</v>
      </c>
      <c r="BW119" s="17">
        <f t="shared" si="149"/>
        <v>164834.16508324348</v>
      </c>
      <c r="BX119">
        <f>IF($A119="coal",Factors!D$2,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,$N119="LNG"),Factors!D$5,IF(OR($N119="D",$N119="HFO",$N119="FO",$N119="D/HFO",$N119="D/NG",$N119="HFO/D",$N119="HFO/NG",$N119="FO/NG",$N119="HFO/LFO"),Factors!D$4,0)))</f>
        <v>0.40084791833563349</v>
      </c>
      <c r="BY119">
        <f>IF($A119="coal",Factors!E$2,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,$N119="LNG"),Factors!E$5,IF(OR($N119="D",$N119="HFO",$N119="FO",$N119="D/HFO",$N119="D/NG",$N119="HFO/D",$N119="HFO/NG",$N119="FO/NG",$N119="HFO/LFO"),Factors!E$4,0)))</f>
        <v>0.4330101334016615</v>
      </c>
      <c r="BZ119">
        <f>IF($A119="coal",Factors!F$2,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,$N119="LNG"),Factors!F$5,IF(OR($N119="D",$N119="HFO",$N119="FO",$N119="D/HFO",$N119="D/NG",$N119="HFO/D",$N119="HFO/NG",$N119="FO/NG",$N119="HFO/LFO"),Factors!F$4,0)))</f>
        <v>0.49000949564875101</v>
      </c>
      <c r="CA119">
        <f>IF($A119="coal",Factors!G$2,IF(OR($N119="NG",$N119="NG/B",$N119="NG/C",$N119="NG/D",$N119="NG/OG",$N119="NG/FO",$N119="NG/LFO",$N119="NG/BFG",$N119="NG/HFO",$N119="NG/FO/D",$N119="NG/LNG",$N119="NG/N",$N119="NG/N/D",$N119="NG/D/HFO",$N119="NG/HFO/OG",$N119="NG/S",$N119="LNG/NG/FO",$N119="LNG/D",$N119="LNG/LPG",$N119="WSTH-NG",$N119="WSTH-NG/BU",$N119="LNG"),Factors!G$5,IF(OR($N119="D",$N119="HFO",$N119="FO",$N119="D/HFO",$N119="D/NG",$N119="HFO/D",$N119="HFO/NG",$N119="FO/NG",$N119="HFO/LFO"),Factors!G$4,0)))</f>
        <v>0.3830825791202615</v>
      </c>
    </row>
    <row r="120" spans="1:79">
      <c r="A120" t="s">
        <v>285</v>
      </c>
      <c r="B120" t="s">
        <v>32</v>
      </c>
      <c r="C120" t="s">
        <v>33</v>
      </c>
      <c r="D120" t="s">
        <v>34</v>
      </c>
      <c r="E120" t="s">
        <v>486</v>
      </c>
      <c r="F120" t="s">
        <v>350</v>
      </c>
      <c r="I120">
        <v>100</v>
      </c>
      <c r="J120" t="s">
        <v>72</v>
      </c>
      <c r="K120">
        <v>2003</v>
      </c>
      <c r="M120" t="s">
        <v>306</v>
      </c>
      <c r="N120" t="s">
        <v>289</v>
      </c>
      <c r="S120" t="s">
        <v>324</v>
      </c>
      <c r="T120" t="s">
        <v>41</v>
      </c>
      <c r="U120">
        <v>35.159700000000001</v>
      </c>
      <c r="V120">
        <v>-81.430599999999998</v>
      </c>
      <c r="W120" t="s">
        <v>42</v>
      </c>
      <c r="X120" t="s">
        <v>487</v>
      </c>
      <c r="Y120" t="s">
        <v>488</v>
      </c>
      <c r="AA120" t="s">
        <v>185</v>
      </c>
      <c r="AB120" t="s">
        <v>489</v>
      </c>
      <c r="AC120" t="s">
        <v>490</v>
      </c>
      <c r="AD120" t="s">
        <v>498</v>
      </c>
      <c r="AE120" t="s">
        <v>49</v>
      </c>
      <c r="AF120" s="1">
        <v>1</v>
      </c>
      <c r="AG120">
        <f t="shared" si="144"/>
        <v>2400</v>
      </c>
      <c r="AH120">
        <f t="shared" si="92"/>
        <v>2400</v>
      </c>
      <c r="AI120">
        <f t="shared" si="99"/>
        <v>21</v>
      </c>
      <c r="AJ120">
        <f t="shared" si="100"/>
        <v>2043</v>
      </c>
      <c r="AK120">
        <f t="shared" ref="AK120:AL120" si="171">AJ120+40</f>
        <v>2083</v>
      </c>
      <c r="AL120">
        <f t="shared" si="171"/>
        <v>2123</v>
      </c>
      <c r="AM120">
        <f>IF($A120="coal",Factors!$D$2,0)</f>
        <v>0</v>
      </c>
      <c r="AN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Factors!$D$5,0)</f>
        <v>0.40084791833563349</v>
      </c>
      <c r="AO120">
        <f>IF(OR($N120="D",$N120="HFO",$N120="FO",$N120="D/HFO",$N120="D/NG",$N120="HFO/D",$N120="HFO/NG",$N120="FO/NG"),Factors!$D$4,0)</f>
        <v>0</v>
      </c>
      <c r="AP120">
        <f>IF($A120="coal",Factors!$E$2,0)</f>
        <v>0</v>
      </c>
      <c r="AQ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Factors!$E$5,0)</f>
        <v>0.4330101334016615</v>
      </c>
      <c r="AR120">
        <f>IF(OR($N120="D",$N120="HFO",$N120="FO",$N120="D/HFO",$N120="D/NG",$N120="HFO/D",$N120="HFO/NG",$N120="FO/NG"),Factors!$E$4,0)</f>
        <v>0</v>
      </c>
      <c r="AS120">
        <f>IF($A120="coal",Factors!$F$2,0)</f>
        <v>0</v>
      </c>
      <c r="AT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Factors!$F$5,0)</f>
        <v>0.49000949564875101</v>
      </c>
      <c r="AU120">
        <f>IF(OR($N120="D",$N120="HFO",$N120="FO",$N120="D/HFO",$N120="D/NG",$N120="HFO/D",$N120="HFO/NG",$N120="FO/NG"),Factors!$F$4,0)</f>
        <v>0</v>
      </c>
      <c r="AV120">
        <f>IF($A120="coal",Factors!$G$2,0)</f>
        <v>0</v>
      </c>
      <c r="AW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Factors!$G$5,0)</f>
        <v>0.3830825791202615</v>
      </c>
      <c r="AX120">
        <f>IF(OR($N120="D",$N120="HFO",$N120="FO",$N120="D/HFO",$N120="D/NG",$N120="HFO/D",$N120="HFO/NG",$N120="FO/NG"),Factors!$G$4,0)</f>
        <v>0</v>
      </c>
      <c r="AY120">
        <f t="shared" si="102"/>
        <v>0.40084791833563349</v>
      </c>
      <c r="AZ120">
        <f t="shared" si="103"/>
        <v>0.4330101334016615</v>
      </c>
      <c r="BA120">
        <f t="shared" si="104"/>
        <v>0.49000949564875101</v>
      </c>
      <c r="BB120">
        <f t="shared" si="105"/>
        <v>0.3830825791202615</v>
      </c>
      <c r="BC120">
        <f t="shared" si="106"/>
        <v>0.42673753162657685</v>
      </c>
      <c r="BD120" s="18">
        <f t="shared" si="107"/>
        <v>351.14277646201492</v>
      </c>
      <c r="BE120" s="18">
        <f t="shared" si="108"/>
        <v>379.31687685985548</v>
      </c>
      <c r="BF120" s="18">
        <f t="shared" si="109"/>
        <v>429.24831818830586</v>
      </c>
      <c r="BG120" s="18">
        <f t="shared" si="110"/>
        <v>335.58033930934909</v>
      </c>
      <c r="BH120">
        <f>IF(A120="coal", Factors!$B$8, IF(OR($N120="D",$N120="HFO",$N120="FO",$N120="D/HFO",$N120="D/NG",$N120="HFO/D",$N120="HFO/NG",$N120="FO/NG"), Factors!$B$9, 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 Factors!$B$10, 0)))</f>
        <v>7740</v>
      </c>
      <c r="BI120">
        <f>IF($A120&lt;&gt;"coal",0,IF($N120="bituminous",Factors!$B$30,IF($N120="lignite",Factors!$B$34,IF($N120="subbituminous",Factors!$B$41,(Factors!$B$30+Factors!$B$34)/2))))</f>
        <v>0</v>
      </c>
      <c r="BJ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(Factors!$B$36+Factors!$B$38)/2,0)</f>
        <v>57.894999999999996</v>
      </c>
      <c r="BK120">
        <f>IF(OR($N120="D",$N120="HFO",$N120="FO",$N120="D/HFO",$N120="D/NG",$N120="HFO/D",$N120="HFO/NG",$N120="FO/NG"),Factors!$B$31,0)</f>
        <v>0</v>
      </c>
      <c r="BL120">
        <f t="shared" si="111"/>
        <v>57.894999999999996</v>
      </c>
      <c r="BM120">
        <f>IF($A120&lt;&gt;"coal",0,IF($N120="bituminous",Factors!$E$33,IF($N120="lignite",Factors!$E$35,IF($N120="subbituminous",Factors!$E$34,(Factors!$E$33+Factors!$E$35)/2))))</f>
        <v>0</v>
      </c>
      <c r="BN120">
        <f>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),(Factors!$E$39+Factors!$E$40)/2,0)</f>
        <v>63.461416724694558</v>
      </c>
      <c r="BO120">
        <f>IF(OR($N120="D",$N120="HFO",$N120="FO",$N120="D/HFO",$N120="D/NG",$N120="HFO/D",$N120="HFO/NG",$N120="FO/NG"),Factors!$E$37,0)</f>
        <v>0</v>
      </c>
      <c r="BP120">
        <f t="shared" si="112"/>
        <v>63.461416724694558</v>
      </c>
      <c r="BQ120" s="17">
        <f t="shared" si="113"/>
        <v>167512.40192072457</v>
      </c>
      <c r="BR120" s="17">
        <f t="shared" si="94"/>
        <v>183618.17678289366</v>
      </c>
      <c r="BT120" s="17">
        <f t="shared" si="146"/>
        <v>172478.29983797783</v>
      </c>
      <c r="BU120" s="17">
        <f t="shared" si="147"/>
        <v>186317.17468269417</v>
      </c>
      <c r="BV120" s="17">
        <f t="shared" si="148"/>
        <v>210843.06752765912</v>
      </c>
      <c r="BW120" s="17">
        <f t="shared" si="149"/>
        <v>164834.16508324348</v>
      </c>
      <c r="BX120">
        <f>IF($A120="coal",Factors!D$2,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,$N120="LNG"),Factors!D$5,IF(OR($N120="D",$N120="HFO",$N120="FO",$N120="D/HFO",$N120="D/NG",$N120="HFO/D",$N120="HFO/NG",$N120="FO/NG",$N120="HFO/LFO"),Factors!D$4,0)))</f>
        <v>0.40084791833563349</v>
      </c>
      <c r="BY120">
        <f>IF($A120="coal",Factors!E$2,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,$N120="LNG"),Factors!E$5,IF(OR($N120="D",$N120="HFO",$N120="FO",$N120="D/HFO",$N120="D/NG",$N120="HFO/D",$N120="HFO/NG",$N120="FO/NG",$N120="HFO/LFO"),Factors!E$4,0)))</f>
        <v>0.4330101334016615</v>
      </c>
      <c r="BZ120">
        <f>IF($A120="coal",Factors!F$2,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,$N120="LNG"),Factors!F$5,IF(OR($N120="D",$N120="HFO",$N120="FO",$N120="D/HFO",$N120="D/NG",$N120="HFO/D",$N120="HFO/NG",$N120="FO/NG",$N120="HFO/LFO"),Factors!F$4,0)))</f>
        <v>0.49000949564875101</v>
      </c>
      <c r="CA120">
        <f>IF($A120="coal",Factors!G$2,IF(OR($N120="NG",$N120="NG/B",$N120="NG/C",$N120="NG/D",$N120="NG/OG",$N120="NG/FO",$N120="NG/LFO",$N120="NG/BFG",$N120="NG/HFO",$N120="NG/FO/D",$N120="NG/LNG",$N120="NG/N",$N120="NG/N/D",$N120="NG/D/HFO",$N120="NG/HFO/OG",$N120="NG/S",$N120="LNG/NG/FO",$N120="LNG/D",$N120="LNG/LPG",$N120="WSTH-NG",$N120="WSTH-NG/BU",$N120="LNG"),Factors!G$5,IF(OR($N120="D",$N120="HFO",$N120="FO",$N120="D/HFO",$N120="D/NG",$N120="HFO/D",$N120="HFO/NG",$N120="FO/NG",$N120="HFO/LFO"),Factors!G$4,0)))</f>
        <v>0.3830825791202615</v>
      </c>
    </row>
    <row r="121" spans="1:79">
      <c r="A121" t="s">
        <v>285</v>
      </c>
      <c r="B121" t="s">
        <v>32</v>
      </c>
      <c r="C121" t="s">
        <v>33</v>
      </c>
      <c r="D121" t="s">
        <v>34</v>
      </c>
      <c r="E121" t="s">
        <v>499</v>
      </c>
      <c r="F121" t="s">
        <v>298</v>
      </c>
      <c r="I121">
        <v>283</v>
      </c>
      <c r="J121" t="s">
        <v>72</v>
      </c>
      <c r="K121">
        <v>2003</v>
      </c>
      <c r="M121" t="s">
        <v>299</v>
      </c>
      <c r="N121" t="s">
        <v>332</v>
      </c>
      <c r="S121" t="s">
        <v>329</v>
      </c>
      <c r="T121" t="s">
        <v>41</v>
      </c>
      <c r="U121">
        <v>40.096899999999998</v>
      </c>
      <c r="V121">
        <v>-85.971400000000003</v>
      </c>
      <c r="W121" t="s">
        <v>42</v>
      </c>
      <c r="X121" t="s">
        <v>500</v>
      </c>
      <c r="Y121" t="s">
        <v>226</v>
      </c>
      <c r="AA121" t="s">
        <v>101</v>
      </c>
      <c r="AB121" t="s">
        <v>501</v>
      </c>
      <c r="AC121" t="s">
        <v>502</v>
      </c>
      <c r="AD121" t="s">
        <v>503</v>
      </c>
      <c r="AE121" t="s">
        <v>49</v>
      </c>
      <c r="AF121" s="1">
        <v>1</v>
      </c>
      <c r="AG121">
        <f t="shared" si="144"/>
        <v>849</v>
      </c>
      <c r="AH121">
        <f t="shared" si="92"/>
        <v>849</v>
      </c>
      <c r="AI121">
        <f t="shared" si="99"/>
        <v>21</v>
      </c>
      <c r="AJ121">
        <f t="shared" si="100"/>
        <v>2043</v>
      </c>
      <c r="AK121">
        <f t="shared" ref="AK121:AL121" si="172">AJ121+40</f>
        <v>2083</v>
      </c>
      <c r="AL121">
        <f t="shared" si="172"/>
        <v>2123</v>
      </c>
      <c r="AM121">
        <f>IF($A121="coal",Factors!$D$2,0)</f>
        <v>0</v>
      </c>
      <c r="AN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Factors!$D$5,0)</f>
        <v>0.40084791833563349</v>
      </c>
      <c r="AO121">
        <f>IF(OR($N121="D",$N121="HFO",$N121="FO",$N121="D/HFO",$N121="D/NG",$N121="HFO/D",$N121="HFO/NG",$N121="FO/NG"),Factors!$D$4,0)</f>
        <v>0</v>
      </c>
      <c r="AP121">
        <f>IF($A121="coal",Factors!$E$2,0)</f>
        <v>0</v>
      </c>
      <c r="AQ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Factors!$E$5,0)</f>
        <v>0.4330101334016615</v>
      </c>
      <c r="AR121">
        <f>IF(OR($N121="D",$N121="HFO",$N121="FO",$N121="D/HFO",$N121="D/NG",$N121="HFO/D",$N121="HFO/NG",$N121="FO/NG"),Factors!$E$4,0)</f>
        <v>0</v>
      </c>
      <c r="AS121">
        <f>IF($A121="coal",Factors!$F$2,0)</f>
        <v>0</v>
      </c>
      <c r="AT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Factors!$F$5,0)</f>
        <v>0.49000949564875101</v>
      </c>
      <c r="AU121">
        <f>IF(OR($N121="D",$N121="HFO",$N121="FO",$N121="D/HFO",$N121="D/NG",$N121="HFO/D",$N121="HFO/NG",$N121="FO/NG"),Factors!$F$4,0)</f>
        <v>0</v>
      </c>
      <c r="AV121">
        <f>IF($A121="coal",Factors!$G$2,0)</f>
        <v>0</v>
      </c>
      <c r="AW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Factors!$G$5,0)</f>
        <v>0.3830825791202615</v>
      </c>
      <c r="AX121">
        <f>IF(OR($N121="D",$N121="HFO",$N121="FO",$N121="D/HFO",$N121="D/NG",$N121="HFO/D",$N121="HFO/NG",$N121="FO/NG"),Factors!$G$4,0)</f>
        <v>0</v>
      </c>
      <c r="AY121">
        <f t="shared" si="102"/>
        <v>0.40084791833563349</v>
      </c>
      <c r="AZ121">
        <f t="shared" si="103"/>
        <v>0.4330101334016615</v>
      </c>
      <c r="BA121">
        <f t="shared" si="104"/>
        <v>0.49000949564875101</v>
      </c>
      <c r="BB121">
        <f t="shared" si="105"/>
        <v>0.3830825791202615</v>
      </c>
      <c r="BC121">
        <f t="shared" si="106"/>
        <v>0.42673753162657685</v>
      </c>
      <c r="BD121" s="18">
        <f t="shared" si="107"/>
        <v>993.73405738750228</v>
      </c>
      <c r="BE121" s="18">
        <f t="shared" si="108"/>
        <v>1073.466761513391</v>
      </c>
      <c r="BF121" s="18">
        <f t="shared" si="109"/>
        <v>1214.7727404729058</v>
      </c>
      <c r="BG121" s="18">
        <f t="shared" si="110"/>
        <v>949.69236024545785</v>
      </c>
      <c r="BH121">
        <f>IF(A121="coal", Factors!$B$8, IF(OR($N121="D",$N121="HFO",$N121="FO",$N121="D/HFO",$N121="D/NG",$N121="HFO/D",$N121="HFO/NG",$N121="FO/NG"), Factors!$B$9, 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 Factors!$B$10, 0)))</f>
        <v>7740</v>
      </c>
      <c r="BI121">
        <f>IF($A121&lt;&gt;"coal",0,IF($N121="bituminous",Factors!$B$30,IF($N121="lignite",Factors!$B$34,IF($N121="subbituminous",Factors!$B$41,(Factors!$B$30+Factors!$B$34)/2))))</f>
        <v>0</v>
      </c>
      <c r="BJ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(Factors!$B$36+Factors!$B$38)/2,0)</f>
        <v>57.894999999999996</v>
      </c>
      <c r="BK121">
        <f>IF(OR($N121="D",$N121="HFO",$N121="FO",$N121="D/HFO",$N121="D/NG",$N121="HFO/D",$N121="HFO/NG",$N121="FO/NG"),Factors!$B$31,0)</f>
        <v>0</v>
      </c>
      <c r="BL121">
        <f t="shared" si="111"/>
        <v>57.894999999999996</v>
      </c>
      <c r="BM121">
        <f>IF($A121&lt;&gt;"coal",0,IF($N121="bituminous",Factors!$E$33,IF($N121="lignite",Factors!$E$35,IF($N121="subbituminous",Factors!$E$34,(Factors!$E$33+Factors!$E$35)/2))))</f>
        <v>0</v>
      </c>
      <c r="BN121">
        <f>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),(Factors!$E$39+Factors!$E$40)/2,0)</f>
        <v>63.461416724694558</v>
      </c>
      <c r="BO121">
        <f>IF(OR($N121="D",$N121="HFO",$N121="FO",$N121="D/HFO",$N121="D/NG",$N121="HFO/D",$N121="HFO/NG",$N121="FO/NG"),Factors!$E$37,0)</f>
        <v>0</v>
      </c>
      <c r="BP121">
        <f t="shared" si="112"/>
        <v>63.461416724694558</v>
      </c>
      <c r="BQ121" s="17">
        <f t="shared" si="113"/>
        <v>474060.09743565053</v>
      </c>
      <c r="BR121" s="17">
        <f t="shared" si="94"/>
        <v>519639.44029558904</v>
      </c>
      <c r="BT121" s="17">
        <f t="shared" si="146"/>
        <v>488113.58854147728</v>
      </c>
      <c r="BU121" s="17">
        <f t="shared" si="147"/>
        <v>527277.60435202438</v>
      </c>
      <c r="BV121" s="17">
        <f t="shared" si="148"/>
        <v>596685.88110327534</v>
      </c>
      <c r="BW121" s="17">
        <f t="shared" si="149"/>
        <v>466480.6871855791</v>
      </c>
      <c r="BX121">
        <f>IF($A121="coal",Factors!D$2,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,$N121="LNG"),Factors!D$5,IF(OR($N121="D",$N121="HFO",$N121="FO",$N121="D/HFO",$N121="D/NG",$N121="HFO/D",$N121="HFO/NG",$N121="FO/NG",$N121="HFO/LFO"),Factors!D$4,0)))</f>
        <v>0.40084791833563349</v>
      </c>
      <c r="BY121">
        <f>IF($A121="coal",Factors!E$2,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,$N121="LNG"),Factors!E$5,IF(OR($N121="D",$N121="HFO",$N121="FO",$N121="D/HFO",$N121="D/NG",$N121="HFO/D",$N121="HFO/NG",$N121="FO/NG",$N121="HFO/LFO"),Factors!E$4,0)))</f>
        <v>0.4330101334016615</v>
      </c>
      <c r="BZ121">
        <f>IF($A121="coal",Factors!F$2,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,$N121="LNG"),Factors!F$5,IF(OR($N121="D",$N121="HFO",$N121="FO",$N121="D/HFO",$N121="D/NG",$N121="HFO/D",$N121="HFO/NG",$N121="FO/NG",$N121="HFO/LFO"),Factors!F$4,0)))</f>
        <v>0.49000949564875101</v>
      </c>
      <c r="CA121">
        <f>IF($A121="coal",Factors!G$2,IF(OR($N121="NG",$N121="NG/B",$N121="NG/C",$N121="NG/D",$N121="NG/OG",$N121="NG/FO",$N121="NG/LFO",$N121="NG/BFG",$N121="NG/HFO",$N121="NG/FO/D",$N121="NG/LNG",$N121="NG/N",$N121="NG/N/D",$N121="NG/D/HFO",$N121="NG/HFO/OG",$N121="NG/S",$N121="LNG/NG/FO",$N121="LNG/D",$N121="LNG/LPG",$N121="WSTH-NG",$N121="WSTH-NG/BU",$N121="LNG"),Factors!G$5,IF(OR($N121="D",$N121="HFO",$N121="FO",$N121="D/HFO",$N121="D/NG",$N121="HFO/D",$N121="HFO/NG",$N121="FO/NG",$N121="HFO/LFO"),Factors!G$4,0)))</f>
        <v>0.3830825791202615</v>
      </c>
    </row>
    <row r="122" spans="1:79">
      <c r="A122" t="s">
        <v>285</v>
      </c>
      <c r="B122" t="s">
        <v>32</v>
      </c>
      <c r="C122" t="s">
        <v>33</v>
      </c>
      <c r="D122" t="s">
        <v>34</v>
      </c>
      <c r="E122" t="s">
        <v>504</v>
      </c>
      <c r="F122" t="s">
        <v>505</v>
      </c>
      <c r="I122">
        <v>644</v>
      </c>
      <c r="J122" t="s">
        <v>72</v>
      </c>
      <c r="K122">
        <v>2004</v>
      </c>
      <c r="M122" t="s">
        <v>299</v>
      </c>
      <c r="N122" t="s">
        <v>332</v>
      </c>
      <c r="S122" t="s">
        <v>290</v>
      </c>
      <c r="T122" t="s">
        <v>41</v>
      </c>
      <c r="U122">
        <v>28.052499999999998</v>
      </c>
      <c r="V122">
        <v>-81.808300000000003</v>
      </c>
      <c r="W122" t="s">
        <v>42</v>
      </c>
      <c r="X122" t="s">
        <v>506</v>
      </c>
      <c r="Y122" t="s">
        <v>385</v>
      </c>
      <c r="AA122" t="s">
        <v>110</v>
      </c>
      <c r="AB122" t="s">
        <v>507</v>
      </c>
      <c r="AC122" t="s">
        <v>508</v>
      </c>
      <c r="AD122" t="s">
        <v>509</v>
      </c>
      <c r="AE122" t="s">
        <v>49</v>
      </c>
      <c r="AF122" s="1">
        <v>1</v>
      </c>
      <c r="AG122">
        <f t="shared" si="144"/>
        <v>1932</v>
      </c>
      <c r="AH122">
        <f t="shared" si="92"/>
        <v>1932</v>
      </c>
      <c r="AI122">
        <f t="shared" si="99"/>
        <v>20</v>
      </c>
      <c r="AJ122">
        <f t="shared" si="100"/>
        <v>2044</v>
      </c>
      <c r="AK122">
        <f t="shared" ref="AK122:AL122" si="173">AJ122+40</f>
        <v>2084</v>
      </c>
      <c r="AL122">
        <f t="shared" si="173"/>
        <v>2124</v>
      </c>
      <c r="AM122">
        <f>IF($A122="coal",Factors!$D$2,0)</f>
        <v>0</v>
      </c>
      <c r="AN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Factors!$D$5,0)</f>
        <v>0.40084791833563349</v>
      </c>
      <c r="AO122">
        <f>IF(OR($N122="D",$N122="HFO",$N122="FO",$N122="D/HFO",$N122="D/NG",$N122="HFO/D",$N122="HFO/NG",$N122="FO/NG"),Factors!$D$4,0)</f>
        <v>0</v>
      </c>
      <c r="AP122">
        <f>IF($A122="coal",Factors!$E$2,0)</f>
        <v>0</v>
      </c>
      <c r="AQ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Factors!$E$5,0)</f>
        <v>0.4330101334016615</v>
      </c>
      <c r="AR122">
        <f>IF(OR($N122="D",$N122="HFO",$N122="FO",$N122="D/HFO",$N122="D/NG",$N122="HFO/D",$N122="HFO/NG",$N122="FO/NG"),Factors!$E$4,0)</f>
        <v>0</v>
      </c>
      <c r="AS122">
        <f>IF($A122="coal",Factors!$F$2,0)</f>
        <v>0</v>
      </c>
      <c r="AT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Factors!$F$5,0)</f>
        <v>0.49000949564875101</v>
      </c>
      <c r="AU122">
        <f>IF(OR($N122="D",$N122="HFO",$N122="FO",$N122="D/HFO",$N122="D/NG",$N122="HFO/D",$N122="HFO/NG",$N122="FO/NG"),Factors!$F$4,0)</f>
        <v>0</v>
      </c>
      <c r="AV122">
        <f>IF($A122="coal",Factors!$G$2,0)</f>
        <v>0</v>
      </c>
      <c r="AW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Factors!$G$5,0)</f>
        <v>0.3830825791202615</v>
      </c>
      <c r="AX122">
        <f>IF(OR($N122="D",$N122="HFO",$N122="FO",$N122="D/HFO",$N122="D/NG",$N122="HFO/D",$N122="HFO/NG",$N122="FO/NG"),Factors!$G$4,0)</f>
        <v>0</v>
      </c>
      <c r="AY122">
        <f t="shared" si="102"/>
        <v>0.40084791833563349</v>
      </c>
      <c r="AZ122">
        <f t="shared" si="103"/>
        <v>0.4330101334016615</v>
      </c>
      <c r="BA122">
        <f t="shared" si="104"/>
        <v>0.49000949564875101</v>
      </c>
      <c r="BB122">
        <f t="shared" si="105"/>
        <v>0.3830825791202615</v>
      </c>
      <c r="BC122">
        <f t="shared" si="106"/>
        <v>0.42673753162657685</v>
      </c>
      <c r="BD122" s="18">
        <f t="shared" si="107"/>
        <v>2261.3594804153759</v>
      </c>
      <c r="BE122" s="18">
        <f t="shared" si="108"/>
        <v>2442.800686977469</v>
      </c>
      <c r="BF122" s="18">
        <f t="shared" si="109"/>
        <v>2764.3591691326897</v>
      </c>
      <c r="BG122" s="18">
        <f t="shared" si="110"/>
        <v>2161.137385152208</v>
      </c>
      <c r="BH122">
        <f>IF(A122="coal", Factors!$B$8, IF(OR($N122="D",$N122="HFO",$N122="FO",$N122="D/HFO",$N122="D/NG",$N122="HFO/D",$N122="HFO/NG",$N122="FO/NG"), Factors!$B$9, 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 Factors!$B$10, 0)))</f>
        <v>7740</v>
      </c>
      <c r="BI122">
        <f>IF($A122&lt;&gt;"coal",0,IF($N122="bituminous",Factors!$B$30,IF($N122="lignite",Factors!$B$34,IF($N122="subbituminous",Factors!$B$41,(Factors!$B$30+Factors!$B$34)/2))))</f>
        <v>0</v>
      </c>
      <c r="BJ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(Factors!$B$36+Factors!$B$38)/2,0)</f>
        <v>57.894999999999996</v>
      </c>
      <c r="BK122">
        <f>IF(OR($N122="D",$N122="HFO",$N122="FO",$N122="D/HFO",$N122="D/NG",$N122="HFO/D",$N122="HFO/NG",$N122="FO/NG"),Factors!$B$31,0)</f>
        <v>0</v>
      </c>
      <c r="BL122">
        <f t="shared" si="111"/>
        <v>57.894999999999996</v>
      </c>
      <c r="BM122">
        <f>IF($A122&lt;&gt;"coal",0,IF($N122="bituminous",Factors!$E$33,IF($N122="lignite",Factors!$E$35,IF($N122="subbituminous",Factors!$E$34,(Factors!$E$33+Factors!$E$35)/2))))</f>
        <v>0</v>
      </c>
      <c r="BN122">
        <f>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),(Factors!$E$39+Factors!$E$40)/2,0)</f>
        <v>63.461416724694558</v>
      </c>
      <c r="BO122">
        <f>IF(OR($N122="D",$N122="HFO",$N122="FO",$N122="D/HFO",$N122="D/NG",$N122="HFO/D",$N122="HFO/NG",$N122="FO/NG"),Factors!$E$37,0)</f>
        <v>0</v>
      </c>
      <c r="BP122">
        <f t="shared" si="112"/>
        <v>63.461416724694558</v>
      </c>
      <c r="BQ122" s="17">
        <f t="shared" si="113"/>
        <v>1078779.8683694662</v>
      </c>
      <c r="BR122" s="17">
        <f t="shared" si="94"/>
        <v>1182501.0584818353</v>
      </c>
      <c r="BT122" s="17">
        <f t="shared" si="146"/>
        <v>1110760.2509565768</v>
      </c>
      <c r="BU122" s="17">
        <f t="shared" si="147"/>
        <v>1199882.6049565498</v>
      </c>
      <c r="BV122" s="17">
        <f t="shared" si="148"/>
        <v>1357829.3548781245</v>
      </c>
      <c r="BW122" s="17">
        <f t="shared" si="149"/>
        <v>1061532.0231360882</v>
      </c>
      <c r="BX122">
        <f>IF($A122="coal",Factors!D$2,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,$N122="LNG"),Factors!D$5,IF(OR($N122="D",$N122="HFO",$N122="FO",$N122="D/HFO",$N122="D/NG",$N122="HFO/D",$N122="HFO/NG",$N122="FO/NG",$N122="HFO/LFO"),Factors!D$4,0)))</f>
        <v>0.40084791833563349</v>
      </c>
      <c r="BY122">
        <f>IF($A122="coal",Factors!E$2,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,$N122="LNG"),Factors!E$5,IF(OR($N122="D",$N122="HFO",$N122="FO",$N122="D/HFO",$N122="D/NG",$N122="HFO/D",$N122="HFO/NG",$N122="FO/NG",$N122="HFO/LFO"),Factors!E$4,0)))</f>
        <v>0.4330101334016615</v>
      </c>
      <c r="BZ122">
        <f>IF($A122="coal",Factors!F$2,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,$N122="LNG"),Factors!F$5,IF(OR($N122="D",$N122="HFO",$N122="FO",$N122="D/HFO",$N122="D/NG",$N122="HFO/D",$N122="HFO/NG",$N122="FO/NG",$N122="HFO/LFO"),Factors!F$4,0)))</f>
        <v>0.49000949564875101</v>
      </c>
      <c r="CA122">
        <f>IF($A122="coal",Factors!G$2,IF(OR($N122="NG",$N122="NG/B",$N122="NG/C",$N122="NG/D",$N122="NG/OG",$N122="NG/FO",$N122="NG/LFO",$N122="NG/BFG",$N122="NG/HFO",$N122="NG/FO/D",$N122="NG/LNG",$N122="NG/N",$N122="NG/N/D",$N122="NG/D/HFO",$N122="NG/HFO/OG",$N122="NG/S",$N122="LNG/NG/FO",$N122="LNG/D",$N122="LNG/LPG",$N122="WSTH-NG",$N122="WSTH-NG/BU",$N122="LNG"),Factors!G$5,IF(OR($N122="D",$N122="HFO",$N122="FO",$N122="D/HFO",$N122="D/NG",$N122="HFO/D",$N122="HFO/NG",$N122="FO/NG",$N122="HFO/LFO"),Factors!G$4,0)))</f>
        <v>0.3830825791202615</v>
      </c>
    </row>
    <row r="123" spans="1:79">
      <c r="A123" t="s">
        <v>285</v>
      </c>
      <c r="B123" t="s">
        <v>32</v>
      </c>
      <c r="C123" t="s">
        <v>33</v>
      </c>
      <c r="D123" t="s">
        <v>34</v>
      </c>
      <c r="E123" t="s">
        <v>510</v>
      </c>
      <c r="F123" t="s">
        <v>311</v>
      </c>
      <c r="I123">
        <v>55.4</v>
      </c>
      <c r="J123" t="s">
        <v>72</v>
      </c>
      <c r="K123">
        <v>1972</v>
      </c>
      <c r="M123" t="s">
        <v>306</v>
      </c>
      <c r="N123" t="s">
        <v>312</v>
      </c>
      <c r="S123" t="s">
        <v>290</v>
      </c>
      <c r="T123" t="s">
        <v>41</v>
      </c>
      <c r="U123">
        <v>27.859535000000001</v>
      </c>
      <c r="V123">
        <v>-82.601759000000001</v>
      </c>
      <c r="W123" t="s">
        <v>42</v>
      </c>
      <c r="X123" t="s">
        <v>313</v>
      </c>
      <c r="Y123" t="s">
        <v>314</v>
      </c>
      <c r="AA123" t="s">
        <v>110</v>
      </c>
      <c r="AB123" t="s">
        <v>512</v>
      </c>
      <c r="AC123" t="s">
        <v>513</v>
      </c>
      <c r="AD123" t="s">
        <v>515</v>
      </c>
      <c r="AE123" t="s">
        <v>49</v>
      </c>
      <c r="AF123" s="1">
        <v>1</v>
      </c>
      <c r="AG123">
        <f t="shared" si="144"/>
        <v>4424.4000000000005</v>
      </c>
      <c r="AH123" t="str">
        <f t="shared" si="92"/>
        <v/>
      </c>
      <c r="AI123">
        <f t="shared" si="99"/>
        <v>52</v>
      </c>
      <c r="AJ123">
        <f t="shared" si="100"/>
        <v>2012</v>
      </c>
      <c r="AK123">
        <f t="shared" ref="AK123:AL123" si="174">AJ123+40</f>
        <v>2052</v>
      </c>
      <c r="AL123">
        <f t="shared" si="174"/>
        <v>2092</v>
      </c>
      <c r="AM123">
        <f>IF($A123="coal",Factors!$D$2,0)</f>
        <v>0</v>
      </c>
      <c r="AN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Factors!$D$5,0)</f>
        <v>0</v>
      </c>
      <c r="AO123">
        <f>IF(OR($N123="D",$N123="HFO",$N123="FO",$N123="D/HFO",$N123="D/NG",$N123="HFO/D",$N123="HFO/NG",$N123="FO/NG"),Factors!$D$4,0)</f>
        <v>2.5928730410041075E-2</v>
      </c>
      <c r="AP123">
        <f>IF($A123="coal",Factors!$E$2,0)</f>
        <v>0</v>
      </c>
      <c r="AQ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Factors!$E$5,0)</f>
        <v>0</v>
      </c>
      <c r="AR123">
        <f>IF(OR($N123="D",$N123="HFO",$N123="FO",$N123="D/HFO",$N123="D/NG",$N123="HFO/D",$N123="HFO/NG",$N123="FO/NG"),Factors!$E$4,0)</f>
        <v>2.5928730410041075E-2</v>
      </c>
      <c r="AS123">
        <f>IF($A123="coal",Factors!$F$2,0)</f>
        <v>0</v>
      </c>
      <c r="AT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Factors!$F$5,0)</f>
        <v>0</v>
      </c>
      <c r="AU123">
        <f>IF(OR($N123="D",$N123="HFO",$N123="FO",$N123="D/HFO",$N123="D/NG",$N123="HFO/D",$N123="HFO/NG",$N123="FO/NG"),Factors!$F$4,0)</f>
        <v>3.2665695429946934E-2</v>
      </c>
      <c r="AV123">
        <f>IF($A123="coal",Factors!$G$2,0)</f>
        <v>0</v>
      </c>
      <c r="AW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Factors!$G$5,0)</f>
        <v>0</v>
      </c>
      <c r="AX123">
        <f>IF(OR($N123="D",$N123="HFO",$N123="FO",$N123="D/HFO",$N123="D/NG",$N123="HFO/D",$N123="HFO/NG",$N123="FO/NG"),Factors!$G$4,0)</f>
        <v>3.2665695429946934E-2</v>
      </c>
      <c r="AY123">
        <f t="shared" si="102"/>
        <v>2.5928730410041075E-2</v>
      </c>
      <c r="AZ123">
        <f t="shared" si="103"/>
        <v>2.5928730410041075E-2</v>
      </c>
      <c r="BA123">
        <f t="shared" si="104"/>
        <v>3.2665695429946934E-2</v>
      </c>
      <c r="BB123">
        <f t="shared" si="105"/>
        <v>3.2665695429946934E-2</v>
      </c>
      <c r="BC123">
        <f t="shared" si="106"/>
        <v>2.9297212919994004E-2</v>
      </c>
      <c r="BD123" s="18">
        <f t="shared" si="107"/>
        <v>12.583316582914573</v>
      </c>
      <c r="BE123" s="18">
        <f t="shared" si="108"/>
        <v>12.583316582914573</v>
      </c>
      <c r="BF123" s="18">
        <f t="shared" si="109"/>
        <v>15.852792654934968</v>
      </c>
      <c r="BG123" s="18">
        <f t="shared" si="110"/>
        <v>15.852792654934968</v>
      </c>
      <c r="BH123">
        <f>IF(A123="coal", Factors!$B$8, IF(OR($N123="D",$N123="HFO",$N123="FO",$N123="D/HFO",$N123="D/NG",$N123="HFO/D",$N123="HFO/NG",$N123="FO/NG"), Factors!$B$9, 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 Factors!$B$10, 0)))</f>
        <v>11166</v>
      </c>
      <c r="BI123">
        <f>IF($A123&lt;&gt;"coal",0,IF($N123="bituminous",Factors!$B$30,IF($N123="lignite",Factors!$B$34,IF($N123="subbituminous",Factors!$B$41,(Factors!$B$30+Factors!$B$34)/2))))</f>
        <v>0</v>
      </c>
      <c r="BJ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(Factors!$B$36+Factors!$B$38)/2,0)</f>
        <v>0</v>
      </c>
      <c r="BK123">
        <f>IF(OR($N123="D",$N123="HFO",$N123="FO",$N123="D/HFO",$N123="D/NG",$N123="HFO/D",$N123="HFO/NG",$N123="FO/NG"),Factors!$B$31,0)</f>
        <v>74.14</v>
      </c>
      <c r="BL123">
        <f t="shared" si="111"/>
        <v>74.14</v>
      </c>
      <c r="BM123">
        <f>IF($A123&lt;&gt;"coal",0,IF($N123="bituminous",Factors!$E$33,IF($N123="lignite",Factors!$E$35,IF($N123="subbituminous",Factors!$E$34,(Factors!$E$33+Factors!$E$35)/2))))</f>
        <v>0</v>
      </c>
      <c r="BN123">
        <f>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),(Factors!$E$39+Factors!$E$40)/2,0)</f>
        <v>0</v>
      </c>
      <c r="BO123">
        <f>IF(OR($N123="D",$N123="HFO",$N123="FO",$N123="D/HFO",$N123="D/NG",$N123="HFO/D",$N123="HFO/NG",$N123="FO/NG"),Factors!$E$37,0)</f>
        <v>78.179401152117492</v>
      </c>
      <c r="BP123">
        <f t="shared" si="112"/>
        <v>78.179401152117492</v>
      </c>
      <c r="BQ123" s="17">
        <f t="shared" si="113"/>
        <v>11770.377274446122</v>
      </c>
      <c r="BR123" s="17">
        <f t="shared" si="94"/>
        <v>12411.66774549084</v>
      </c>
      <c r="BT123" s="17">
        <f t="shared" si="146"/>
        <v>10984.621226280799</v>
      </c>
      <c r="BU123" s="17">
        <f t="shared" si="147"/>
        <v>10984.621226280799</v>
      </c>
      <c r="BV123" s="17">
        <f t="shared" si="148"/>
        <v>13838.714264700877</v>
      </c>
      <c r="BW123" s="17">
        <f t="shared" si="149"/>
        <v>13838.714264700877</v>
      </c>
      <c r="BX123">
        <f>IF($A123="coal",Factors!D$2,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,$N123="LNG"),Factors!D$5,IF(OR($N123="D",$N123="HFO",$N123="FO",$N123="D/HFO",$N123="D/NG",$N123="HFO/D",$N123="HFO/NG",$N123="FO/NG",$N123="HFO/LFO"),Factors!D$4,0)))</f>
        <v>2.5928730410041075E-2</v>
      </c>
      <c r="BY123">
        <f>IF($A123="coal",Factors!E$2,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,$N123="LNG"),Factors!E$5,IF(OR($N123="D",$N123="HFO",$N123="FO",$N123="D/HFO",$N123="D/NG",$N123="HFO/D",$N123="HFO/NG",$N123="FO/NG",$N123="HFO/LFO"),Factors!E$4,0)))</f>
        <v>2.5928730410041075E-2</v>
      </c>
      <c r="BZ123">
        <f>IF($A123="coal",Factors!F$2,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,$N123="LNG"),Factors!F$5,IF(OR($N123="D",$N123="HFO",$N123="FO",$N123="D/HFO",$N123="D/NG",$N123="HFO/D",$N123="HFO/NG",$N123="FO/NG",$N123="HFO/LFO"),Factors!F$4,0)))</f>
        <v>3.2665695429946934E-2</v>
      </c>
      <c r="CA123">
        <f>IF($A123="coal",Factors!G$2,IF(OR($N123="NG",$N123="NG/B",$N123="NG/C",$N123="NG/D",$N123="NG/OG",$N123="NG/FO",$N123="NG/LFO",$N123="NG/BFG",$N123="NG/HFO",$N123="NG/FO/D",$N123="NG/LNG",$N123="NG/N",$N123="NG/N/D",$N123="NG/D/HFO",$N123="NG/HFO/OG",$N123="NG/S",$N123="LNG/NG/FO",$N123="LNG/D",$N123="LNG/LPG",$N123="WSTH-NG",$N123="WSTH-NG/BU",$N123="LNG"),Factors!G$5,IF(OR($N123="D",$N123="HFO",$N123="FO",$N123="D/HFO",$N123="D/NG",$N123="HFO/D",$N123="HFO/NG",$N123="FO/NG",$N123="HFO/LFO"),Factors!G$4,0)))</f>
        <v>3.2665695429946934E-2</v>
      </c>
    </row>
    <row r="124" spans="1:79">
      <c r="A124" t="s">
        <v>285</v>
      </c>
      <c r="B124" t="s">
        <v>32</v>
      </c>
      <c r="C124" t="s">
        <v>33</v>
      </c>
      <c r="D124" t="s">
        <v>34</v>
      </c>
      <c r="E124" t="s">
        <v>510</v>
      </c>
      <c r="F124" t="s">
        <v>318</v>
      </c>
      <c r="I124">
        <v>55</v>
      </c>
      <c r="J124" t="s">
        <v>72</v>
      </c>
      <c r="K124">
        <v>1972</v>
      </c>
      <c r="M124" t="s">
        <v>306</v>
      </c>
      <c r="N124" t="s">
        <v>289</v>
      </c>
      <c r="S124" t="s">
        <v>290</v>
      </c>
      <c r="T124" t="s">
        <v>41</v>
      </c>
      <c r="U124">
        <v>27.859535000000001</v>
      </c>
      <c r="V124">
        <v>-82.601759999999999</v>
      </c>
      <c r="W124" t="s">
        <v>42</v>
      </c>
      <c r="X124" t="s">
        <v>313</v>
      </c>
      <c r="Y124" t="s">
        <v>314</v>
      </c>
      <c r="AA124" t="s">
        <v>110</v>
      </c>
      <c r="AB124" t="s">
        <v>512</v>
      </c>
      <c r="AC124" t="s">
        <v>513</v>
      </c>
      <c r="AD124" t="s">
        <v>516</v>
      </c>
      <c r="AE124" t="s">
        <v>49</v>
      </c>
      <c r="AF124" s="1">
        <v>1</v>
      </c>
      <c r="AG124">
        <f t="shared" si="144"/>
        <v>4424.4000000000005</v>
      </c>
      <c r="AH124" t="str">
        <f t="shared" si="92"/>
        <v/>
      </c>
      <c r="AI124">
        <f t="shared" si="99"/>
        <v>52</v>
      </c>
      <c r="AJ124">
        <f t="shared" si="100"/>
        <v>2012</v>
      </c>
      <c r="AK124">
        <f t="shared" ref="AK124:AL124" si="175">AJ124+40</f>
        <v>2052</v>
      </c>
      <c r="AL124">
        <f t="shared" si="175"/>
        <v>2092</v>
      </c>
      <c r="AM124">
        <f>IF($A124="coal",Factors!$D$2,0)</f>
        <v>0</v>
      </c>
      <c r="AN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Factors!$D$5,0)</f>
        <v>0.40084791833563349</v>
      </c>
      <c r="AO124">
        <f>IF(OR($N124="D",$N124="HFO",$N124="FO",$N124="D/HFO",$N124="D/NG",$N124="HFO/D",$N124="HFO/NG",$N124="FO/NG"),Factors!$D$4,0)</f>
        <v>0</v>
      </c>
      <c r="AP124">
        <f>IF($A124="coal",Factors!$E$2,0)</f>
        <v>0</v>
      </c>
      <c r="AQ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Factors!$E$5,0)</f>
        <v>0.4330101334016615</v>
      </c>
      <c r="AR124">
        <f>IF(OR($N124="D",$N124="HFO",$N124="FO",$N124="D/HFO",$N124="D/NG",$N124="HFO/D",$N124="HFO/NG",$N124="FO/NG"),Factors!$E$4,0)</f>
        <v>0</v>
      </c>
      <c r="AS124">
        <f>IF($A124="coal",Factors!$F$2,0)</f>
        <v>0</v>
      </c>
      <c r="AT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Factors!$F$5,0)</f>
        <v>0.49000949564875101</v>
      </c>
      <c r="AU124">
        <f>IF(OR($N124="D",$N124="HFO",$N124="FO",$N124="D/HFO",$N124="D/NG",$N124="HFO/D",$N124="HFO/NG",$N124="FO/NG"),Factors!$F$4,0)</f>
        <v>0</v>
      </c>
      <c r="AV124">
        <f>IF($A124="coal",Factors!$G$2,0)</f>
        <v>0</v>
      </c>
      <c r="AW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Factors!$G$5,0)</f>
        <v>0.3830825791202615</v>
      </c>
      <c r="AX124">
        <f>IF(OR($N124="D",$N124="HFO",$N124="FO",$N124="D/HFO",$N124="D/NG",$N124="HFO/D",$N124="HFO/NG",$N124="FO/NG"),Factors!$G$4,0)</f>
        <v>0</v>
      </c>
      <c r="AY124">
        <f t="shared" si="102"/>
        <v>0.40084791833563349</v>
      </c>
      <c r="AZ124">
        <f t="shared" si="103"/>
        <v>0.4330101334016615</v>
      </c>
      <c r="BA124">
        <f t="shared" si="104"/>
        <v>0.49000949564875101</v>
      </c>
      <c r="BB124">
        <f t="shared" si="105"/>
        <v>0.3830825791202615</v>
      </c>
      <c r="BC124">
        <f t="shared" si="106"/>
        <v>0.42673753162657685</v>
      </c>
      <c r="BD124" s="18">
        <f t="shared" si="107"/>
        <v>193.12852705410822</v>
      </c>
      <c r="BE124" s="18">
        <f t="shared" si="108"/>
        <v>208.62428227292054</v>
      </c>
      <c r="BF124" s="18">
        <f t="shared" si="109"/>
        <v>236.08657500356827</v>
      </c>
      <c r="BG124" s="18">
        <f t="shared" si="110"/>
        <v>184.56918662014198</v>
      </c>
      <c r="BH124">
        <f>IF(A124="coal", Factors!$B$8, IF(OR($N124="D",$N124="HFO",$N124="FO",$N124="D/HFO",$N124="D/NG",$N124="HFO/D",$N124="HFO/NG",$N124="FO/NG"), Factors!$B$9, 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 Factors!$B$10, 0)))</f>
        <v>7740</v>
      </c>
      <c r="BI124">
        <f>IF($A124&lt;&gt;"coal",0,IF($N124="bituminous",Factors!$B$30,IF($N124="lignite",Factors!$B$34,IF($N124="subbituminous",Factors!$B$41,(Factors!$B$30+Factors!$B$34)/2))))</f>
        <v>0</v>
      </c>
      <c r="BJ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(Factors!$B$36+Factors!$B$38)/2,0)</f>
        <v>57.894999999999996</v>
      </c>
      <c r="BK124">
        <f>IF(OR($N124="D",$N124="HFO",$N124="FO",$N124="D/HFO",$N124="D/NG",$N124="HFO/D",$N124="HFO/NG",$N124="FO/NG"),Factors!$B$31,0)</f>
        <v>0</v>
      </c>
      <c r="BL124">
        <f t="shared" si="111"/>
        <v>57.894999999999996</v>
      </c>
      <c r="BM124">
        <f>IF($A124&lt;&gt;"coal",0,IF($N124="bituminous",Factors!$E$33,IF($N124="lignite",Factors!$E$35,IF($N124="subbituminous",Factors!$E$34,(Factors!$E$33+Factors!$E$35)/2))))</f>
        <v>0</v>
      </c>
      <c r="BN124">
        <f>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),(Factors!$E$39+Factors!$E$40)/2,0)</f>
        <v>63.461416724694558</v>
      </c>
      <c r="BO124">
        <f>IF(OR($N124="D",$N124="HFO",$N124="FO",$N124="D/HFO",$N124="D/NG",$N124="HFO/D",$N124="HFO/NG",$N124="FO/NG"),Factors!$E$37,0)</f>
        <v>0</v>
      </c>
      <c r="BP124">
        <f t="shared" si="112"/>
        <v>63.461416724694558</v>
      </c>
      <c r="BQ124" s="17">
        <f t="shared" si="113"/>
        <v>92131.82105639849</v>
      </c>
      <c r="BR124" s="17">
        <f t="shared" si="94"/>
        <v>100989.99723059149</v>
      </c>
      <c r="BT124" s="17">
        <f t="shared" si="146"/>
        <v>94863.064910887784</v>
      </c>
      <c r="BU124" s="17">
        <f t="shared" si="147"/>
        <v>102474.44607548178</v>
      </c>
      <c r="BV124" s="17">
        <f t="shared" si="148"/>
        <v>115963.68714021254</v>
      </c>
      <c r="BW124" s="17">
        <f t="shared" si="149"/>
        <v>90658.79079578392</v>
      </c>
      <c r="BX124">
        <f>IF($A124="coal",Factors!D$2,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,$N124="LNG"),Factors!D$5,IF(OR($N124="D",$N124="HFO",$N124="FO",$N124="D/HFO",$N124="D/NG",$N124="HFO/D",$N124="HFO/NG",$N124="FO/NG",$N124="HFO/LFO"),Factors!D$4,0)))</f>
        <v>0.40084791833563349</v>
      </c>
      <c r="BY124">
        <f>IF($A124="coal",Factors!E$2,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,$N124="LNG"),Factors!E$5,IF(OR($N124="D",$N124="HFO",$N124="FO",$N124="D/HFO",$N124="D/NG",$N124="HFO/D",$N124="HFO/NG",$N124="FO/NG",$N124="HFO/LFO"),Factors!E$4,0)))</f>
        <v>0.4330101334016615</v>
      </c>
      <c r="BZ124">
        <f>IF($A124="coal",Factors!F$2,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,$N124="LNG"),Factors!F$5,IF(OR($N124="D",$N124="HFO",$N124="FO",$N124="D/HFO",$N124="D/NG",$N124="HFO/D",$N124="HFO/NG",$N124="FO/NG",$N124="HFO/LFO"),Factors!F$4,0)))</f>
        <v>0.49000949564875101</v>
      </c>
      <c r="CA124">
        <f>IF($A124="coal",Factors!G$2,IF(OR($N124="NG",$N124="NG/B",$N124="NG/C",$N124="NG/D",$N124="NG/OG",$N124="NG/FO",$N124="NG/LFO",$N124="NG/BFG",$N124="NG/HFO",$N124="NG/FO/D",$N124="NG/LNG",$N124="NG/N",$N124="NG/N/D",$N124="NG/D/HFO",$N124="NG/HFO/OG",$N124="NG/S",$N124="LNG/NG/FO",$N124="LNG/D",$N124="LNG/LPG",$N124="WSTH-NG",$N124="WSTH-NG/BU",$N124="LNG"),Factors!G$5,IF(OR($N124="D",$N124="HFO",$N124="FO",$N124="D/HFO",$N124="D/NG",$N124="HFO/D",$N124="HFO/NG",$N124="FO/NG",$N124="HFO/LFO"),Factors!G$4,0)))</f>
        <v>0.3830825791202615</v>
      </c>
    </row>
    <row r="125" spans="1:79">
      <c r="A125" t="s">
        <v>285</v>
      </c>
      <c r="B125" t="s">
        <v>32</v>
      </c>
      <c r="C125" t="s">
        <v>33</v>
      </c>
      <c r="D125" t="s">
        <v>34</v>
      </c>
      <c r="E125" t="s">
        <v>510</v>
      </c>
      <c r="F125" t="s">
        <v>320</v>
      </c>
      <c r="I125">
        <v>55.4</v>
      </c>
      <c r="J125" t="s">
        <v>72</v>
      </c>
      <c r="K125">
        <v>1972</v>
      </c>
      <c r="M125" t="s">
        <v>306</v>
      </c>
      <c r="N125" t="s">
        <v>312</v>
      </c>
      <c r="S125" t="s">
        <v>290</v>
      </c>
      <c r="T125" t="s">
        <v>41</v>
      </c>
      <c r="U125">
        <v>27.859535000000001</v>
      </c>
      <c r="V125">
        <v>-82.601759000000001</v>
      </c>
      <c r="W125" t="s">
        <v>42</v>
      </c>
      <c r="X125" t="s">
        <v>313</v>
      </c>
      <c r="Y125" t="s">
        <v>314</v>
      </c>
      <c r="AA125" t="s">
        <v>110</v>
      </c>
      <c r="AB125" t="s">
        <v>512</v>
      </c>
      <c r="AC125" t="s">
        <v>513</v>
      </c>
      <c r="AD125" t="s">
        <v>517</v>
      </c>
      <c r="AE125" t="s">
        <v>49</v>
      </c>
      <c r="AF125" s="1">
        <v>1</v>
      </c>
      <c r="AG125">
        <f t="shared" si="144"/>
        <v>4424.4000000000005</v>
      </c>
      <c r="AH125" t="str">
        <f t="shared" si="92"/>
        <v/>
      </c>
      <c r="AI125">
        <f t="shared" si="99"/>
        <v>52</v>
      </c>
      <c r="AJ125">
        <f t="shared" si="100"/>
        <v>2012</v>
      </c>
      <c r="AK125">
        <f t="shared" ref="AK125:AL125" si="176">AJ125+40</f>
        <v>2052</v>
      </c>
      <c r="AL125">
        <f t="shared" si="176"/>
        <v>2092</v>
      </c>
      <c r="AM125">
        <f>IF($A125="coal",Factors!$D$2,0)</f>
        <v>0</v>
      </c>
      <c r="AN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Factors!$D$5,0)</f>
        <v>0</v>
      </c>
      <c r="AO125">
        <f>IF(OR($N125="D",$N125="HFO",$N125="FO",$N125="D/HFO",$N125="D/NG",$N125="HFO/D",$N125="HFO/NG",$N125="FO/NG"),Factors!$D$4,0)</f>
        <v>2.5928730410041075E-2</v>
      </c>
      <c r="AP125">
        <f>IF($A125="coal",Factors!$E$2,0)</f>
        <v>0</v>
      </c>
      <c r="AQ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Factors!$E$5,0)</f>
        <v>0</v>
      </c>
      <c r="AR125">
        <f>IF(OR($N125="D",$N125="HFO",$N125="FO",$N125="D/HFO",$N125="D/NG",$N125="HFO/D",$N125="HFO/NG",$N125="FO/NG"),Factors!$E$4,0)</f>
        <v>2.5928730410041075E-2</v>
      </c>
      <c r="AS125">
        <f>IF($A125="coal",Factors!$F$2,0)</f>
        <v>0</v>
      </c>
      <c r="AT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Factors!$F$5,0)</f>
        <v>0</v>
      </c>
      <c r="AU125">
        <f>IF(OR($N125="D",$N125="HFO",$N125="FO",$N125="D/HFO",$N125="D/NG",$N125="HFO/D",$N125="HFO/NG",$N125="FO/NG"),Factors!$F$4,0)</f>
        <v>3.2665695429946934E-2</v>
      </c>
      <c r="AV125">
        <f>IF($A125="coal",Factors!$G$2,0)</f>
        <v>0</v>
      </c>
      <c r="AW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Factors!$G$5,0)</f>
        <v>0</v>
      </c>
      <c r="AX125">
        <f>IF(OR($N125="D",$N125="HFO",$N125="FO",$N125="D/HFO",$N125="D/NG",$N125="HFO/D",$N125="HFO/NG",$N125="FO/NG"),Factors!$G$4,0)</f>
        <v>3.2665695429946934E-2</v>
      </c>
      <c r="AY125">
        <f t="shared" si="102"/>
        <v>2.5928730410041075E-2</v>
      </c>
      <c r="AZ125">
        <f t="shared" si="103"/>
        <v>2.5928730410041075E-2</v>
      </c>
      <c r="BA125">
        <f t="shared" si="104"/>
        <v>3.2665695429946934E-2</v>
      </c>
      <c r="BB125">
        <f t="shared" si="105"/>
        <v>3.2665695429946934E-2</v>
      </c>
      <c r="BC125">
        <f t="shared" si="106"/>
        <v>2.9297212919994004E-2</v>
      </c>
      <c r="BD125" s="18">
        <f t="shared" si="107"/>
        <v>12.583316582914573</v>
      </c>
      <c r="BE125" s="18">
        <f t="shared" si="108"/>
        <v>12.583316582914573</v>
      </c>
      <c r="BF125" s="18">
        <f t="shared" si="109"/>
        <v>15.852792654934968</v>
      </c>
      <c r="BG125" s="18">
        <f t="shared" si="110"/>
        <v>15.852792654934968</v>
      </c>
      <c r="BH125">
        <f>IF(A125="coal", Factors!$B$8, IF(OR($N125="D",$N125="HFO",$N125="FO",$N125="D/HFO",$N125="D/NG",$N125="HFO/D",$N125="HFO/NG",$N125="FO/NG"), Factors!$B$9, 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 Factors!$B$10, 0)))</f>
        <v>11166</v>
      </c>
      <c r="BI125">
        <f>IF($A125&lt;&gt;"coal",0,IF($N125="bituminous",Factors!$B$30,IF($N125="lignite",Factors!$B$34,IF($N125="subbituminous",Factors!$B$41,(Factors!$B$30+Factors!$B$34)/2))))</f>
        <v>0</v>
      </c>
      <c r="BJ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(Factors!$B$36+Factors!$B$38)/2,0)</f>
        <v>0</v>
      </c>
      <c r="BK125">
        <f>IF(OR($N125="D",$N125="HFO",$N125="FO",$N125="D/HFO",$N125="D/NG",$N125="HFO/D",$N125="HFO/NG",$N125="FO/NG"),Factors!$B$31,0)</f>
        <v>74.14</v>
      </c>
      <c r="BL125">
        <f t="shared" si="111"/>
        <v>74.14</v>
      </c>
      <c r="BM125">
        <f>IF($A125&lt;&gt;"coal",0,IF($N125="bituminous",Factors!$E$33,IF($N125="lignite",Factors!$E$35,IF($N125="subbituminous",Factors!$E$34,(Factors!$E$33+Factors!$E$35)/2))))</f>
        <v>0</v>
      </c>
      <c r="BN125">
        <f>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),(Factors!$E$39+Factors!$E$40)/2,0)</f>
        <v>0</v>
      </c>
      <c r="BO125">
        <f>IF(OR($N125="D",$N125="HFO",$N125="FO",$N125="D/HFO",$N125="D/NG",$N125="HFO/D",$N125="HFO/NG",$N125="FO/NG"),Factors!$E$37,0)</f>
        <v>78.179401152117492</v>
      </c>
      <c r="BP125">
        <f t="shared" si="112"/>
        <v>78.179401152117492</v>
      </c>
      <c r="BQ125" s="17">
        <f t="shared" si="113"/>
        <v>11770.377274446122</v>
      </c>
      <c r="BR125" s="17">
        <f t="shared" si="94"/>
        <v>12411.66774549084</v>
      </c>
      <c r="BT125" s="17">
        <f t="shared" si="146"/>
        <v>10984.621226280799</v>
      </c>
      <c r="BU125" s="17">
        <f t="shared" si="147"/>
        <v>10984.621226280799</v>
      </c>
      <c r="BV125" s="17">
        <f t="shared" si="148"/>
        <v>13838.714264700877</v>
      </c>
      <c r="BW125" s="17">
        <f t="shared" si="149"/>
        <v>13838.714264700877</v>
      </c>
      <c r="BX125">
        <f>IF($A125="coal",Factors!D$2,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,$N125="LNG"),Factors!D$5,IF(OR($N125="D",$N125="HFO",$N125="FO",$N125="D/HFO",$N125="D/NG",$N125="HFO/D",$N125="HFO/NG",$N125="FO/NG",$N125="HFO/LFO"),Factors!D$4,0)))</f>
        <v>2.5928730410041075E-2</v>
      </c>
      <c r="BY125">
        <f>IF($A125="coal",Factors!E$2,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,$N125="LNG"),Factors!E$5,IF(OR($N125="D",$N125="HFO",$N125="FO",$N125="D/HFO",$N125="D/NG",$N125="HFO/D",$N125="HFO/NG",$N125="FO/NG",$N125="HFO/LFO"),Factors!E$4,0)))</f>
        <v>2.5928730410041075E-2</v>
      </c>
      <c r="BZ125">
        <f>IF($A125="coal",Factors!F$2,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,$N125="LNG"),Factors!F$5,IF(OR($N125="D",$N125="HFO",$N125="FO",$N125="D/HFO",$N125="D/NG",$N125="HFO/D",$N125="HFO/NG",$N125="FO/NG",$N125="HFO/LFO"),Factors!F$4,0)))</f>
        <v>3.2665695429946934E-2</v>
      </c>
      <c r="CA125">
        <f>IF($A125="coal",Factors!G$2,IF(OR($N125="NG",$N125="NG/B",$N125="NG/C",$N125="NG/D",$N125="NG/OG",$N125="NG/FO",$N125="NG/LFO",$N125="NG/BFG",$N125="NG/HFO",$N125="NG/FO/D",$N125="NG/LNG",$N125="NG/N",$N125="NG/N/D",$N125="NG/D/HFO",$N125="NG/HFO/OG",$N125="NG/S",$N125="LNG/NG/FO",$N125="LNG/D",$N125="LNG/LPG",$N125="WSTH-NG",$N125="WSTH-NG/BU",$N125="LNG"),Factors!G$5,IF(OR($N125="D",$N125="HFO",$N125="FO",$N125="D/HFO",$N125="D/NG",$N125="HFO/D",$N125="HFO/NG",$N125="FO/NG",$N125="HFO/LFO"),Factors!G$4,0)))</f>
        <v>3.2665695429946934E-2</v>
      </c>
    </row>
    <row r="126" spans="1:79">
      <c r="A126" t="s">
        <v>285</v>
      </c>
      <c r="B126" t="s">
        <v>32</v>
      </c>
      <c r="C126" t="s">
        <v>33</v>
      </c>
      <c r="D126" t="s">
        <v>34</v>
      </c>
      <c r="E126" t="s">
        <v>510</v>
      </c>
      <c r="F126" t="s">
        <v>322</v>
      </c>
      <c r="I126">
        <v>55</v>
      </c>
      <c r="J126" t="s">
        <v>72</v>
      </c>
      <c r="K126">
        <v>1972</v>
      </c>
      <c r="M126" t="s">
        <v>306</v>
      </c>
      <c r="N126" t="s">
        <v>289</v>
      </c>
      <c r="S126" t="s">
        <v>290</v>
      </c>
      <c r="T126" t="s">
        <v>41</v>
      </c>
      <c r="U126">
        <v>27.859535000000001</v>
      </c>
      <c r="V126">
        <v>-82.601759999999999</v>
      </c>
      <c r="W126" t="s">
        <v>42</v>
      </c>
      <c r="X126" t="s">
        <v>313</v>
      </c>
      <c r="Y126" t="s">
        <v>314</v>
      </c>
      <c r="AA126" t="s">
        <v>110</v>
      </c>
      <c r="AB126" t="s">
        <v>512</v>
      </c>
      <c r="AC126" t="s">
        <v>513</v>
      </c>
      <c r="AD126" t="s">
        <v>518</v>
      </c>
      <c r="AE126" t="s">
        <v>49</v>
      </c>
      <c r="AF126" s="1">
        <v>1</v>
      </c>
      <c r="AG126">
        <f t="shared" si="144"/>
        <v>4424.4000000000005</v>
      </c>
      <c r="AH126" t="str">
        <f t="shared" si="92"/>
        <v/>
      </c>
      <c r="AI126">
        <f t="shared" si="99"/>
        <v>52</v>
      </c>
      <c r="AJ126">
        <f t="shared" si="100"/>
        <v>2012</v>
      </c>
      <c r="AK126">
        <f t="shared" ref="AK126:AL126" si="177">AJ126+40</f>
        <v>2052</v>
      </c>
      <c r="AL126">
        <f t="shared" si="177"/>
        <v>2092</v>
      </c>
      <c r="AM126">
        <f>IF($A126="coal",Factors!$D$2,0)</f>
        <v>0</v>
      </c>
      <c r="AN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Factors!$D$5,0)</f>
        <v>0.40084791833563349</v>
      </c>
      <c r="AO126">
        <f>IF(OR($N126="D",$N126="HFO",$N126="FO",$N126="D/HFO",$N126="D/NG",$N126="HFO/D",$N126="HFO/NG",$N126="FO/NG"),Factors!$D$4,0)</f>
        <v>0</v>
      </c>
      <c r="AP126">
        <f>IF($A126="coal",Factors!$E$2,0)</f>
        <v>0</v>
      </c>
      <c r="AQ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Factors!$E$5,0)</f>
        <v>0.4330101334016615</v>
      </c>
      <c r="AR126">
        <f>IF(OR($N126="D",$N126="HFO",$N126="FO",$N126="D/HFO",$N126="D/NG",$N126="HFO/D",$N126="HFO/NG",$N126="FO/NG"),Factors!$E$4,0)</f>
        <v>0</v>
      </c>
      <c r="AS126">
        <f>IF($A126="coal",Factors!$F$2,0)</f>
        <v>0</v>
      </c>
      <c r="AT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Factors!$F$5,0)</f>
        <v>0.49000949564875101</v>
      </c>
      <c r="AU126">
        <f>IF(OR($N126="D",$N126="HFO",$N126="FO",$N126="D/HFO",$N126="D/NG",$N126="HFO/D",$N126="HFO/NG",$N126="FO/NG"),Factors!$F$4,0)</f>
        <v>0</v>
      </c>
      <c r="AV126">
        <f>IF($A126="coal",Factors!$G$2,0)</f>
        <v>0</v>
      </c>
      <c r="AW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Factors!$G$5,0)</f>
        <v>0.3830825791202615</v>
      </c>
      <c r="AX126">
        <f>IF(OR($N126="D",$N126="HFO",$N126="FO",$N126="D/HFO",$N126="D/NG",$N126="HFO/D",$N126="HFO/NG",$N126="FO/NG"),Factors!$G$4,0)</f>
        <v>0</v>
      </c>
      <c r="AY126">
        <f t="shared" si="102"/>
        <v>0.40084791833563349</v>
      </c>
      <c r="AZ126">
        <f t="shared" si="103"/>
        <v>0.4330101334016615</v>
      </c>
      <c r="BA126">
        <f t="shared" si="104"/>
        <v>0.49000949564875101</v>
      </c>
      <c r="BB126">
        <f t="shared" si="105"/>
        <v>0.3830825791202615</v>
      </c>
      <c r="BC126">
        <f t="shared" si="106"/>
        <v>0.42673753162657685</v>
      </c>
      <c r="BD126" s="18">
        <f t="shared" si="107"/>
        <v>193.12852705410822</v>
      </c>
      <c r="BE126" s="18">
        <f t="shared" si="108"/>
        <v>208.62428227292054</v>
      </c>
      <c r="BF126" s="18">
        <f t="shared" si="109"/>
        <v>236.08657500356827</v>
      </c>
      <c r="BG126" s="18">
        <f t="shared" si="110"/>
        <v>184.56918662014198</v>
      </c>
      <c r="BH126">
        <f>IF(A126="coal", Factors!$B$8, IF(OR($N126="D",$N126="HFO",$N126="FO",$N126="D/HFO",$N126="D/NG",$N126="HFO/D",$N126="HFO/NG",$N126="FO/NG"), Factors!$B$9, 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 Factors!$B$10, 0)))</f>
        <v>7740</v>
      </c>
      <c r="BI126">
        <f>IF($A126&lt;&gt;"coal",0,IF($N126="bituminous",Factors!$B$30,IF($N126="lignite",Factors!$B$34,IF($N126="subbituminous",Factors!$B$41,(Factors!$B$30+Factors!$B$34)/2))))</f>
        <v>0</v>
      </c>
      <c r="BJ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(Factors!$B$36+Factors!$B$38)/2,0)</f>
        <v>57.894999999999996</v>
      </c>
      <c r="BK126">
        <f>IF(OR($N126="D",$N126="HFO",$N126="FO",$N126="D/HFO",$N126="D/NG",$N126="HFO/D",$N126="HFO/NG",$N126="FO/NG"),Factors!$B$31,0)</f>
        <v>0</v>
      </c>
      <c r="BL126">
        <f t="shared" si="111"/>
        <v>57.894999999999996</v>
      </c>
      <c r="BM126">
        <f>IF($A126&lt;&gt;"coal",0,IF($N126="bituminous",Factors!$E$33,IF($N126="lignite",Factors!$E$35,IF($N126="subbituminous",Factors!$E$34,(Factors!$E$33+Factors!$E$35)/2))))</f>
        <v>0</v>
      </c>
      <c r="BN126">
        <f>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),(Factors!$E$39+Factors!$E$40)/2,0)</f>
        <v>63.461416724694558</v>
      </c>
      <c r="BO126">
        <f>IF(OR($N126="D",$N126="HFO",$N126="FO",$N126="D/HFO",$N126="D/NG",$N126="HFO/D",$N126="HFO/NG",$N126="FO/NG"),Factors!$E$37,0)</f>
        <v>0</v>
      </c>
      <c r="BP126">
        <f t="shared" si="112"/>
        <v>63.461416724694558</v>
      </c>
      <c r="BQ126" s="17">
        <f t="shared" si="113"/>
        <v>92131.82105639849</v>
      </c>
      <c r="BR126" s="17">
        <f t="shared" si="94"/>
        <v>100989.99723059149</v>
      </c>
      <c r="BT126" s="17">
        <f t="shared" si="146"/>
        <v>94863.064910887784</v>
      </c>
      <c r="BU126" s="17">
        <f t="shared" si="147"/>
        <v>102474.44607548178</v>
      </c>
      <c r="BV126" s="17">
        <f t="shared" si="148"/>
        <v>115963.68714021254</v>
      </c>
      <c r="BW126" s="17">
        <f t="shared" si="149"/>
        <v>90658.79079578392</v>
      </c>
      <c r="BX126">
        <f>IF($A126="coal",Factors!D$2,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,$N126="LNG"),Factors!D$5,IF(OR($N126="D",$N126="HFO",$N126="FO",$N126="D/HFO",$N126="D/NG",$N126="HFO/D",$N126="HFO/NG",$N126="FO/NG",$N126="HFO/LFO"),Factors!D$4,0)))</f>
        <v>0.40084791833563349</v>
      </c>
      <c r="BY126">
        <f>IF($A126="coal",Factors!E$2,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,$N126="LNG"),Factors!E$5,IF(OR($N126="D",$N126="HFO",$N126="FO",$N126="D/HFO",$N126="D/NG",$N126="HFO/D",$N126="HFO/NG",$N126="FO/NG",$N126="HFO/LFO"),Factors!E$4,0)))</f>
        <v>0.4330101334016615</v>
      </c>
      <c r="BZ126">
        <f>IF($A126="coal",Factors!F$2,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,$N126="LNG"),Factors!F$5,IF(OR($N126="D",$N126="HFO",$N126="FO",$N126="D/HFO",$N126="D/NG",$N126="HFO/D",$N126="HFO/NG",$N126="FO/NG",$N126="HFO/LFO"),Factors!F$4,0)))</f>
        <v>0.49000949564875101</v>
      </c>
      <c r="CA126">
        <f>IF($A126="coal",Factors!G$2,IF(OR($N126="NG",$N126="NG/B",$N126="NG/C",$N126="NG/D",$N126="NG/OG",$N126="NG/FO",$N126="NG/LFO",$N126="NG/BFG",$N126="NG/HFO",$N126="NG/FO/D",$N126="NG/LNG",$N126="NG/N",$N126="NG/N/D",$N126="NG/D/HFO",$N126="NG/HFO/OG",$N126="NG/S",$N126="LNG/NG/FO",$N126="LNG/D",$N126="LNG/LPG",$N126="WSTH-NG",$N126="WSTH-NG/BU",$N126="LNG"),Factors!G$5,IF(OR($N126="D",$N126="HFO",$N126="FO",$N126="D/HFO",$N126="D/NG",$N126="HFO/D",$N126="HFO/NG",$N126="FO/NG",$N126="HFO/LFO"),Factors!G$4,0)))</f>
        <v>0.3830825791202615</v>
      </c>
    </row>
    <row r="127" spans="1:79">
      <c r="A127" t="s">
        <v>285</v>
      </c>
      <c r="B127" t="s">
        <v>32</v>
      </c>
      <c r="C127" t="s">
        <v>33</v>
      </c>
      <c r="D127" t="s">
        <v>34</v>
      </c>
      <c r="E127" t="s">
        <v>510</v>
      </c>
      <c r="F127" t="s">
        <v>511</v>
      </c>
      <c r="I127">
        <v>1254</v>
      </c>
      <c r="J127" t="s">
        <v>72</v>
      </c>
      <c r="K127">
        <v>2009</v>
      </c>
      <c r="M127" t="s">
        <v>299</v>
      </c>
      <c r="N127" t="s">
        <v>289</v>
      </c>
      <c r="S127" t="s">
        <v>290</v>
      </c>
      <c r="T127" t="s">
        <v>41</v>
      </c>
      <c r="U127">
        <v>27.859535000000001</v>
      </c>
      <c r="V127">
        <v>-82.601759999999999</v>
      </c>
      <c r="W127" t="s">
        <v>42</v>
      </c>
      <c r="X127" t="s">
        <v>313</v>
      </c>
      <c r="Y127" t="s">
        <v>314</v>
      </c>
      <c r="AA127" t="s">
        <v>110</v>
      </c>
      <c r="AB127" t="s">
        <v>512</v>
      </c>
      <c r="AC127" t="s">
        <v>513</v>
      </c>
      <c r="AD127" t="s">
        <v>514</v>
      </c>
      <c r="AE127" t="s">
        <v>49</v>
      </c>
      <c r="AF127" s="1">
        <v>1</v>
      </c>
      <c r="AG127">
        <f t="shared" si="144"/>
        <v>4424.4000000000005</v>
      </c>
      <c r="AH127">
        <f t="shared" si="92"/>
        <v>4424.4000000000005</v>
      </c>
      <c r="AI127">
        <f t="shared" si="99"/>
        <v>15</v>
      </c>
      <c r="AJ127">
        <f t="shared" si="100"/>
        <v>2049</v>
      </c>
      <c r="AK127">
        <f t="shared" ref="AK127:AL127" si="178">AJ127+40</f>
        <v>2089</v>
      </c>
      <c r="AL127">
        <f t="shared" si="178"/>
        <v>2129</v>
      </c>
      <c r="AM127">
        <f>IF($A127="coal",Factors!$D$2,0)</f>
        <v>0</v>
      </c>
      <c r="AN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Factors!$D$5,0)</f>
        <v>0.40084791833563349</v>
      </c>
      <c r="AO127">
        <f>IF(OR($N127="D",$N127="HFO",$N127="FO",$N127="D/HFO",$N127="D/NG",$N127="HFO/D",$N127="HFO/NG",$N127="FO/NG"),Factors!$D$4,0)</f>
        <v>0</v>
      </c>
      <c r="AP127">
        <f>IF($A127="coal",Factors!$E$2,0)</f>
        <v>0</v>
      </c>
      <c r="AQ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Factors!$E$5,0)</f>
        <v>0.4330101334016615</v>
      </c>
      <c r="AR127">
        <f>IF(OR($N127="D",$N127="HFO",$N127="FO",$N127="D/HFO",$N127="D/NG",$N127="HFO/D",$N127="HFO/NG",$N127="FO/NG"),Factors!$E$4,0)</f>
        <v>0</v>
      </c>
      <c r="AS127">
        <f>IF($A127="coal",Factors!$F$2,0)</f>
        <v>0</v>
      </c>
      <c r="AT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Factors!$F$5,0)</f>
        <v>0.49000949564875101</v>
      </c>
      <c r="AU127">
        <f>IF(OR($N127="D",$N127="HFO",$N127="FO",$N127="D/HFO",$N127="D/NG",$N127="HFO/D",$N127="HFO/NG",$N127="FO/NG"),Factors!$F$4,0)</f>
        <v>0</v>
      </c>
      <c r="AV127">
        <f>IF($A127="coal",Factors!$G$2,0)</f>
        <v>0</v>
      </c>
      <c r="AW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Factors!$G$5,0)</f>
        <v>0.3830825791202615</v>
      </c>
      <c r="AX127">
        <f>IF(OR($N127="D",$N127="HFO",$N127="FO",$N127="D/HFO",$N127="D/NG",$N127="HFO/D",$N127="HFO/NG",$N127="FO/NG"),Factors!$G$4,0)</f>
        <v>0</v>
      </c>
      <c r="AY127">
        <f t="shared" si="102"/>
        <v>0.40084791833563349</v>
      </c>
      <c r="AZ127">
        <f t="shared" si="103"/>
        <v>0.4330101334016615</v>
      </c>
      <c r="BA127">
        <f t="shared" si="104"/>
        <v>0.49000949564875101</v>
      </c>
      <c r="BB127">
        <f t="shared" si="105"/>
        <v>0.3830825791202615</v>
      </c>
      <c r="BC127">
        <f t="shared" si="106"/>
        <v>0.42673753162657685</v>
      </c>
      <c r="BD127" s="18">
        <f t="shared" si="107"/>
        <v>4403.3304168336672</v>
      </c>
      <c r="BE127" s="18">
        <f t="shared" si="108"/>
        <v>4756.6336358225881</v>
      </c>
      <c r="BF127" s="18">
        <f t="shared" si="109"/>
        <v>5382.773910081356</v>
      </c>
      <c r="BG127" s="18">
        <f t="shared" si="110"/>
        <v>4208.1774549392376</v>
      </c>
      <c r="BH127">
        <f>IF(A127="coal", Factors!$B$8, IF(OR($N127="D",$N127="HFO",$N127="FO",$N127="D/HFO",$N127="D/NG",$N127="HFO/D",$N127="HFO/NG",$N127="FO/NG"), Factors!$B$9, 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 Factors!$B$10, 0)))</f>
        <v>7740</v>
      </c>
      <c r="BI127">
        <f>IF($A127&lt;&gt;"coal",0,IF($N127="bituminous",Factors!$B$30,IF($N127="lignite",Factors!$B$34,IF($N127="subbituminous",Factors!$B$41,(Factors!$B$30+Factors!$B$34)/2))))</f>
        <v>0</v>
      </c>
      <c r="BJ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(Factors!$B$36+Factors!$B$38)/2,0)</f>
        <v>57.894999999999996</v>
      </c>
      <c r="BK127">
        <f>IF(OR($N127="D",$N127="HFO",$N127="FO",$N127="D/HFO",$N127="D/NG",$N127="HFO/D",$N127="HFO/NG",$N127="FO/NG"),Factors!$B$31,0)</f>
        <v>0</v>
      </c>
      <c r="BL127">
        <f t="shared" si="111"/>
        <v>57.894999999999996</v>
      </c>
      <c r="BM127">
        <f>IF($A127&lt;&gt;"coal",0,IF($N127="bituminous",Factors!$E$33,IF($N127="lignite",Factors!$E$35,IF($N127="subbituminous",Factors!$E$34,(Factors!$E$33+Factors!$E$35)/2))))</f>
        <v>0</v>
      </c>
      <c r="BN127">
        <f>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),(Factors!$E$39+Factors!$E$40)/2,0)</f>
        <v>63.461416724694558</v>
      </c>
      <c r="BO127">
        <f>IF(OR($N127="D",$N127="HFO",$N127="FO",$N127="D/HFO",$N127="D/NG",$N127="HFO/D",$N127="HFO/NG",$N127="FO/NG"),Factors!$E$37,0)</f>
        <v>0</v>
      </c>
      <c r="BP127">
        <f t="shared" si="112"/>
        <v>63.461416724694558</v>
      </c>
      <c r="BQ127" s="17">
        <f t="shared" si="113"/>
        <v>2100605.5200858857</v>
      </c>
      <c r="BR127" s="17">
        <f t="shared" si="94"/>
        <v>2302571.9368574857</v>
      </c>
      <c r="BT127" s="17">
        <f t="shared" si="146"/>
        <v>2162877.8799682418</v>
      </c>
      <c r="BU127" s="17">
        <f t="shared" si="147"/>
        <v>2336417.3705209852</v>
      </c>
      <c r="BV127" s="17">
        <f t="shared" si="148"/>
        <v>2643972.0667968448</v>
      </c>
      <c r="BW127" s="17">
        <f t="shared" si="149"/>
        <v>2067020.4301438737</v>
      </c>
      <c r="BX127">
        <f>IF($A127="coal",Factors!D$2,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,$N127="LNG"),Factors!D$5,IF(OR($N127="D",$N127="HFO",$N127="FO",$N127="D/HFO",$N127="D/NG",$N127="HFO/D",$N127="HFO/NG",$N127="FO/NG",$N127="HFO/LFO"),Factors!D$4,0)))</f>
        <v>0.40084791833563349</v>
      </c>
      <c r="BY127">
        <f>IF($A127="coal",Factors!E$2,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,$N127="LNG"),Factors!E$5,IF(OR($N127="D",$N127="HFO",$N127="FO",$N127="D/HFO",$N127="D/NG",$N127="HFO/D",$N127="HFO/NG",$N127="FO/NG",$N127="HFO/LFO"),Factors!E$4,0)))</f>
        <v>0.4330101334016615</v>
      </c>
      <c r="BZ127">
        <f>IF($A127="coal",Factors!F$2,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,$N127="LNG"),Factors!F$5,IF(OR($N127="D",$N127="HFO",$N127="FO",$N127="D/HFO",$N127="D/NG",$N127="HFO/D",$N127="HFO/NG",$N127="FO/NG",$N127="HFO/LFO"),Factors!F$4,0)))</f>
        <v>0.49000949564875101</v>
      </c>
      <c r="CA127">
        <f>IF($A127="coal",Factors!G$2,IF(OR($N127="NG",$N127="NG/B",$N127="NG/C",$N127="NG/D",$N127="NG/OG",$N127="NG/FO",$N127="NG/LFO",$N127="NG/BFG",$N127="NG/HFO",$N127="NG/FO/D",$N127="NG/LNG",$N127="NG/N",$N127="NG/N/D",$N127="NG/D/HFO",$N127="NG/HFO/OG",$N127="NG/S",$N127="LNG/NG/FO",$N127="LNG/D",$N127="LNG/LPG",$N127="WSTH-NG",$N127="WSTH-NG/BU",$N127="LNG"),Factors!G$5,IF(OR($N127="D",$N127="HFO",$N127="FO",$N127="D/HFO",$N127="D/NG",$N127="HFO/D",$N127="HFO/NG",$N127="FO/NG",$N127="HFO/LFO"),Factors!G$4,0)))</f>
        <v>0.3830825791202615</v>
      </c>
    </row>
    <row r="128" spans="1:79">
      <c r="A128" t="s">
        <v>285</v>
      </c>
      <c r="B128" t="s">
        <v>32</v>
      </c>
      <c r="C128" t="s">
        <v>33</v>
      </c>
      <c r="D128" t="s">
        <v>34</v>
      </c>
      <c r="E128" t="s">
        <v>519</v>
      </c>
      <c r="F128" t="s">
        <v>466</v>
      </c>
      <c r="I128">
        <v>196</v>
      </c>
      <c r="J128" t="s">
        <v>520</v>
      </c>
      <c r="K128">
        <v>2000</v>
      </c>
      <c r="M128" t="s">
        <v>306</v>
      </c>
      <c r="N128" t="s">
        <v>289</v>
      </c>
      <c r="S128" t="s">
        <v>324</v>
      </c>
      <c r="T128" t="s">
        <v>41</v>
      </c>
      <c r="U128">
        <v>36.329700000000003</v>
      </c>
      <c r="V128">
        <v>-79.829700000000003</v>
      </c>
      <c r="W128" t="s">
        <v>42</v>
      </c>
      <c r="X128" t="s">
        <v>521</v>
      </c>
      <c r="Y128" t="s">
        <v>119</v>
      </c>
      <c r="AA128" t="s">
        <v>45</v>
      </c>
      <c r="AB128" t="s">
        <v>522</v>
      </c>
      <c r="AC128" t="s">
        <v>523</v>
      </c>
      <c r="AD128" t="s">
        <v>524</v>
      </c>
      <c r="AE128" t="s">
        <v>49</v>
      </c>
      <c r="AF128" s="1">
        <v>1</v>
      </c>
      <c r="AG128">
        <f t="shared" si="144"/>
        <v>2940</v>
      </c>
      <c r="AH128" t="str">
        <f t="shared" si="92"/>
        <v/>
      </c>
      <c r="AI128">
        <f t="shared" si="99"/>
        <v>24</v>
      </c>
      <c r="AJ128">
        <f t="shared" si="100"/>
        <v>2040</v>
      </c>
      <c r="AK128">
        <f t="shared" ref="AK128:AL128" si="179">AJ128+40</f>
        <v>2080</v>
      </c>
      <c r="AL128">
        <f t="shared" si="179"/>
        <v>2120</v>
      </c>
      <c r="AM128">
        <f>IF($A128="coal",Factors!$D$2,0)</f>
        <v>0</v>
      </c>
      <c r="AN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Factors!$D$5,0)</f>
        <v>0.40084791833563349</v>
      </c>
      <c r="AO128">
        <f>IF(OR($N128="D",$N128="HFO",$N128="FO",$N128="D/HFO",$N128="D/NG",$N128="HFO/D",$N128="HFO/NG",$N128="FO/NG"),Factors!$D$4,0)</f>
        <v>0</v>
      </c>
      <c r="AP128">
        <f>IF($A128="coal",Factors!$E$2,0)</f>
        <v>0</v>
      </c>
      <c r="AQ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Factors!$E$5,0)</f>
        <v>0.4330101334016615</v>
      </c>
      <c r="AR128">
        <f>IF(OR($N128="D",$N128="HFO",$N128="FO",$N128="D/HFO",$N128="D/NG",$N128="HFO/D",$N128="HFO/NG",$N128="FO/NG"),Factors!$E$4,0)</f>
        <v>0</v>
      </c>
      <c r="AS128">
        <f>IF($A128="coal",Factors!$F$2,0)</f>
        <v>0</v>
      </c>
      <c r="AT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Factors!$F$5,0)</f>
        <v>0.49000949564875101</v>
      </c>
      <c r="AU128">
        <f>IF(OR($N128="D",$N128="HFO",$N128="FO",$N128="D/HFO",$N128="D/NG",$N128="HFO/D",$N128="HFO/NG",$N128="FO/NG"),Factors!$F$4,0)</f>
        <v>0</v>
      </c>
      <c r="AV128">
        <f>IF($A128="coal",Factors!$G$2,0)</f>
        <v>0</v>
      </c>
      <c r="AW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Factors!$G$5,0)</f>
        <v>0.3830825791202615</v>
      </c>
      <c r="AX128">
        <f>IF(OR($N128="D",$N128="HFO",$N128="FO",$N128="D/HFO",$N128="D/NG",$N128="HFO/D",$N128="HFO/NG",$N128="FO/NG"),Factors!$G$4,0)</f>
        <v>0</v>
      </c>
      <c r="AY128">
        <f t="shared" si="102"/>
        <v>0.40084791833563349</v>
      </c>
      <c r="AZ128">
        <f t="shared" si="103"/>
        <v>0.4330101334016615</v>
      </c>
      <c r="BA128">
        <f t="shared" si="104"/>
        <v>0.49000949564875101</v>
      </c>
      <c r="BB128">
        <f t="shared" si="105"/>
        <v>0.3830825791202615</v>
      </c>
      <c r="BC128">
        <f t="shared" si="106"/>
        <v>0.42673753162657685</v>
      </c>
      <c r="BD128" s="18">
        <f t="shared" si="107"/>
        <v>688.23984186554924</v>
      </c>
      <c r="BE128" s="18">
        <f t="shared" si="108"/>
        <v>743.46107864531666</v>
      </c>
      <c r="BF128" s="18">
        <f t="shared" si="109"/>
        <v>841.32670364907949</v>
      </c>
      <c r="BG128" s="18">
        <f t="shared" si="110"/>
        <v>657.73746504632413</v>
      </c>
      <c r="BH128">
        <f>IF(A128="coal", Factors!$B$8, IF(OR($N128="D",$N128="HFO",$N128="FO",$N128="D/HFO",$N128="D/NG",$N128="HFO/D",$N128="HFO/NG",$N128="FO/NG"), Factors!$B$9, 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 Factors!$B$10, 0)))</f>
        <v>7740</v>
      </c>
      <c r="BI128">
        <f>IF($A128&lt;&gt;"coal",0,IF($N128="bituminous",Factors!$B$30,IF($N128="lignite",Factors!$B$34,IF($N128="subbituminous",Factors!$B$41,(Factors!$B$30+Factors!$B$34)/2))))</f>
        <v>0</v>
      </c>
      <c r="BJ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(Factors!$B$36+Factors!$B$38)/2,0)</f>
        <v>57.894999999999996</v>
      </c>
      <c r="BK128">
        <f>IF(OR($N128="D",$N128="HFO",$N128="FO",$N128="D/HFO",$N128="D/NG",$N128="HFO/D",$N128="HFO/NG",$N128="FO/NG"),Factors!$B$31,0)</f>
        <v>0</v>
      </c>
      <c r="BL128">
        <f t="shared" si="111"/>
        <v>57.894999999999996</v>
      </c>
      <c r="BM128">
        <f>IF($A128&lt;&gt;"coal",0,IF($N128="bituminous",Factors!$E$33,IF($N128="lignite",Factors!$E$35,IF($N128="subbituminous",Factors!$E$34,(Factors!$E$33+Factors!$E$35)/2))))</f>
        <v>0</v>
      </c>
      <c r="BN128">
        <f>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),(Factors!$E$39+Factors!$E$40)/2,0)</f>
        <v>63.461416724694558</v>
      </c>
      <c r="BO128">
        <f>IF(OR($N128="D",$N128="HFO",$N128="FO",$N128="D/HFO",$N128="D/NG",$N128="HFO/D",$N128="HFO/NG",$N128="FO/NG"),Factors!$E$37,0)</f>
        <v>0</v>
      </c>
      <c r="BP128">
        <f t="shared" si="112"/>
        <v>63.461416724694558</v>
      </c>
      <c r="BQ128" s="17">
        <f t="shared" si="113"/>
        <v>328324.30776462011</v>
      </c>
      <c r="BR128" s="17">
        <f t="shared" si="94"/>
        <v>359891.62649447151</v>
      </c>
      <c r="BT128" s="17">
        <f t="shared" si="146"/>
        <v>338057.46768243646</v>
      </c>
      <c r="BU128" s="17">
        <f t="shared" si="147"/>
        <v>365181.66237808048</v>
      </c>
      <c r="BV128" s="17">
        <f t="shared" si="148"/>
        <v>413252.41235421185</v>
      </c>
      <c r="BW128" s="17">
        <f t="shared" si="149"/>
        <v>323074.9635631573</v>
      </c>
      <c r="BX128">
        <f>IF($A128="coal",Factors!D$2,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,$N128="LNG"),Factors!D$5,IF(OR($N128="D",$N128="HFO",$N128="FO",$N128="D/HFO",$N128="D/NG",$N128="HFO/D",$N128="HFO/NG",$N128="FO/NG",$N128="HFO/LFO"),Factors!D$4,0)))</f>
        <v>0.40084791833563349</v>
      </c>
      <c r="BY128">
        <f>IF($A128="coal",Factors!E$2,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,$N128="LNG"),Factors!E$5,IF(OR($N128="D",$N128="HFO",$N128="FO",$N128="D/HFO",$N128="D/NG",$N128="HFO/D",$N128="HFO/NG",$N128="FO/NG",$N128="HFO/LFO"),Factors!E$4,0)))</f>
        <v>0.4330101334016615</v>
      </c>
      <c r="BZ128">
        <f>IF($A128="coal",Factors!F$2,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,$N128="LNG"),Factors!F$5,IF(OR($N128="D",$N128="HFO",$N128="FO",$N128="D/HFO",$N128="D/NG",$N128="HFO/D",$N128="HFO/NG",$N128="FO/NG",$N128="HFO/LFO"),Factors!F$4,0)))</f>
        <v>0.49000949564875101</v>
      </c>
      <c r="CA128">
        <f>IF($A128="coal",Factors!G$2,IF(OR($N128="NG",$N128="NG/B",$N128="NG/C",$N128="NG/D",$N128="NG/OG",$N128="NG/FO",$N128="NG/LFO",$N128="NG/BFG",$N128="NG/HFO",$N128="NG/FO/D",$N128="NG/LNG",$N128="NG/N",$N128="NG/N/D",$N128="NG/D/HFO",$N128="NG/HFO/OG",$N128="NG/S",$N128="LNG/NG/FO",$N128="LNG/D",$N128="LNG/LPG",$N128="WSTH-NG",$N128="WSTH-NG/BU",$N128="LNG"),Factors!G$5,IF(OR($N128="D",$N128="HFO",$N128="FO",$N128="D/HFO",$N128="D/NG",$N128="HFO/D",$N128="HFO/NG",$N128="FO/NG",$N128="HFO/LFO"),Factors!G$4,0)))</f>
        <v>0.3830825791202615</v>
      </c>
    </row>
    <row r="129" spans="1:79">
      <c r="A129" t="s">
        <v>285</v>
      </c>
      <c r="B129" t="s">
        <v>32</v>
      </c>
      <c r="C129" t="s">
        <v>33</v>
      </c>
      <c r="D129" t="s">
        <v>34</v>
      </c>
      <c r="E129" t="s">
        <v>519</v>
      </c>
      <c r="F129" t="s">
        <v>472</v>
      </c>
      <c r="I129">
        <v>196</v>
      </c>
      <c r="J129" t="s">
        <v>520</v>
      </c>
      <c r="K129">
        <v>2000</v>
      </c>
      <c r="M129" t="s">
        <v>306</v>
      </c>
      <c r="N129" t="s">
        <v>289</v>
      </c>
      <c r="S129" t="s">
        <v>324</v>
      </c>
      <c r="T129" t="s">
        <v>41</v>
      </c>
      <c r="U129">
        <v>36.329700000000003</v>
      </c>
      <c r="V129">
        <v>-79.829700000000003</v>
      </c>
      <c r="W129" t="s">
        <v>42</v>
      </c>
      <c r="X129" t="s">
        <v>521</v>
      </c>
      <c r="Y129" t="s">
        <v>119</v>
      </c>
      <c r="AA129" t="s">
        <v>45</v>
      </c>
      <c r="AB129" t="s">
        <v>522</v>
      </c>
      <c r="AC129" t="s">
        <v>523</v>
      </c>
      <c r="AD129" t="s">
        <v>525</v>
      </c>
      <c r="AE129" t="s">
        <v>49</v>
      </c>
      <c r="AF129" s="1">
        <v>1</v>
      </c>
      <c r="AG129">
        <f t="shared" si="144"/>
        <v>2940</v>
      </c>
      <c r="AH129" t="str">
        <f t="shared" si="92"/>
        <v/>
      </c>
      <c r="AI129">
        <f t="shared" si="99"/>
        <v>24</v>
      </c>
      <c r="AJ129">
        <f t="shared" si="100"/>
        <v>2040</v>
      </c>
      <c r="AK129">
        <f t="shared" ref="AK129:AL129" si="180">AJ129+40</f>
        <v>2080</v>
      </c>
      <c r="AL129">
        <f t="shared" si="180"/>
        <v>2120</v>
      </c>
      <c r="AM129">
        <f>IF($A129="coal",Factors!$D$2,0)</f>
        <v>0</v>
      </c>
      <c r="AN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Factors!$D$5,0)</f>
        <v>0.40084791833563349</v>
      </c>
      <c r="AO129">
        <f>IF(OR($N129="D",$N129="HFO",$N129="FO",$N129="D/HFO",$N129="D/NG",$N129="HFO/D",$N129="HFO/NG",$N129="FO/NG"),Factors!$D$4,0)</f>
        <v>0</v>
      </c>
      <c r="AP129">
        <f>IF($A129="coal",Factors!$E$2,0)</f>
        <v>0</v>
      </c>
      <c r="AQ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Factors!$E$5,0)</f>
        <v>0.4330101334016615</v>
      </c>
      <c r="AR129">
        <f>IF(OR($N129="D",$N129="HFO",$N129="FO",$N129="D/HFO",$N129="D/NG",$N129="HFO/D",$N129="HFO/NG",$N129="FO/NG"),Factors!$E$4,0)</f>
        <v>0</v>
      </c>
      <c r="AS129">
        <f>IF($A129="coal",Factors!$F$2,0)</f>
        <v>0</v>
      </c>
      <c r="AT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Factors!$F$5,0)</f>
        <v>0.49000949564875101</v>
      </c>
      <c r="AU129">
        <f>IF(OR($N129="D",$N129="HFO",$N129="FO",$N129="D/HFO",$N129="D/NG",$N129="HFO/D",$N129="HFO/NG",$N129="FO/NG"),Factors!$F$4,0)</f>
        <v>0</v>
      </c>
      <c r="AV129">
        <f>IF($A129="coal",Factors!$G$2,0)</f>
        <v>0</v>
      </c>
      <c r="AW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Factors!$G$5,0)</f>
        <v>0.3830825791202615</v>
      </c>
      <c r="AX129">
        <f>IF(OR($N129="D",$N129="HFO",$N129="FO",$N129="D/HFO",$N129="D/NG",$N129="HFO/D",$N129="HFO/NG",$N129="FO/NG"),Factors!$G$4,0)</f>
        <v>0</v>
      </c>
      <c r="AY129">
        <f t="shared" si="102"/>
        <v>0.40084791833563349</v>
      </c>
      <c r="AZ129">
        <f t="shared" si="103"/>
        <v>0.4330101334016615</v>
      </c>
      <c r="BA129">
        <f t="shared" si="104"/>
        <v>0.49000949564875101</v>
      </c>
      <c r="BB129">
        <f t="shared" si="105"/>
        <v>0.3830825791202615</v>
      </c>
      <c r="BC129">
        <f t="shared" si="106"/>
        <v>0.42673753162657685</v>
      </c>
      <c r="BD129" s="18">
        <f t="shared" si="107"/>
        <v>688.23984186554924</v>
      </c>
      <c r="BE129" s="18">
        <f t="shared" si="108"/>
        <v>743.46107864531666</v>
      </c>
      <c r="BF129" s="18">
        <f t="shared" si="109"/>
        <v>841.32670364907949</v>
      </c>
      <c r="BG129" s="18">
        <f t="shared" si="110"/>
        <v>657.73746504632413</v>
      </c>
      <c r="BH129">
        <f>IF(A129="coal", Factors!$B$8, IF(OR($N129="D",$N129="HFO",$N129="FO",$N129="D/HFO",$N129="D/NG",$N129="HFO/D",$N129="HFO/NG",$N129="FO/NG"), Factors!$B$9, 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 Factors!$B$10, 0)))</f>
        <v>7740</v>
      </c>
      <c r="BI129">
        <f>IF($A129&lt;&gt;"coal",0,IF($N129="bituminous",Factors!$B$30,IF($N129="lignite",Factors!$B$34,IF($N129="subbituminous",Factors!$B$41,(Factors!$B$30+Factors!$B$34)/2))))</f>
        <v>0</v>
      </c>
      <c r="BJ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(Factors!$B$36+Factors!$B$38)/2,0)</f>
        <v>57.894999999999996</v>
      </c>
      <c r="BK129">
        <f>IF(OR($N129="D",$N129="HFO",$N129="FO",$N129="D/HFO",$N129="D/NG",$N129="HFO/D",$N129="HFO/NG",$N129="FO/NG"),Factors!$B$31,0)</f>
        <v>0</v>
      </c>
      <c r="BL129">
        <f t="shared" si="111"/>
        <v>57.894999999999996</v>
      </c>
      <c r="BM129">
        <f>IF($A129&lt;&gt;"coal",0,IF($N129="bituminous",Factors!$E$33,IF($N129="lignite",Factors!$E$35,IF($N129="subbituminous",Factors!$E$34,(Factors!$E$33+Factors!$E$35)/2))))</f>
        <v>0</v>
      </c>
      <c r="BN129">
        <f>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),(Factors!$E$39+Factors!$E$40)/2,0)</f>
        <v>63.461416724694558</v>
      </c>
      <c r="BO129">
        <f>IF(OR($N129="D",$N129="HFO",$N129="FO",$N129="D/HFO",$N129="D/NG",$N129="HFO/D",$N129="HFO/NG",$N129="FO/NG"),Factors!$E$37,0)</f>
        <v>0</v>
      </c>
      <c r="BP129">
        <f t="shared" si="112"/>
        <v>63.461416724694558</v>
      </c>
      <c r="BQ129" s="17">
        <f t="shared" si="113"/>
        <v>328324.30776462011</v>
      </c>
      <c r="BR129" s="17">
        <f t="shared" si="94"/>
        <v>359891.62649447151</v>
      </c>
      <c r="BT129" s="17">
        <f t="shared" si="146"/>
        <v>338057.46768243646</v>
      </c>
      <c r="BU129" s="17">
        <f t="shared" si="147"/>
        <v>365181.66237808048</v>
      </c>
      <c r="BV129" s="17">
        <f t="shared" si="148"/>
        <v>413252.41235421185</v>
      </c>
      <c r="BW129" s="17">
        <f t="shared" si="149"/>
        <v>323074.9635631573</v>
      </c>
      <c r="BX129">
        <f>IF($A129="coal",Factors!D$2,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,$N129="LNG"),Factors!D$5,IF(OR($N129="D",$N129="HFO",$N129="FO",$N129="D/HFO",$N129="D/NG",$N129="HFO/D",$N129="HFO/NG",$N129="FO/NG",$N129="HFO/LFO"),Factors!D$4,0)))</f>
        <v>0.40084791833563349</v>
      </c>
      <c r="BY129">
        <f>IF($A129="coal",Factors!E$2,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,$N129="LNG"),Factors!E$5,IF(OR($N129="D",$N129="HFO",$N129="FO",$N129="D/HFO",$N129="D/NG",$N129="HFO/D",$N129="HFO/NG",$N129="FO/NG",$N129="HFO/LFO"),Factors!E$4,0)))</f>
        <v>0.4330101334016615</v>
      </c>
      <c r="BZ129">
        <f>IF($A129="coal",Factors!F$2,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,$N129="LNG"),Factors!F$5,IF(OR($N129="D",$N129="HFO",$N129="FO",$N129="D/HFO",$N129="D/NG",$N129="HFO/D",$N129="HFO/NG",$N129="FO/NG",$N129="HFO/LFO"),Factors!F$4,0)))</f>
        <v>0.49000949564875101</v>
      </c>
      <c r="CA129">
        <f>IF($A129="coal",Factors!G$2,IF(OR($N129="NG",$N129="NG/B",$N129="NG/C",$N129="NG/D",$N129="NG/OG",$N129="NG/FO",$N129="NG/LFO",$N129="NG/BFG",$N129="NG/HFO",$N129="NG/FO/D",$N129="NG/LNG",$N129="NG/N",$N129="NG/N/D",$N129="NG/D/HFO",$N129="NG/HFO/OG",$N129="NG/S",$N129="LNG/NG/FO",$N129="LNG/D",$N129="LNG/LPG",$N129="WSTH-NG",$N129="WSTH-NG/BU",$N129="LNG"),Factors!G$5,IF(OR($N129="D",$N129="HFO",$N129="FO",$N129="D/HFO",$N129="D/NG",$N129="HFO/D",$N129="HFO/NG",$N129="FO/NG",$N129="HFO/LFO"),Factors!G$4,0)))</f>
        <v>0.3830825791202615</v>
      </c>
    </row>
    <row r="130" spans="1:79">
      <c r="A130" t="s">
        <v>285</v>
      </c>
      <c r="B130" t="s">
        <v>32</v>
      </c>
      <c r="C130" t="s">
        <v>33</v>
      </c>
      <c r="D130" t="s">
        <v>34</v>
      </c>
      <c r="E130" t="s">
        <v>519</v>
      </c>
      <c r="F130" t="s">
        <v>474</v>
      </c>
      <c r="I130">
        <v>196</v>
      </c>
      <c r="J130" t="s">
        <v>520</v>
      </c>
      <c r="K130">
        <v>2000</v>
      </c>
      <c r="M130" t="s">
        <v>306</v>
      </c>
      <c r="N130" t="s">
        <v>289</v>
      </c>
      <c r="S130" t="s">
        <v>324</v>
      </c>
      <c r="T130" t="s">
        <v>41</v>
      </c>
      <c r="U130">
        <v>36.329700000000003</v>
      </c>
      <c r="V130">
        <v>-79.829700000000003</v>
      </c>
      <c r="W130" t="s">
        <v>42</v>
      </c>
      <c r="X130" t="s">
        <v>521</v>
      </c>
      <c r="Y130" t="s">
        <v>119</v>
      </c>
      <c r="AA130" t="s">
        <v>45</v>
      </c>
      <c r="AB130" t="s">
        <v>522</v>
      </c>
      <c r="AC130" t="s">
        <v>523</v>
      </c>
      <c r="AD130" t="s">
        <v>526</v>
      </c>
      <c r="AE130" t="s">
        <v>49</v>
      </c>
      <c r="AF130" s="1">
        <v>1</v>
      </c>
      <c r="AG130">
        <f t="shared" ref="AG130:AG161" si="181">SUMIF(E:E,E130,I:I)</f>
        <v>2940</v>
      </c>
      <c r="AH130" t="str">
        <f t="shared" ref="AH130:AH171" si="182">IF(AG130=AG131,"",AG130)</f>
        <v/>
      </c>
      <c r="AI130">
        <f t="shared" si="99"/>
        <v>24</v>
      </c>
      <c r="AJ130">
        <f t="shared" si="100"/>
        <v>2040</v>
      </c>
      <c r="AK130">
        <f t="shared" ref="AK130:AL130" si="183">AJ130+40</f>
        <v>2080</v>
      </c>
      <c r="AL130">
        <f t="shared" si="183"/>
        <v>2120</v>
      </c>
      <c r="AM130">
        <f>IF($A130="coal",Factors!$D$2,0)</f>
        <v>0</v>
      </c>
      <c r="AN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Factors!$D$5,0)</f>
        <v>0.40084791833563349</v>
      </c>
      <c r="AO130">
        <f>IF(OR($N130="D",$N130="HFO",$N130="FO",$N130="D/HFO",$N130="D/NG",$N130="HFO/D",$N130="HFO/NG",$N130="FO/NG"),Factors!$D$4,0)</f>
        <v>0</v>
      </c>
      <c r="AP130">
        <f>IF($A130="coal",Factors!$E$2,0)</f>
        <v>0</v>
      </c>
      <c r="AQ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Factors!$E$5,0)</f>
        <v>0.4330101334016615</v>
      </c>
      <c r="AR130">
        <f>IF(OR($N130="D",$N130="HFO",$N130="FO",$N130="D/HFO",$N130="D/NG",$N130="HFO/D",$N130="HFO/NG",$N130="FO/NG"),Factors!$E$4,0)</f>
        <v>0</v>
      </c>
      <c r="AS130">
        <f>IF($A130="coal",Factors!$F$2,0)</f>
        <v>0</v>
      </c>
      <c r="AT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Factors!$F$5,0)</f>
        <v>0.49000949564875101</v>
      </c>
      <c r="AU130">
        <f>IF(OR($N130="D",$N130="HFO",$N130="FO",$N130="D/HFO",$N130="D/NG",$N130="HFO/D",$N130="HFO/NG",$N130="FO/NG"),Factors!$F$4,0)</f>
        <v>0</v>
      </c>
      <c r="AV130">
        <f>IF($A130="coal",Factors!$G$2,0)</f>
        <v>0</v>
      </c>
      <c r="AW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Factors!$G$5,0)</f>
        <v>0.3830825791202615</v>
      </c>
      <c r="AX130">
        <f>IF(OR($N130="D",$N130="HFO",$N130="FO",$N130="D/HFO",$N130="D/NG",$N130="HFO/D",$N130="HFO/NG",$N130="FO/NG"),Factors!$G$4,0)</f>
        <v>0</v>
      </c>
      <c r="AY130">
        <f t="shared" si="102"/>
        <v>0.40084791833563349</v>
      </c>
      <c r="AZ130">
        <f t="shared" si="103"/>
        <v>0.4330101334016615</v>
      </c>
      <c r="BA130">
        <f t="shared" si="104"/>
        <v>0.49000949564875101</v>
      </c>
      <c r="BB130">
        <f t="shared" si="105"/>
        <v>0.3830825791202615</v>
      </c>
      <c r="BC130">
        <f t="shared" si="106"/>
        <v>0.42673753162657685</v>
      </c>
      <c r="BD130" s="18">
        <f t="shared" si="107"/>
        <v>688.23984186554924</v>
      </c>
      <c r="BE130" s="18">
        <f t="shared" si="108"/>
        <v>743.46107864531666</v>
      </c>
      <c r="BF130" s="18">
        <f t="shared" si="109"/>
        <v>841.32670364907949</v>
      </c>
      <c r="BG130" s="18">
        <f t="shared" si="110"/>
        <v>657.73746504632413</v>
      </c>
      <c r="BH130">
        <f>IF(A130="coal", Factors!$B$8, IF(OR($N130="D",$N130="HFO",$N130="FO",$N130="D/HFO",$N130="D/NG",$N130="HFO/D",$N130="HFO/NG",$N130="FO/NG"), Factors!$B$9, 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 Factors!$B$10, 0)))</f>
        <v>7740</v>
      </c>
      <c r="BI130">
        <f>IF($A130&lt;&gt;"coal",0,IF($N130="bituminous",Factors!$B$30,IF($N130="lignite",Factors!$B$34,IF($N130="subbituminous",Factors!$B$41,(Factors!$B$30+Factors!$B$34)/2))))</f>
        <v>0</v>
      </c>
      <c r="BJ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(Factors!$B$36+Factors!$B$38)/2,0)</f>
        <v>57.894999999999996</v>
      </c>
      <c r="BK130">
        <f>IF(OR($N130="D",$N130="HFO",$N130="FO",$N130="D/HFO",$N130="D/NG",$N130="HFO/D",$N130="HFO/NG",$N130="FO/NG"),Factors!$B$31,0)</f>
        <v>0</v>
      </c>
      <c r="BL130">
        <f t="shared" si="111"/>
        <v>57.894999999999996</v>
      </c>
      <c r="BM130">
        <f>IF($A130&lt;&gt;"coal",0,IF($N130="bituminous",Factors!$E$33,IF($N130="lignite",Factors!$E$35,IF($N130="subbituminous",Factors!$E$34,(Factors!$E$33+Factors!$E$35)/2))))</f>
        <v>0</v>
      </c>
      <c r="BN130">
        <f>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),(Factors!$E$39+Factors!$E$40)/2,0)</f>
        <v>63.461416724694558</v>
      </c>
      <c r="BO130">
        <f>IF(OR($N130="D",$N130="HFO",$N130="FO",$N130="D/HFO",$N130="D/NG",$N130="HFO/D",$N130="HFO/NG",$N130="FO/NG"),Factors!$E$37,0)</f>
        <v>0</v>
      </c>
      <c r="BP130">
        <f t="shared" si="112"/>
        <v>63.461416724694558</v>
      </c>
      <c r="BQ130" s="17">
        <f t="shared" si="113"/>
        <v>328324.30776462011</v>
      </c>
      <c r="BR130" s="17">
        <f t="shared" ref="BR130:BR171" si="184">$I130*$BC130*8760*$BH130*$BP130*10^3/10^6/10^3*$AF130</f>
        <v>359891.62649447151</v>
      </c>
      <c r="BT130" s="17">
        <f t="shared" ref="BT130:BT161" si="185">$I130*BX130*8760*$BH130*$BP130*10^3/10^6/10^3*$AF130</f>
        <v>338057.46768243646</v>
      </c>
      <c r="BU130" s="17">
        <f t="shared" ref="BU130:BU161" si="186">$I130*BY130*8760*$BH130*$BP130*10^3/10^6/10^3*$AF130</f>
        <v>365181.66237808048</v>
      </c>
      <c r="BV130" s="17">
        <f t="shared" ref="BV130:BV161" si="187">$I130*BZ130*8760*$BH130*$BP130*10^3/10^6/10^3*$AF130</f>
        <v>413252.41235421185</v>
      </c>
      <c r="BW130" s="17">
        <f t="shared" ref="BW130:BW161" si="188">$I130*CA130*8760*$BH130*$BP130*10^3/10^6/10^3*$AF130</f>
        <v>323074.9635631573</v>
      </c>
      <c r="BX130">
        <f>IF($A130="coal",Factors!D$2,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,$N130="LNG"),Factors!D$5,IF(OR($N130="D",$N130="HFO",$N130="FO",$N130="D/HFO",$N130="D/NG",$N130="HFO/D",$N130="HFO/NG",$N130="FO/NG",$N130="HFO/LFO"),Factors!D$4,0)))</f>
        <v>0.40084791833563349</v>
      </c>
      <c r="BY130">
        <f>IF($A130="coal",Factors!E$2,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,$N130="LNG"),Factors!E$5,IF(OR($N130="D",$N130="HFO",$N130="FO",$N130="D/HFO",$N130="D/NG",$N130="HFO/D",$N130="HFO/NG",$N130="FO/NG",$N130="HFO/LFO"),Factors!E$4,0)))</f>
        <v>0.4330101334016615</v>
      </c>
      <c r="BZ130">
        <f>IF($A130="coal",Factors!F$2,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,$N130="LNG"),Factors!F$5,IF(OR($N130="D",$N130="HFO",$N130="FO",$N130="D/HFO",$N130="D/NG",$N130="HFO/D",$N130="HFO/NG",$N130="FO/NG",$N130="HFO/LFO"),Factors!F$4,0)))</f>
        <v>0.49000949564875101</v>
      </c>
      <c r="CA130">
        <f>IF($A130="coal",Factors!G$2,IF(OR($N130="NG",$N130="NG/B",$N130="NG/C",$N130="NG/D",$N130="NG/OG",$N130="NG/FO",$N130="NG/LFO",$N130="NG/BFG",$N130="NG/HFO",$N130="NG/FO/D",$N130="NG/LNG",$N130="NG/N",$N130="NG/N/D",$N130="NG/D/HFO",$N130="NG/HFO/OG",$N130="NG/S",$N130="LNG/NG/FO",$N130="LNG/D",$N130="LNG/LPG",$N130="WSTH-NG",$N130="WSTH-NG/BU",$N130="LNG"),Factors!G$5,IF(OR($N130="D",$N130="HFO",$N130="FO",$N130="D/HFO",$N130="D/NG",$N130="HFO/D",$N130="HFO/NG",$N130="FO/NG",$N130="HFO/LFO"),Factors!G$4,0)))</f>
        <v>0.3830825791202615</v>
      </c>
    </row>
    <row r="131" spans="1:79">
      <c r="A131" t="s">
        <v>285</v>
      </c>
      <c r="B131" t="s">
        <v>32</v>
      </c>
      <c r="C131" t="s">
        <v>33</v>
      </c>
      <c r="D131" t="s">
        <v>34</v>
      </c>
      <c r="E131" t="s">
        <v>519</v>
      </c>
      <c r="F131" t="s">
        <v>476</v>
      </c>
      <c r="I131">
        <v>196</v>
      </c>
      <c r="J131" t="s">
        <v>520</v>
      </c>
      <c r="K131">
        <v>2000</v>
      </c>
      <c r="M131" t="s">
        <v>306</v>
      </c>
      <c r="N131" t="s">
        <v>289</v>
      </c>
      <c r="S131" t="s">
        <v>324</v>
      </c>
      <c r="T131" t="s">
        <v>41</v>
      </c>
      <c r="U131">
        <v>36.329700000000003</v>
      </c>
      <c r="V131">
        <v>-79.829700000000003</v>
      </c>
      <c r="W131" t="s">
        <v>42</v>
      </c>
      <c r="X131" t="s">
        <v>521</v>
      </c>
      <c r="Y131" t="s">
        <v>119</v>
      </c>
      <c r="AA131" t="s">
        <v>45</v>
      </c>
      <c r="AB131" t="s">
        <v>522</v>
      </c>
      <c r="AC131" t="s">
        <v>523</v>
      </c>
      <c r="AD131" t="s">
        <v>527</v>
      </c>
      <c r="AE131" t="s">
        <v>49</v>
      </c>
      <c r="AF131" s="1">
        <v>1</v>
      </c>
      <c r="AG131">
        <f t="shared" si="181"/>
        <v>2940</v>
      </c>
      <c r="AH131" t="str">
        <f t="shared" si="182"/>
        <v/>
      </c>
      <c r="AI131">
        <f t="shared" ref="AI131:AI171" si="189">IF(K131="",-99,2024-K131)</f>
        <v>24</v>
      </c>
      <c r="AJ131">
        <f t="shared" ref="AJ131:AJ171" si="190">K131+40</f>
        <v>2040</v>
      </c>
      <c r="AK131">
        <f t="shared" ref="AK131:AL131" si="191">AJ131+40</f>
        <v>2080</v>
      </c>
      <c r="AL131">
        <f t="shared" si="191"/>
        <v>2120</v>
      </c>
      <c r="AM131">
        <f>IF($A131="coal",Factors!$D$2,0)</f>
        <v>0</v>
      </c>
      <c r="AN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Factors!$D$5,0)</f>
        <v>0.40084791833563349</v>
      </c>
      <c r="AO131">
        <f>IF(OR($N131="D",$N131="HFO",$N131="FO",$N131="D/HFO",$N131="D/NG",$N131="HFO/D",$N131="HFO/NG",$N131="FO/NG"),Factors!$D$4,0)</f>
        <v>0</v>
      </c>
      <c r="AP131">
        <f>IF($A131="coal",Factors!$E$2,0)</f>
        <v>0</v>
      </c>
      <c r="AQ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Factors!$E$5,0)</f>
        <v>0.4330101334016615</v>
      </c>
      <c r="AR131">
        <f>IF(OR($N131="D",$N131="HFO",$N131="FO",$N131="D/HFO",$N131="D/NG",$N131="HFO/D",$N131="HFO/NG",$N131="FO/NG"),Factors!$E$4,0)</f>
        <v>0</v>
      </c>
      <c r="AS131">
        <f>IF($A131="coal",Factors!$F$2,0)</f>
        <v>0</v>
      </c>
      <c r="AT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Factors!$F$5,0)</f>
        <v>0.49000949564875101</v>
      </c>
      <c r="AU131">
        <f>IF(OR($N131="D",$N131="HFO",$N131="FO",$N131="D/HFO",$N131="D/NG",$N131="HFO/D",$N131="HFO/NG",$N131="FO/NG"),Factors!$F$4,0)</f>
        <v>0</v>
      </c>
      <c r="AV131">
        <f>IF($A131="coal",Factors!$G$2,0)</f>
        <v>0</v>
      </c>
      <c r="AW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Factors!$G$5,0)</f>
        <v>0.3830825791202615</v>
      </c>
      <c r="AX131">
        <f>IF(OR($N131="D",$N131="HFO",$N131="FO",$N131="D/HFO",$N131="D/NG",$N131="HFO/D",$N131="HFO/NG",$N131="FO/NG"),Factors!$G$4,0)</f>
        <v>0</v>
      </c>
      <c r="AY131">
        <f t="shared" ref="AY131:AY171" si="192">MAX(AM131:AO131)</f>
        <v>0.40084791833563349</v>
      </c>
      <c r="AZ131">
        <f t="shared" ref="AZ131:AZ171" si="193">MAX(AP131:AR131)</f>
        <v>0.4330101334016615</v>
      </c>
      <c r="BA131">
        <f t="shared" ref="BA131:BA171" si="194">MAX(AS131:AU131)</f>
        <v>0.49000949564875101</v>
      </c>
      <c r="BB131">
        <f t="shared" ref="BB131:BB171" si="195">MAX(AV131:AX131)</f>
        <v>0.3830825791202615</v>
      </c>
      <c r="BC131">
        <f t="shared" ref="BC131:BC171" si="196">SUM(AY131:BB131)/4</f>
        <v>0.42673753162657685</v>
      </c>
      <c r="BD131" s="18">
        <f t="shared" ref="BD131:BD171" si="197">$I131*$AF131*AY131*8760/1000</f>
        <v>688.23984186554924</v>
      </c>
      <c r="BE131" s="18">
        <f t="shared" ref="BE131:BE171" si="198">$I131*$AF131*AZ131*8760/1000</f>
        <v>743.46107864531666</v>
      </c>
      <c r="BF131" s="18">
        <f t="shared" ref="BF131:BF171" si="199">$I131*$AF131*BA131*8760/1000</f>
        <v>841.32670364907949</v>
      </c>
      <c r="BG131" s="18">
        <f t="shared" ref="BG131:BG171" si="200">$I131*$AF131*BB131*8760/1000</f>
        <v>657.73746504632413</v>
      </c>
      <c r="BH131">
        <f>IF(A131="coal", Factors!$B$8, IF(OR($N131="D",$N131="HFO",$N131="FO",$N131="D/HFO",$N131="D/NG",$N131="HFO/D",$N131="HFO/NG",$N131="FO/NG"), Factors!$B$9, 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 Factors!$B$10, 0)))</f>
        <v>7740</v>
      </c>
      <c r="BI131">
        <f>IF($A131&lt;&gt;"coal",0,IF($N131="bituminous",Factors!$B$30,IF($N131="lignite",Factors!$B$34,IF($N131="subbituminous",Factors!$B$41,(Factors!$B$30+Factors!$B$34)/2))))</f>
        <v>0</v>
      </c>
      <c r="BJ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(Factors!$B$36+Factors!$B$38)/2,0)</f>
        <v>57.894999999999996</v>
      </c>
      <c r="BK131">
        <f>IF(OR($N131="D",$N131="HFO",$N131="FO",$N131="D/HFO",$N131="D/NG",$N131="HFO/D",$N131="HFO/NG",$N131="FO/NG"),Factors!$B$31,0)</f>
        <v>0</v>
      </c>
      <c r="BL131">
        <f t="shared" ref="BL131:BL171" si="201">MAX(BI131:BK131)</f>
        <v>57.894999999999996</v>
      </c>
      <c r="BM131">
        <f>IF($A131&lt;&gt;"coal",0,IF($N131="bituminous",Factors!$E$33,IF($N131="lignite",Factors!$E$35,IF($N131="subbituminous",Factors!$E$34,(Factors!$E$33+Factors!$E$35)/2))))</f>
        <v>0</v>
      </c>
      <c r="BN131">
        <f>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),(Factors!$E$39+Factors!$E$40)/2,0)</f>
        <v>63.461416724694558</v>
      </c>
      <c r="BO131">
        <f>IF(OR($N131="D",$N131="HFO",$N131="FO",$N131="D/HFO",$N131="D/NG",$N131="HFO/D",$N131="HFO/NG",$N131="FO/NG"),Factors!$E$37,0)</f>
        <v>0</v>
      </c>
      <c r="BP131">
        <f t="shared" ref="BP131:BP171" si="202">MAX(BM131:BO131)</f>
        <v>63.461416724694558</v>
      </c>
      <c r="BQ131" s="17">
        <f t="shared" ref="BQ131:BQ171" si="203">$I131*$BC131*8760*$BH131*$BL131*10^3/10^6/10^3*$AF131</f>
        <v>328324.30776462011</v>
      </c>
      <c r="BR131" s="17">
        <f t="shared" si="184"/>
        <v>359891.62649447151</v>
      </c>
      <c r="BT131" s="17">
        <f t="shared" si="185"/>
        <v>338057.46768243646</v>
      </c>
      <c r="BU131" s="17">
        <f t="shared" si="186"/>
        <v>365181.66237808048</v>
      </c>
      <c r="BV131" s="17">
        <f t="shared" si="187"/>
        <v>413252.41235421185</v>
      </c>
      <c r="BW131" s="17">
        <f t="shared" si="188"/>
        <v>323074.9635631573</v>
      </c>
      <c r="BX131">
        <f>IF($A131="coal",Factors!D$2,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,$N131="LNG"),Factors!D$5,IF(OR($N131="D",$N131="HFO",$N131="FO",$N131="D/HFO",$N131="D/NG",$N131="HFO/D",$N131="HFO/NG",$N131="FO/NG",$N131="HFO/LFO"),Factors!D$4,0)))</f>
        <v>0.40084791833563349</v>
      </c>
      <c r="BY131">
        <f>IF($A131="coal",Factors!E$2,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,$N131="LNG"),Factors!E$5,IF(OR($N131="D",$N131="HFO",$N131="FO",$N131="D/HFO",$N131="D/NG",$N131="HFO/D",$N131="HFO/NG",$N131="FO/NG",$N131="HFO/LFO"),Factors!E$4,0)))</f>
        <v>0.4330101334016615</v>
      </c>
      <c r="BZ131">
        <f>IF($A131="coal",Factors!F$2,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,$N131="LNG"),Factors!F$5,IF(OR($N131="D",$N131="HFO",$N131="FO",$N131="D/HFO",$N131="D/NG",$N131="HFO/D",$N131="HFO/NG",$N131="FO/NG",$N131="HFO/LFO"),Factors!F$4,0)))</f>
        <v>0.49000949564875101</v>
      </c>
      <c r="CA131">
        <f>IF($A131="coal",Factors!G$2,IF(OR($N131="NG",$N131="NG/B",$N131="NG/C",$N131="NG/D",$N131="NG/OG",$N131="NG/FO",$N131="NG/LFO",$N131="NG/BFG",$N131="NG/HFO",$N131="NG/FO/D",$N131="NG/LNG",$N131="NG/N",$N131="NG/N/D",$N131="NG/D/HFO",$N131="NG/HFO/OG",$N131="NG/S",$N131="LNG/NG/FO",$N131="LNG/D",$N131="LNG/LPG",$N131="WSTH-NG",$N131="WSTH-NG/BU",$N131="LNG"),Factors!G$5,IF(OR($N131="D",$N131="HFO",$N131="FO",$N131="D/HFO",$N131="D/NG",$N131="HFO/D",$N131="HFO/NG",$N131="FO/NG",$N131="HFO/LFO"),Factors!G$4,0)))</f>
        <v>0.3830825791202615</v>
      </c>
    </row>
    <row r="132" spans="1:79">
      <c r="A132" t="s">
        <v>285</v>
      </c>
      <c r="B132" t="s">
        <v>32</v>
      </c>
      <c r="C132" t="s">
        <v>33</v>
      </c>
      <c r="D132" t="s">
        <v>34</v>
      </c>
      <c r="E132" t="s">
        <v>519</v>
      </c>
      <c r="F132" t="s">
        <v>478</v>
      </c>
      <c r="I132">
        <v>196</v>
      </c>
      <c r="J132" t="s">
        <v>520</v>
      </c>
      <c r="K132">
        <v>2000</v>
      </c>
      <c r="M132" t="s">
        <v>306</v>
      </c>
      <c r="N132" t="s">
        <v>289</v>
      </c>
      <c r="S132" t="s">
        <v>324</v>
      </c>
      <c r="T132" t="s">
        <v>41</v>
      </c>
      <c r="U132">
        <v>36.329700000000003</v>
      </c>
      <c r="V132">
        <v>-79.829700000000003</v>
      </c>
      <c r="W132" t="s">
        <v>42</v>
      </c>
      <c r="X132" t="s">
        <v>521</v>
      </c>
      <c r="Y132" t="s">
        <v>119</v>
      </c>
      <c r="AA132" t="s">
        <v>45</v>
      </c>
      <c r="AB132" t="s">
        <v>522</v>
      </c>
      <c r="AC132" t="s">
        <v>523</v>
      </c>
      <c r="AD132" t="s">
        <v>528</v>
      </c>
      <c r="AE132" t="s">
        <v>49</v>
      </c>
      <c r="AF132" s="1">
        <v>1</v>
      </c>
      <c r="AG132">
        <f t="shared" si="181"/>
        <v>2940</v>
      </c>
      <c r="AH132">
        <f t="shared" si="182"/>
        <v>2940</v>
      </c>
      <c r="AI132">
        <f t="shared" si="189"/>
        <v>24</v>
      </c>
      <c r="AJ132">
        <f t="shared" si="190"/>
        <v>2040</v>
      </c>
      <c r="AK132">
        <f t="shared" ref="AK132:AL132" si="204">AJ132+40</f>
        <v>2080</v>
      </c>
      <c r="AL132">
        <f t="shared" si="204"/>
        <v>2120</v>
      </c>
      <c r="AM132">
        <f>IF($A132="coal",Factors!$D$2,0)</f>
        <v>0</v>
      </c>
      <c r="AN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Factors!$D$5,0)</f>
        <v>0.40084791833563349</v>
      </c>
      <c r="AO132">
        <f>IF(OR($N132="D",$N132="HFO",$N132="FO",$N132="D/HFO",$N132="D/NG",$N132="HFO/D",$N132="HFO/NG",$N132="FO/NG"),Factors!$D$4,0)</f>
        <v>0</v>
      </c>
      <c r="AP132">
        <f>IF($A132="coal",Factors!$E$2,0)</f>
        <v>0</v>
      </c>
      <c r="AQ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Factors!$E$5,0)</f>
        <v>0.4330101334016615</v>
      </c>
      <c r="AR132">
        <f>IF(OR($N132="D",$N132="HFO",$N132="FO",$N132="D/HFO",$N132="D/NG",$N132="HFO/D",$N132="HFO/NG",$N132="FO/NG"),Factors!$E$4,0)</f>
        <v>0</v>
      </c>
      <c r="AS132">
        <f>IF($A132="coal",Factors!$F$2,0)</f>
        <v>0</v>
      </c>
      <c r="AT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Factors!$F$5,0)</f>
        <v>0.49000949564875101</v>
      </c>
      <c r="AU132">
        <f>IF(OR($N132="D",$N132="HFO",$N132="FO",$N132="D/HFO",$N132="D/NG",$N132="HFO/D",$N132="HFO/NG",$N132="FO/NG"),Factors!$F$4,0)</f>
        <v>0</v>
      </c>
      <c r="AV132">
        <f>IF($A132="coal",Factors!$G$2,0)</f>
        <v>0</v>
      </c>
      <c r="AW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Factors!$G$5,0)</f>
        <v>0.3830825791202615</v>
      </c>
      <c r="AX132">
        <f>IF(OR($N132="D",$N132="HFO",$N132="FO",$N132="D/HFO",$N132="D/NG",$N132="HFO/D",$N132="HFO/NG",$N132="FO/NG"),Factors!$G$4,0)</f>
        <v>0</v>
      </c>
      <c r="AY132">
        <f t="shared" si="192"/>
        <v>0.40084791833563349</v>
      </c>
      <c r="AZ132">
        <f t="shared" si="193"/>
        <v>0.4330101334016615</v>
      </c>
      <c r="BA132">
        <f t="shared" si="194"/>
        <v>0.49000949564875101</v>
      </c>
      <c r="BB132">
        <f t="shared" si="195"/>
        <v>0.3830825791202615</v>
      </c>
      <c r="BC132">
        <f t="shared" si="196"/>
        <v>0.42673753162657685</v>
      </c>
      <c r="BD132" s="18">
        <f t="shared" si="197"/>
        <v>688.23984186554924</v>
      </c>
      <c r="BE132" s="18">
        <f t="shared" si="198"/>
        <v>743.46107864531666</v>
      </c>
      <c r="BF132" s="18">
        <f t="shared" si="199"/>
        <v>841.32670364907949</v>
      </c>
      <c r="BG132" s="18">
        <f t="shared" si="200"/>
        <v>657.73746504632413</v>
      </c>
      <c r="BH132">
        <f>IF(A132="coal", Factors!$B$8, IF(OR($N132="D",$N132="HFO",$N132="FO",$N132="D/HFO",$N132="D/NG",$N132="HFO/D",$N132="HFO/NG",$N132="FO/NG"), Factors!$B$9, 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 Factors!$B$10, 0)))</f>
        <v>7740</v>
      </c>
      <c r="BI132">
        <f>IF($A132&lt;&gt;"coal",0,IF($N132="bituminous",Factors!$B$30,IF($N132="lignite",Factors!$B$34,IF($N132="subbituminous",Factors!$B$41,(Factors!$B$30+Factors!$B$34)/2))))</f>
        <v>0</v>
      </c>
      <c r="BJ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(Factors!$B$36+Factors!$B$38)/2,0)</f>
        <v>57.894999999999996</v>
      </c>
      <c r="BK132">
        <f>IF(OR($N132="D",$N132="HFO",$N132="FO",$N132="D/HFO",$N132="D/NG",$N132="HFO/D",$N132="HFO/NG",$N132="FO/NG"),Factors!$B$31,0)</f>
        <v>0</v>
      </c>
      <c r="BL132">
        <f t="shared" si="201"/>
        <v>57.894999999999996</v>
      </c>
      <c r="BM132">
        <f>IF($A132&lt;&gt;"coal",0,IF($N132="bituminous",Factors!$E$33,IF($N132="lignite",Factors!$E$35,IF($N132="subbituminous",Factors!$E$34,(Factors!$E$33+Factors!$E$35)/2))))</f>
        <v>0</v>
      </c>
      <c r="BN132">
        <f>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),(Factors!$E$39+Factors!$E$40)/2,0)</f>
        <v>63.461416724694558</v>
      </c>
      <c r="BO132">
        <f>IF(OR($N132="D",$N132="HFO",$N132="FO",$N132="D/HFO",$N132="D/NG",$N132="HFO/D",$N132="HFO/NG",$N132="FO/NG"),Factors!$E$37,0)</f>
        <v>0</v>
      </c>
      <c r="BP132">
        <f t="shared" si="202"/>
        <v>63.461416724694558</v>
      </c>
      <c r="BQ132" s="17">
        <f t="shared" si="203"/>
        <v>328324.30776462011</v>
      </c>
      <c r="BR132" s="17">
        <f t="shared" si="184"/>
        <v>359891.62649447151</v>
      </c>
      <c r="BT132" s="17">
        <f t="shared" si="185"/>
        <v>338057.46768243646</v>
      </c>
      <c r="BU132" s="17">
        <f t="shared" si="186"/>
        <v>365181.66237808048</v>
      </c>
      <c r="BV132" s="17">
        <f t="shared" si="187"/>
        <v>413252.41235421185</v>
      </c>
      <c r="BW132" s="17">
        <f t="shared" si="188"/>
        <v>323074.9635631573</v>
      </c>
      <c r="BX132">
        <f>IF($A132="coal",Factors!D$2,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,$N132="LNG"),Factors!D$5,IF(OR($N132="D",$N132="HFO",$N132="FO",$N132="D/HFO",$N132="D/NG",$N132="HFO/D",$N132="HFO/NG",$N132="FO/NG",$N132="HFO/LFO"),Factors!D$4,0)))</f>
        <v>0.40084791833563349</v>
      </c>
      <c r="BY132">
        <f>IF($A132="coal",Factors!E$2,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,$N132="LNG"),Factors!E$5,IF(OR($N132="D",$N132="HFO",$N132="FO",$N132="D/HFO",$N132="D/NG",$N132="HFO/D",$N132="HFO/NG",$N132="FO/NG",$N132="HFO/LFO"),Factors!E$4,0)))</f>
        <v>0.4330101334016615</v>
      </c>
      <c r="BZ132">
        <f>IF($A132="coal",Factors!F$2,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,$N132="LNG"),Factors!F$5,IF(OR($N132="D",$N132="HFO",$N132="FO",$N132="D/HFO",$N132="D/NG",$N132="HFO/D",$N132="HFO/NG",$N132="FO/NG",$N132="HFO/LFO"),Factors!F$4,0)))</f>
        <v>0.49000949564875101</v>
      </c>
      <c r="CA132">
        <f>IF($A132="coal",Factors!G$2,IF(OR($N132="NG",$N132="NG/B",$N132="NG/C",$N132="NG/D",$N132="NG/OG",$N132="NG/FO",$N132="NG/LFO",$N132="NG/BFG",$N132="NG/HFO",$N132="NG/FO/D",$N132="NG/LNG",$N132="NG/N",$N132="NG/N/D",$N132="NG/D/HFO",$N132="NG/HFO/OG",$N132="NG/S",$N132="LNG/NG/FO",$N132="LNG/D",$N132="LNG/LPG",$N132="WSTH-NG",$N132="WSTH-NG/BU",$N132="LNG"),Factors!G$5,IF(OR($N132="D",$N132="HFO",$N132="FO",$N132="D/HFO",$N132="D/NG",$N132="HFO/D",$N132="HFO/NG",$N132="FO/NG",$N132="HFO/LFO"),Factors!G$4,0)))</f>
        <v>0.3830825791202615</v>
      </c>
    </row>
    <row r="133" spans="1:79">
      <c r="A133" t="s">
        <v>285</v>
      </c>
      <c r="B133" t="s">
        <v>32</v>
      </c>
      <c r="C133" t="s">
        <v>33</v>
      </c>
      <c r="D133" t="s">
        <v>34</v>
      </c>
      <c r="E133" t="s">
        <v>529</v>
      </c>
      <c r="F133" t="s">
        <v>287</v>
      </c>
      <c r="I133">
        <v>199</v>
      </c>
      <c r="J133" t="s">
        <v>72</v>
      </c>
      <c r="K133">
        <v>2001</v>
      </c>
      <c r="M133" t="s">
        <v>306</v>
      </c>
      <c r="N133" t="s">
        <v>328</v>
      </c>
      <c r="S133" t="s">
        <v>300</v>
      </c>
      <c r="T133" t="s">
        <v>41</v>
      </c>
      <c r="U133">
        <v>34.839199999999998</v>
      </c>
      <c r="V133">
        <v>-79.740600000000001</v>
      </c>
      <c r="W133" t="s">
        <v>42</v>
      </c>
      <c r="X133" t="s">
        <v>530</v>
      </c>
      <c r="Y133" t="s">
        <v>531</v>
      </c>
      <c r="AA133" t="s">
        <v>45</v>
      </c>
      <c r="AB133" t="s">
        <v>532</v>
      </c>
      <c r="AC133" t="s">
        <v>533</v>
      </c>
      <c r="AD133" t="s">
        <v>534</v>
      </c>
      <c r="AE133" t="s">
        <v>49</v>
      </c>
      <c r="AF133" s="1">
        <v>1</v>
      </c>
      <c r="AG133">
        <f t="shared" si="181"/>
        <v>6729</v>
      </c>
      <c r="AH133" t="str">
        <f t="shared" si="182"/>
        <v/>
      </c>
      <c r="AI133">
        <f t="shared" si="189"/>
        <v>23</v>
      </c>
      <c r="AJ133">
        <f t="shared" si="190"/>
        <v>2041</v>
      </c>
      <c r="AK133">
        <f t="shared" ref="AK133:AL133" si="205">AJ133+40</f>
        <v>2081</v>
      </c>
      <c r="AL133">
        <f t="shared" si="205"/>
        <v>2121</v>
      </c>
      <c r="AM133">
        <f>IF($A133="coal",Factors!$D$2,0)</f>
        <v>0</v>
      </c>
      <c r="AN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Factors!$D$5,0)</f>
        <v>0</v>
      </c>
      <c r="AO133">
        <f>IF(OR($N133="D",$N133="HFO",$N133="FO",$N133="D/HFO",$N133="D/NG",$N133="HFO/D",$N133="HFO/NG",$N133="FO/NG"),Factors!$D$4,0)</f>
        <v>2.5928730410041075E-2</v>
      </c>
      <c r="AP133">
        <f>IF($A133="coal",Factors!$E$2,0)</f>
        <v>0</v>
      </c>
      <c r="AQ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Factors!$E$5,0)</f>
        <v>0</v>
      </c>
      <c r="AR133">
        <f>IF(OR($N133="D",$N133="HFO",$N133="FO",$N133="D/HFO",$N133="D/NG",$N133="HFO/D",$N133="HFO/NG",$N133="FO/NG"),Factors!$E$4,0)</f>
        <v>2.5928730410041075E-2</v>
      </c>
      <c r="AS133">
        <f>IF($A133="coal",Factors!$F$2,0)</f>
        <v>0</v>
      </c>
      <c r="AT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Factors!$F$5,0)</f>
        <v>0</v>
      </c>
      <c r="AU133">
        <f>IF(OR($N133="D",$N133="HFO",$N133="FO",$N133="D/HFO",$N133="D/NG",$N133="HFO/D",$N133="HFO/NG",$N133="FO/NG"),Factors!$F$4,0)</f>
        <v>3.2665695429946934E-2</v>
      </c>
      <c r="AV133">
        <f>IF($A133="coal",Factors!$G$2,0)</f>
        <v>0</v>
      </c>
      <c r="AW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Factors!$G$5,0)</f>
        <v>0</v>
      </c>
      <c r="AX133">
        <f>IF(OR($N133="D",$N133="HFO",$N133="FO",$N133="D/HFO",$N133="D/NG",$N133="HFO/D",$N133="HFO/NG",$N133="FO/NG"),Factors!$G$4,0)</f>
        <v>3.2665695429946934E-2</v>
      </c>
      <c r="AY133">
        <f t="shared" si="192"/>
        <v>2.5928730410041075E-2</v>
      </c>
      <c r="AZ133">
        <f t="shared" si="193"/>
        <v>2.5928730410041075E-2</v>
      </c>
      <c r="BA133">
        <f t="shared" si="194"/>
        <v>3.2665695429946934E-2</v>
      </c>
      <c r="BB133">
        <f t="shared" si="195"/>
        <v>3.2665695429946934E-2</v>
      </c>
      <c r="BC133">
        <f t="shared" si="196"/>
        <v>2.9297212919994004E-2</v>
      </c>
      <c r="BD133" s="18">
        <f t="shared" si="197"/>
        <v>45.20000000000001</v>
      </c>
      <c r="BE133" s="18">
        <f t="shared" si="198"/>
        <v>45.20000000000001</v>
      </c>
      <c r="BF133" s="18">
        <f t="shared" si="199"/>
        <v>56.944146901300684</v>
      </c>
      <c r="BG133" s="18">
        <f t="shared" si="200"/>
        <v>56.944146901300684</v>
      </c>
      <c r="BH133">
        <f>IF(A133="coal", Factors!$B$8, IF(OR($N133="D",$N133="HFO",$N133="FO",$N133="D/HFO",$N133="D/NG",$N133="HFO/D",$N133="HFO/NG",$N133="FO/NG"), Factors!$B$9, 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 Factors!$B$10, 0)))</f>
        <v>11166</v>
      </c>
      <c r="BI133">
        <f>IF($A133&lt;&gt;"coal",0,IF($N133="bituminous",Factors!$B$30,IF($N133="lignite",Factors!$B$34,IF($N133="subbituminous",Factors!$B$41,(Factors!$B$30+Factors!$B$34)/2))))</f>
        <v>0</v>
      </c>
      <c r="BJ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(Factors!$B$36+Factors!$B$38)/2,0)</f>
        <v>0</v>
      </c>
      <c r="BK133">
        <f>IF(OR($N133="D",$N133="HFO",$N133="FO",$N133="D/HFO",$N133="D/NG",$N133="HFO/D",$N133="HFO/NG",$N133="FO/NG"),Factors!$B$31,0)</f>
        <v>74.14</v>
      </c>
      <c r="BL133">
        <f t="shared" si="201"/>
        <v>74.14</v>
      </c>
      <c r="BM133">
        <f>IF($A133&lt;&gt;"coal",0,IF($N133="bituminous",Factors!$E$33,IF($N133="lignite",Factors!$E$35,IF($N133="subbituminous",Factors!$E$34,(Factors!$E$33+Factors!$E$35)/2))))</f>
        <v>0</v>
      </c>
      <c r="BN133">
        <f>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),(Factors!$E$39+Factors!$E$40)/2,0)</f>
        <v>0</v>
      </c>
      <c r="BO133">
        <f>IF(OR($N133="D",$N133="HFO",$N133="FO",$N133="D/HFO",$N133="D/NG",$N133="HFO/D",$N133="HFO/NG",$N133="FO/NG"),Factors!$E$37,0)</f>
        <v>78.179401152117492</v>
      </c>
      <c r="BP133">
        <f t="shared" si="202"/>
        <v>78.179401152117492</v>
      </c>
      <c r="BQ133" s="17">
        <f t="shared" si="203"/>
        <v>42279.875047198155</v>
      </c>
      <c r="BR133" s="17">
        <f t="shared" si="184"/>
        <v>44583.427461239648</v>
      </c>
      <c r="BT133" s="17">
        <f t="shared" si="185"/>
        <v>39457.393935557389</v>
      </c>
      <c r="BU133" s="17">
        <f t="shared" si="186"/>
        <v>39457.393935557389</v>
      </c>
      <c r="BV133" s="17">
        <f t="shared" si="187"/>
        <v>49709.460986921913</v>
      </c>
      <c r="BW133" s="17">
        <f t="shared" si="188"/>
        <v>49709.460986921913</v>
      </c>
      <c r="BX133">
        <f>IF($A133="coal",Factors!D$2,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,$N133="LNG"),Factors!D$5,IF(OR($N133="D",$N133="HFO",$N133="FO",$N133="D/HFO",$N133="D/NG",$N133="HFO/D",$N133="HFO/NG",$N133="FO/NG",$N133="HFO/LFO"),Factors!D$4,0)))</f>
        <v>2.5928730410041075E-2</v>
      </c>
      <c r="BY133">
        <f>IF($A133="coal",Factors!E$2,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,$N133="LNG"),Factors!E$5,IF(OR($N133="D",$N133="HFO",$N133="FO",$N133="D/HFO",$N133="D/NG",$N133="HFO/D",$N133="HFO/NG",$N133="FO/NG",$N133="HFO/LFO"),Factors!E$4,0)))</f>
        <v>2.5928730410041075E-2</v>
      </c>
      <c r="BZ133">
        <f>IF($A133="coal",Factors!F$2,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,$N133="LNG"),Factors!F$5,IF(OR($N133="D",$N133="HFO",$N133="FO",$N133="D/HFO",$N133="D/NG",$N133="HFO/D",$N133="HFO/NG",$N133="FO/NG",$N133="HFO/LFO"),Factors!F$4,0)))</f>
        <v>3.2665695429946934E-2</v>
      </c>
      <c r="CA133">
        <f>IF($A133="coal",Factors!G$2,IF(OR($N133="NG",$N133="NG/B",$N133="NG/C",$N133="NG/D",$N133="NG/OG",$N133="NG/FO",$N133="NG/LFO",$N133="NG/BFG",$N133="NG/HFO",$N133="NG/FO/D",$N133="NG/LNG",$N133="NG/N",$N133="NG/N/D",$N133="NG/D/HFO",$N133="NG/HFO/OG",$N133="NG/S",$N133="LNG/NG/FO",$N133="LNG/D",$N133="LNG/LPG",$N133="WSTH-NG",$N133="WSTH-NG/BU",$N133="LNG"),Factors!G$5,IF(OR($N133="D",$N133="HFO",$N133="FO",$N133="D/HFO",$N133="D/NG",$N133="HFO/D",$N133="HFO/NG",$N133="FO/NG",$N133="HFO/LFO"),Factors!G$4,0)))</f>
        <v>3.2665695429946934E-2</v>
      </c>
    </row>
    <row r="134" spans="1:79">
      <c r="A134" t="s">
        <v>285</v>
      </c>
      <c r="B134" t="s">
        <v>32</v>
      </c>
      <c r="C134" t="s">
        <v>33</v>
      </c>
      <c r="D134" t="s">
        <v>34</v>
      </c>
      <c r="E134" t="s">
        <v>529</v>
      </c>
      <c r="F134" t="s">
        <v>296</v>
      </c>
      <c r="I134">
        <v>199</v>
      </c>
      <c r="J134" t="s">
        <v>72</v>
      </c>
      <c r="K134">
        <v>2001</v>
      </c>
      <c r="M134" t="s">
        <v>306</v>
      </c>
      <c r="N134" t="s">
        <v>328</v>
      </c>
      <c r="S134" t="s">
        <v>300</v>
      </c>
      <c r="T134" t="s">
        <v>41</v>
      </c>
      <c r="U134">
        <v>34.839199999999998</v>
      </c>
      <c r="V134">
        <v>-79.740600000000001</v>
      </c>
      <c r="W134" t="s">
        <v>42</v>
      </c>
      <c r="X134" t="s">
        <v>530</v>
      </c>
      <c r="Y134" t="s">
        <v>531</v>
      </c>
      <c r="AA134" t="s">
        <v>45</v>
      </c>
      <c r="AB134" t="s">
        <v>532</v>
      </c>
      <c r="AC134" t="s">
        <v>533</v>
      </c>
      <c r="AD134" t="s">
        <v>535</v>
      </c>
      <c r="AE134" t="s">
        <v>49</v>
      </c>
      <c r="AF134" s="1">
        <v>1</v>
      </c>
      <c r="AG134">
        <f t="shared" si="181"/>
        <v>6729</v>
      </c>
      <c r="AH134" t="str">
        <f t="shared" si="182"/>
        <v/>
      </c>
      <c r="AI134">
        <f t="shared" si="189"/>
        <v>23</v>
      </c>
      <c r="AJ134">
        <f t="shared" si="190"/>
        <v>2041</v>
      </c>
      <c r="AK134">
        <f t="shared" ref="AK134:AL134" si="206">AJ134+40</f>
        <v>2081</v>
      </c>
      <c r="AL134">
        <f t="shared" si="206"/>
        <v>2121</v>
      </c>
      <c r="AM134">
        <f>IF($A134="coal",Factors!$D$2,0)</f>
        <v>0</v>
      </c>
      <c r="AN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Factors!$D$5,0)</f>
        <v>0</v>
      </c>
      <c r="AO134">
        <f>IF(OR($N134="D",$N134="HFO",$N134="FO",$N134="D/HFO",$N134="D/NG",$N134="HFO/D",$N134="HFO/NG",$N134="FO/NG"),Factors!$D$4,0)</f>
        <v>2.5928730410041075E-2</v>
      </c>
      <c r="AP134">
        <f>IF($A134="coal",Factors!$E$2,0)</f>
        <v>0</v>
      </c>
      <c r="AQ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Factors!$E$5,0)</f>
        <v>0</v>
      </c>
      <c r="AR134">
        <f>IF(OR($N134="D",$N134="HFO",$N134="FO",$N134="D/HFO",$N134="D/NG",$N134="HFO/D",$N134="HFO/NG",$N134="FO/NG"),Factors!$E$4,0)</f>
        <v>2.5928730410041075E-2</v>
      </c>
      <c r="AS134">
        <f>IF($A134="coal",Factors!$F$2,0)</f>
        <v>0</v>
      </c>
      <c r="AT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Factors!$F$5,0)</f>
        <v>0</v>
      </c>
      <c r="AU134">
        <f>IF(OR($N134="D",$N134="HFO",$N134="FO",$N134="D/HFO",$N134="D/NG",$N134="HFO/D",$N134="HFO/NG",$N134="FO/NG"),Factors!$F$4,0)</f>
        <v>3.2665695429946934E-2</v>
      </c>
      <c r="AV134">
        <f>IF($A134="coal",Factors!$G$2,0)</f>
        <v>0</v>
      </c>
      <c r="AW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Factors!$G$5,0)</f>
        <v>0</v>
      </c>
      <c r="AX134">
        <f>IF(OR($N134="D",$N134="HFO",$N134="FO",$N134="D/HFO",$N134="D/NG",$N134="HFO/D",$N134="HFO/NG",$N134="FO/NG"),Factors!$G$4,0)</f>
        <v>3.2665695429946934E-2</v>
      </c>
      <c r="AY134">
        <f t="shared" si="192"/>
        <v>2.5928730410041075E-2</v>
      </c>
      <c r="AZ134">
        <f t="shared" si="193"/>
        <v>2.5928730410041075E-2</v>
      </c>
      <c r="BA134">
        <f t="shared" si="194"/>
        <v>3.2665695429946934E-2</v>
      </c>
      <c r="BB134">
        <f t="shared" si="195"/>
        <v>3.2665695429946934E-2</v>
      </c>
      <c r="BC134">
        <f t="shared" si="196"/>
        <v>2.9297212919994004E-2</v>
      </c>
      <c r="BD134" s="18">
        <f t="shared" si="197"/>
        <v>45.20000000000001</v>
      </c>
      <c r="BE134" s="18">
        <f t="shared" si="198"/>
        <v>45.20000000000001</v>
      </c>
      <c r="BF134" s="18">
        <f t="shared" si="199"/>
        <v>56.944146901300684</v>
      </c>
      <c r="BG134" s="18">
        <f t="shared" si="200"/>
        <v>56.944146901300684</v>
      </c>
      <c r="BH134">
        <f>IF(A134="coal", Factors!$B$8, IF(OR($N134="D",$N134="HFO",$N134="FO",$N134="D/HFO",$N134="D/NG",$N134="HFO/D",$N134="HFO/NG",$N134="FO/NG"), Factors!$B$9, 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 Factors!$B$10, 0)))</f>
        <v>11166</v>
      </c>
      <c r="BI134">
        <f>IF($A134&lt;&gt;"coal",0,IF($N134="bituminous",Factors!$B$30,IF($N134="lignite",Factors!$B$34,IF($N134="subbituminous",Factors!$B$41,(Factors!$B$30+Factors!$B$34)/2))))</f>
        <v>0</v>
      </c>
      <c r="BJ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(Factors!$B$36+Factors!$B$38)/2,0)</f>
        <v>0</v>
      </c>
      <c r="BK134">
        <f>IF(OR($N134="D",$N134="HFO",$N134="FO",$N134="D/HFO",$N134="D/NG",$N134="HFO/D",$N134="HFO/NG",$N134="FO/NG"),Factors!$B$31,0)</f>
        <v>74.14</v>
      </c>
      <c r="BL134">
        <f t="shared" si="201"/>
        <v>74.14</v>
      </c>
      <c r="BM134">
        <f>IF($A134&lt;&gt;"coal",0,IF($N134="bituminous",Factors!$E$33,IF($N134="lignite",Factors!$E$35,IF($N134="subbituminous",Factors!$E$34,(Factors!$E$33+Factors!$E$35)/2))))</f>
        <v>0</v>
      </c>
      <c r="BN134">
        <f>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),(Factors!$E$39+Factors!$E$40)/2,0)</f>
        <v>0</v>
      </c>
      <c r="BO134">
        <f>IF(OR($N134="D",$N134="HFO",$N134="FO",$N134="D/HFO",$N134="D/NG",$N134="HFO/D",$N134="HFO/NG",$N134="FO/NG"),Factors!$E$37,0)</f>
        <v>78.179401152117492</v>
      </c>
      <c r="BP134">
        <f t="shared" si="202"/>
        <v>78.179401152117492</v>
      </c>
      <c r="BQ134" s="17">
        <f t="shared" si="203"/>
        <v>42279.875047198155</v>
      </c>
      <c r="BR134" s="17">
        <f t="shared" si="184"/>
        <v>44583.427461239648</v>
      </c>
      <c r="BT134" s="17">
        <f t="shared" si="185"/>
        <v>39457.393935557389</v>
      </c>
      <c r="BU134" s="17">
        <f t="shared" si="186"/>
        <v>39457.393935557389</v>
      </c>
      <c r="BV134" s="17">
        <f t="shared" si="187"/>
        <v>49709.460986921913</v>
      </c>
      <c r="BW134" s="17">
        <f t="shared" si="188"/>
        <v>49709.460986921913</v>
      </c>
      <c r="BX134">
        <f>IF($A134="coal",Factors!D$2,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,$N134="LNG"),Factors!D$5,IF(OR($N134="D",$N134="HFO",$N134="FO",$N134="D/HFO",$N134="D/NG",$N134="HFO/D",$N134="HFO/NG",$N134="FO/NG",$N134="HFO/LFO"),Factors!D$4,0)))</f>
        <v>2.5928730410041075E-2</v>
      </c>
      <c r="BY134">
        <f>IF($A134="coal",Factors!E$2,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,$N134="LNG"),Factors!E$5,IF(OR($N134="D",$N134="HFO",$N134="FO",$N134="D/HFO",$N134="D/NG",$N134="HFO/D",$N134="HFO/NG",$N134="FO/NG",$N134="HFO/LFO"),Factors!E$4,0)))</f>
        <v>2.5928730410041075E-2</v>
      </c>
      <c r="BZ134">
        <f>IF($A134="coal",Factors!F$2,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,$N134="LNG"),Factors!F$5,IF(OR($N134="D",$N134="HFO",$N134="FO",$N134="D/HFO",$N134="D/NG",$N134="HFO/D",$N134="HFO/NG",$N134="FO/NG",$N134="HFO/LFO"),Factors!F$4,0)))</f>
        <v>3.2665695429946934E-2</v>
      </c>
      <c r="CA134">
        <f>IF($A134="coal",Factors!G$2,IF(OR($N134="NG",$N134="NG/B",$N134="NG/C",$N134="NG/D",$N134="NG/OG",$N134="NG/FO",$N134="NG/LFO",$N134="NG/BFG",$N134="NG/HFO",$N134="NG/FO/D",$N134="NG/LNG",$N134="NG/N",$N134="NG/N/D",$N134="NG/D/HFO",$N134="NG/HFO/OG",$N134="NG/S",$N134="LNG/NG/FO",$N134="LNG/D",$N134="LNG/LPG",$N134="WSTH-NG",$N134="WSTH-NG/BU",$N134="LNG"),Factors!G$5,IF(OR($N134="D",$N134="HFO",$N134="FO",$N134="D/HFO",$N134="D/NG",$N134="HFO/D",$N134="HFO/NG",$N134="FO/NG",$N134="HFO/LFO"),Factors!G$4,0)))</f>
        <v>3.2665695429946934E-2</v>
      </c>
    </row>
    <row r="135" spans="1:79">
      <c r="A135" t="s">
        <v>285</v>
      </c>
      <c r="B135" t="s">
        <v>32</v>
      </c>
      <c r="C135" t="s">
        <v>33</v>
      </c>
      <c r="D135" t="s">
        <v>34</v>
      </c>
      <c r="E135" t="s">
        <v>529</v>
      </c>
      <c r="F135" t="s">
        <v>343</v>
      </c>
      <c r="I135">
        <v>199</v>
      </c>
      <c r="J135" t="s">
        <v>72</v>
      </c>
      <c r="K135">
        <v>2001</v>
      </c>
      <c r="M135" t="s">
        <v>306</v>
      </c>
      <c r="N135" t="s">
        <v>328</v>
      </c>
      <c r="S135" t="s">
        <v>300</v>
      </c>
      <c r="T135" t="s">
        <v>41</v>
      </c>
      <c r="U135">
        <v>34.839199999999998</v>
      </c>
      <c r="V135">
        <v>-79.740600000000001</v>
      </c>
      <c r="W135" t="s">
        <v>42</v>
      </c>
      <c r="X135" t="s">
        <v>530</v>
      </c>
      <c r="Y135" t="s">
        <v>531</v>
      </c>
      <c r="AA135" t="s">
        <v>45</v>
      </c>
      <c r="AB135" t="s">
        <v>532</v>
      </c>
      <c r="AC135" t="s">
        <v>533</v>
      </c>
      <c r="AD135" t="s">
        <v>536</v>
      </c>
      <c r="AE135" t="s">
        <v>49</v>
      </c>
      <c r="AF135" s="1">
        <v>1</v>
      </c>
      <c r="AG135">
        <f t="shared" si="181"/>
        <v>6729</v>
      </c>
      <c r="AH135" t="str">
        <f t="shared" si="182"/>
        <v/>
      </c>
      <c r="AI135">
        <f t="shared" si="189"/>
        <v>23</v>
      </c>
      <c r="AJ135">
        <f t="shared" si="190"/>
        <v>2041</v>
      </c>
      <c r="AK135">
        <f t="shared" ref="AK135:AL135" si="207">AJ135+40</f>
        <v>2081</v>
      </c>
      <c r="AL135">
        <f t="shared" si="207"/>
        <v>2121</v>
      </c>
      <c r="AM135">
        <f>IF($A135="coal",Factors!$D$2,0)</f>
        <v>0</v>
      </c>
      <c r="AN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Factors!$D$5,0)</f>
        <v>0</v>
      </c>
      <c r="AO135">
        <f>IF(OR($N135="D",$N135="HFO",$N135="FO",$N135="D/HFO",$N135="D/NG",$N135="HFO/D",$N135="HFO/NG",$N135="FO/NG"),Factors!$D$4,0)</f>
        <v>2.5928730410041075E-2</v>
      </c>
      <c r="AP135">
        <f>IF($A135="coal",Factors!$E$2,0)</f>
        <v>0</v>
      </c>
      <c r="AQ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Factors!$E$5,0)</f>
        <v>0</v>
      </c>
      <c r="AR135">
        <f>IF(OR($N135="D",$N135="HFO",$N135="FO",$N135="D/HFO",$N135="D/NG",$N135="HFO/D",$N135="HFO/NG",$N135="FO/NG"),Factors!$E$4,0)</f>
        <v>2.5928730410041075E-2</v>
      </c>
      <c r="AS135">
        <f>IF($A135="coal",Factors!$F$2,0)</f>
        <v>0</v>
      </c>
      <c r="AT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Factors!$F$5,0)</f>
        <v>0</v>
      </c>
      <c r="AU135">
        <f>IF(OR($N135="D",$N135="HFO",$N135="FO",$N135="D/HFO",$N135="D/NG",$N135="HFO/D",$N135="HFO/NG",$N135="FO/NG"),Factors!$F$4,0)</f>
        <v>3.2665695429946934E-2</v>
      </c>
      <c r="AV135">
        <f>IF($A135="coal",Factors!$G$2,0)</f>
        <v>0</v>
      </c>
      <c r="AW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Factors!$G$5,0)</f>
        <v>0</v>
      </c>
      <c r="AX135">
        <f>IF(OR($N135="D",$N135="HFO",$N135="FO",$N135="D/HFO",$N135="D/NG",$N135="HFO/D",$N135="HFO/NG",$N135="FO/NG"),Factors!$G$4,0)</f>
        <v>3.2665695429946934E-2</v>
      </c>
      <c r="AY135">
        <f t="shared" si="192"/>
        <v>2.5928730410041075E-2</v>
      </c>
      <c r="AZ135">
        <f t="shared" si="193"/>
        <v>2.5928730410041075E-2</v>
      </c>
      <c r="BA135">
        <f t="shared" si="194"/>
        <v>3.2665695429946934E-2</v>
      </c>
      <c r="BB135">
        <f t="shared" si="195"/>
        <v>3.2665695429946934E-2</v>
      </c>
      <c r="BC135">
        <f t="shared" si="196"/>
        <v>2.9297212919994004E-2</v>
      </c>
      <c r="BD135" s="18">
        <f t="shared" si="197"/>
        <v>45.20000000000001</v>
      </c>
      <c r="BE135" s="18">
        <f t="shared" si="198"/>
        <v>45.20000000000001</v>
      </c>
      <c r="BF135" s="18">
        <f t="shared" si="199"/>
        <v>56.944146901300684</v>
      </c>
      <c r="BG135" s="18">
        <f t="shared" si="200"/>
        <v>56.944146901300684</v>
      </c>
      <c r="BH135">
        <f>IF(A135="coal", Factors!$B$8, IF(OR($N135="D",$N135="HFO",$N135="FO",$N135="D/HFO",$N135="D/NG",$N135="HFO/D",$N135="HFO/NG",$N135="FO/NG"), Factors!$B$9, 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 Factors!$B$10, 0)))</f>
        <v>11166</v>
      </c>
      <c r="BI135">
        <f>IF($A135&lt;&gt;"coal",0,IF($N135="bituminous",Factors!$B$30,IF($N135="lignite",Factors!$B$34,IF($N135="subbituminous",Factors!$B$41,(Factors!$B$30+Factors!$B$34)/2))))</f>
        <v>0</v>
      </c>
      <c r="BJ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(Factors!$B$36+Factors!$B$38)/2,0)</f>
        <v>0</v>
      </c>
      <c r="BK135">
        <f>IF(OR($N135="D",$N135="HFO",$N135="FO",$N135="D/HFO",$N135="D/NG",$N135="HFO/D",$N135="HFO/NG",$N135="FO/NG"),Factors!$B$31,0)</f>
        <v>74.14</v>
      </c>
      <c r="BL135">
        <f t="shared" si="201"/>
        <v>74.14</v>
      </c>
      <c r="BM135">
        <f>IF($A135&lt;&gt;"coal",0,IF($N135="bituminous",Factors!$E$33,IF($N135="lignite",Factors!$E$35,IF($N135="subbituminous",Factors!$E$34,(Factors!$E$33+Factors!$E$35)/2))))</f>
        <v>0</v>
      </c>
      <c r="BN135">
        <f>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),(Factors!$E$39+Factors!$E$40)/2,0)</f>
        <v>0</v>
      </c>
      <c r="BO135">
        <f>IF(OR($N135="D",$N135="HFO",$N135="FO",$N135="D/HFO",$N135="D/NG",$N135="HFO/D",$N135="HFO/NG",$N135="FO/NG"),Factors!$E$37,0)</f>
        <v>78.179401152117492</v>
      </c>
      <c r="BP135">
        <f t="shared" si="202"/>
        <v>78.179401152117492</v>
      </c>
      <c r="BQ135" s="17">
        <f t="shared" si="203"/>
        <v>42279.875047198155</v>
      </c>
      <c r="BR135" s="17">
        <f t="shared" si="184"/>
        <v>44583.427461239648</v>
      </c>
      <c r="BT135" s="17">
        <f t="shared" si="185"/>
        <v>39457.393935557389</v>
      </c>
      <c r="BU135" s="17">
        <f t="shared" si="186"/>
        <v>39457.393935557389</v>
      </c>
      <c r="BV135" s="17">
        <f t="shared" si="187"/>
        <v>49709.460986921913</v>
      </c>
      <c r="BW135" s="17">
        <f t="shared" si="188"/>
        <v>49709.460986921913</v>
      </c>
      <c r="BX135">
        <f>IF($A135="coal",Factors!D$2,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,$N135="LNG"),Factors!D$5,IF(OR($N135="D",$N135="HFO",$N135="FO",$N135="D/HFO",$N135="D/NG",$N135="HFO/D",$N135="HFO/NG",$N135="FO/NG",$N135="HFO/LFO"),Factors!D$4,0)))</f>
        <v>2.5928730410041075E-2</v>
      </c>
      <c r="BY135">
        <f>IF($A135="coal",Factors!E$2,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,$N135="LNG"),Factors!E$5,IF(OR($N135="D",$N135="HFO",$N135="FO",$N135="D/HFO",$N135="D/NG",$N135="HFO/D",$N135="HFO/NG",$N135="FO/NG",$N135="HFO/LFO"),Factors!E$4,0)))</f>
        <v>2.5928730410041075E-2</v>
      </c>
      <c r="BZ135">
        <f>IF($A135="coal",Factors!F$2,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,$N135="LNG"),Factors!F$5,IF(OR($N135="D",$N135="HFO",$N135="FO",$N135="D/HFO",$N135="D/NG",$N135="HFO/D",$N135="HFO/NG",$N135="FO/NG",$N135="HFO/LFO"),Factors!F$4,0)))</f>
        <v>3.2665695429946934E-2</v>
      </c>
      <c r="CA135">
        <f>IF($A135="coal",Factors!G$2,IF(OR($N135="NG",$N135="NG/B",$N135="NG/C",$N135="NG/D",$N135="NG/OG",$N135="NG/FO",$N135="NG/LFO",$N135="NG/BFG",$N135="NG/HFO",$N135="NG/FO/D",$N135="NG/LNG",$N135="NG/N",$N135="NG/N/D",$N135="NG/D/HFO",$N135="NG/HFO/OG",$N135="NG/S",$N135="LNG/NG/FO",$N135="LNG/D",$N135="LNG/LPG",$N135="WSTH-NG",$N135="WSTH-NG/BU",$N135="LNG"),Factors!G$5,IF(OR($N135="D",$N135="HFO",$N135="FO",$N135="D/HFO",$N135="D/NG",$N135="HFO/D",$N135="HFO/NG",$N135="FO/NG",$N135="HFO/LFO"),Factors!G$4,0)))</f>
        <v>3.2665695429946934E-2</v>
      </c>
    </row>
    <row r="136" spans="1:79">
      <c r="A136" t="s">
        <v>285</v>
      </c>
      <c r="B136" t="s">
        <v>32</v>
      </c>
      <c r="C136" t="s">
        <v>33</v>
      </c>
      <c r="D136" t="s">
        <v>34</v>
      </c>
      <c r="E136" t="s">
        <v>529</v>
      </c>
      <c r="F136" t="s">
        <v>327</v>
      </c>
      <c r="I136">
        <v>199</v>
      </c>
      <c r="J136" t="s">
        <v>72</v>
      </c>
      <c r="K136">
        <v>2001</v>
      </c>
      <c r="M136" t="s">
        <v>306</v>
      </c>
      <c r="N136" t="s">
        <v>328</v>
      </c>
      <c r="S136" t="s">
        <v>300</v>
      </c>
      <c r="T136" t="s">
        <v>41</v>
      </c>
      <c r="U136">
        <v>34.839199999999998</v>
      </c>
      <c r="V136">
        <v>-79.740600000000001</v>
      </c>
      <c r="W136" t="s">
        <v>42</v>
      </c>
      <c r="X136" t="s">
        <v>530</v>
      </c>
      <c r="Y136" t="s">
        <v>531</v>
      </c>
      <c r="AA136" t="s">
        <v>45</v>
      </c>
      <c r="AB136" t="s">
        <v>532</v>
      </c>
      <c r="AC136" t="s">
        <v>533</v>
      </c>
      <c r="AD136" t="s">
        <v>537</v>
      </c>
      <c r="AE136" t="s">
        <v>49</v>
      </c>
      <c r="AF136" s="1">
        <v>1</v>
      </c>
      <c r="AG136">
        <f t="shared" si="181"/>
        <v>6729</v>
      </c>
      <c r="AH136" t="str">
        <f t="shared" si="182"/>
        <v/>
      </c>
      <c r="AI136">
        <f t="shared" si="189"/>
        <v>23</v>
      </c>
      <c r="AJ136">
        <f t="shared" si="190"/>
        <v>2041</v>
      </c>
      <c r="AK136">
        <f t="shared" ref="AK136:AL136" si="208">AJ136+40</f>
        <v>2081</v>
      </c>
      <c r="AL136">
        <f t="shared" si="208"/>
        <v>2121</v>
      </c>
      <c r="AM136">
        <f>IF($A136="coal",Factors!$D$2,0)</f>
        <v>0</v>
      </c>
      <c r="AN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Factors!$D$5,0)</f>
        <v>0</v>
      </c>
      <c r="AO136">
        <f>IF(OR($N136="D",$N136="HFO",$N136="FO",$N136="D/HFO",$N136="D/NG",$N136="HFO/D",$N136="HFO/NG",$N136="FO/NG"),Factors!$D$4,0)</f>
        <v>2.5928730410041075E-2</v>
      </c>
      <c r="AP136">
        <f>IF($A136="coal",Factors!$E$2,0)</f>
        <v>0</v>
      </c>
      <c r="AQ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Factors!$E$5,0)</f>
        <v>0</v>
      </c>
      <c r="AR136">
        <f>IF(OR($N136="D",$N136="HFO",$N136="FO",$N136="D/HFO",$N136="D/NG",$N136="HFO/D",$N136="HFO/NG",$N136="FO/NG"),Factors!$E$4,0)</f>
        <v>2.5928730410041075E-2</v>
      </c>
      <c r="AS136">
        <f>IF($A136="coal",Factors!$F$2,0)</f>
        <v>0</v>
      </c>
      <c r="AT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Factors!$F$5,0)</f>
        <v>0</v>
      </c>
      <c r="AU136">
        <f>IF(OR($N136="D",$N136="HFO",$N136="FO",$N136="D/HFO",$N136="D/NG",$N136="HFO/D",$N136="HFO/NG",$N136="FO/NG"),Factors!$F$4,0)</f>
        <v>3.2665695429946934E-2</v>
      </c>
      <c r="AV136">
        <f>IF($A136="coal",Factors!$G$2,0)</f>
        <v>0</v>
      </c>
      <c r="AW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Factors!$G$5,0)</f>
        <v>0</v>
      </c>
      <c r="AX136">
        <f>IF(OR($N136="D",$N136="HFO",$N136="FO",$N136="D/HFO",$N136="D/NG",$N136="HFO/D",$N136="HFO/NG",$N136="FO/NG"),Factors!$G$4,0)</f>
        <v>3.2665695429946934E-2</v>
      </c>
      <c r="AY136">
        <f t="shared" si="192"/>
        <v>2.5928730410041075E-2</v>
      </c>
      <c r="AZ136">
        <f t="shared" si="193"/>
        <v>2.5928730410041075E-2</v>
      </c>
      <c r="BA136">
        <f t="shared" si="194"/>
        <v>3.2665695429946934E-2</v>
      </c>
      <c r="BB136">
        <f t="shared" si="195"/>
        <v>3.2665695429946934E-2</v>
      </c>
      <c r="BC136">
        <f t="shared" si="196"/>
        <v>2.9297212919994004E-2</v>
      </c>
      <c r="BD136" s="18">
        <f t="shared" si="197"/>
        <v>45.20000000000001</v>
      </c>
      <c r="BE136" s="18">
        <f t="shared" si="198"/>
        <v>45.20000000000001</v>
      </c>
      <c r="BF136" s="18">
        <f t="shared" si="199"/>
        <v>56.944146901300684</v>
      </c>
      <c r="BG136" s="18">
        <f t="shared" si="200"/>
        <v>56.944146901300684</v>
      </c>
      <c r="BH136">
        <f>IF(A136="coal", Factors!$B$8, IF(OR($N136="D",$N136="HFO",$N136="FO",$N136="D/HFO",$N136="D/NG",$N136="HFO/D",$N136="HFO/NG",$N136="FO/NG"), Factors!$B$9, 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 Factors!$B$10, 0)))</f>
        <v>11166</v>
      </c>
      <c r="BI136">
        <f>IF($A136&lt;&gt;"coal",0,IF($N136="bituminous",Factors!$B$30,IF($N136="lignite",Factors!$B$34,IF($N136="subbituminous",Factors!$B$41,(Factors!$B$30+Factors!$B$34)/2))))</f>
        <v>0</v>
      </c>
      <c r="BJ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(Factors!$B$36+Factors!$B$38)/2,0)</f>
        <v>0</v>
      </c>
      <c r="BK136">
        <f>IF(OR($N136="D",$N136="HFO",$N136="FO",$N136="D/HFO",$N136="D/NG",$N136="HFO/D",$N136="HFO/NG",$N136="FO/NG"),Factors!$B$31,0)</f>
        <v>74.14</v>
      </c>
      <c r="BL136">
        <f t="shared" si="201"/>
        <v>74.14</v>
      </c>
      <c r="BM136">
        <f>IF($A136&lt;&gt;"coal",0,IF($N136="bituminous",Factors!$E$33,IF($N136="lignite",Factors!$E$35,IF($N136="subbituminous",Factors!$E$34,(Factors!$E$33+Factors!$E$35)/2))))</f>
        <v>0</v>
      </c>
      <c r="BN136">
        <f>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),(Factors!$E$39+Factors!$E$40)/2,0)</f>
        <v>0</v>
      </c>
      <c r="BO136">
        <f>IF(OR($N136="D",$N136="HFO",$N136="FO",$N136="D/HFO",$N136="D/NG",$N136="HFO/D",$N136="HFO/NG",$N136="FO/NG"),Factors!$E$37,0)</f>
        <v>78.179401152117492</v>
      </c>
      <c r="BP136">
        <f t="shared" si="202"/>
        <v>78.179401152117492</v>
      </c>
      <c r="BQ136" s="17">
        <f t="shared" si="203"/>
        <v>42279.875047198155</v>
      </c>
      <c r="BR136" s="17">
        <f t="shared" si="184"/>
        <v>44583.427461239648</v>
      </c>
      <c r="BT136" s="17">
        <f t="shared" si="185"/>
        <v>39457.393935557389</v>
      </c>
      <c r="BU136" s="17">
        <f t="shared" si="186"/>
        <v>39457.393935557389</v>
      </c>
      <c r="BV136" s="17">
        <f t="shared" si="187"/>
        <v>49709.460986921913</v>
      </c>
      <c r="BW136" s="17">
        <f t="shared" si="188"/>
        <v>49709.460986921913</v>
      </c>
      <c r="BX136">
        <f>IF($A136="coal",Factors!D$2,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,$N136="LNG"),Factors!D$5,IF(OR($N136="D",$N136="HFO",$N136="FO",$N136="D/HFO",$N136="D/NG",$N136="HFO/D",$N136="HFO/NG",$N136="FO/NG",$N136="HFO/LFO"),Factors!D$4,0)))</f>
        <v>2.5928730410041075E-2</v>
      </c>
      <c r="BY136">
        <f>IF($A136="coal",Factors!E$2,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,$N136="LNG"),Factors!E$5,IF(OR($N136="D",$N136="HFO",$N136="FO",$N136="D/HFO",$N136="D/NG",$N136="HFO/D",$N136="HFO/NG",$N136="FO/NG",$N136="HFO/LFO"),Factors!E$4,0)))</f>
        <v>2.5928730410041075E-2</v>
      </c>
      <c r="BZ136">
        <f>IF($A136="coal",Factors!F$2,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,$N136="LNG"),Factors!F$5,IF(OR($N136="D",$N136="HFO",$N136="FO",$N136="D/HFO",$N136="D/NG",$N136="HFO/D",$N136="HFO/NG",$N136="FO/NG",$N136="HFO/LFO"),Factors!F$4,0)))</f>
        <v>3.2665695429946934E-2</v>
      </c>
      <c r="CA136">
        <f>IF($A136="coal",Factors!G$2,IF(OR($N136="NG",$N136="NG/B",$N136="NG/C",$N136="NG/D",$N136="NG/OG",$N136="NG/FO",$N136="NG/LFO",$N136="NG/BFG",$N136="NG/HFO",$N136="NG/FO/D",$N136="NG/LNG",$N136="NG/N",$N136="NG/N/D",$N136="NG/D/HFO",$N136="NG/HFO/OG",$N136="NG/S",$N136="LNG/NG/FO",$N136="LNG/D",$N136="LNG/LPG",$N136="WSTH-NG",$N136="WSTH-NG/BU",$N136="LNG"),Factors!G$5,IF(OR($N136="D",$N136="HFO",$N136="FO",$N136="D/HFO",$N136="D/NG",$N136="HFO/D",$N136="HFO/NG",$N136="FO/NG",$N136="HFO/LFO"),Factors!G$4,0)))</f>
        <v>3.2665695429946934E-2</v>
      </c>
    </row>
    <row r="137" spans="1:79">
      <c r="A137" t="s">
        <v>285</v>
      </c>
      <c r="B137" t="s">
        <v>32</v>
      </c>
      <c r="C137" t="s">
        <v>33</v>
      </c>
      <c r="D137" t="s">
        <v>34</v>
      </c>
      <c r="E137" t="s">
        <v>529</v>
      </c>
      <c r="F137" t="s">
        <v>346</v>
      </c>
      <c r="I137">
        <v>199</v>
      </c>
      <c r="J137" t="s">
        <v>72</v>
      </c>
      <c r="K137">
        <v>2002</v>
      </c>
      <c r="M137" t="s">
        <v>306</v>
      </c>
      <c r="N137" t="s">
        <v>289</v>
      </c>
      <c r="S137" t="s">
        <v>300</v>
      </c>
      <c r="T137" t="s">
        <v>41</v>
      </c>
      <c r="U137">
        <v>34.839199999999998</v>
      </c>
      <c r="V137">
        <v>-79.740600000000001</v>
      </c>
      <c r="W137" t="s">
        <v>42</v>
      </c>
      <c r="X137" t="s">
        <v>530</v>
      </c>
      <c r="Y137" t="s">
        <v>531</v>
      </c>
      <c r="AA137" t="s">
        <v>45</v>
      </c>
      <c r="AB137" t="s">
        <v>532</v>
      </c>
      <c r="AC137" t="s">
        <v>533</v>
      </c>
      <c r="AD137" t="s">
        <v>538</v>
      </c>
      <c r="AE137" t="s">
        <v>49</v>
      </c>
      <c r="AF137" s="1">
        <v>1</v>
      </c>
      <c r="AG137">
        <f t="shared" si="181"/>
        <v>6729</v>
      </c>
      <c r="AH137" t="str">
        <f t="shared" si="182"/>
        <v/>
      </c>
      <c r="AI137">
        <f t="shared" si="189"/>
        <v>22</v>
      </c>
      <c r="AJ137">
        <f t="shared" si="190"/>
        <v>2042</v>
      </c>
      <c r="AK137">
        <f t="shared" ref="AK137:AL137" si="209">AJ137+40</f>
        <v>2082</v>
      </c>
      <c r="AL137">
        <f t="shared" si="209"/>
        <v>2122</v>
      </c>
      <c r="AM137">
        <f>IF($A137="coal",Factors!$D$2,0)</f>
        <v>0</v>
      </c>
      <c r="AN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Factors!$D$5,0)</f>
        <v>0.40084791833563349</v>
      </c>
      <c r="AO137">
        <f>IF(OR($N137="D",$N137="HFO",$N137="FO",$N137="D/HFO",$N137="D/NG",$N137="HFO/D",$N137="HFO/NG",$N137="FO/NG"),Factors!$D$4,0)</f>
        <v>0</v>
      </c>
      <c r="AP137">
        <f>IF($A137="coal",Factors!$E$2,0)</f>
        <v>0</v>
      </c>
      <c r="AQ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Factors!$E$5,0)</f>
        <v>0.4330101334016615</v>
      </c>
      <c r="AR137">
        <f>IF(OR($N137="D",$N137="HFO",$N137="FO",$N137="D/HFO",$N137="D/NG",$N137="HFO/D",$N137="HFO/NG",$N137="FO/NG"),Factors!$E$4,0)</f>
        <v>0</v>
      </c>
      <c r="AS137">
        <f>IF($A137="coal",Factors!$F$2,0)</f>
        <v>0</v>
      </c>
      <c r="AT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Factors!$F$5,0)</f>
        <v>0.49000949564875101</v>
      </c>
      <c r="AU137">
        <f>IF(OR($N137="D",$N137="HFO",$N137="FO",$N137="D/HFO",$N137="D/NG",$N137="HFO/D",$N137="HFO/NG",$N137="FO/NG"),Factors!$F$4,0)</f>
        <v>0</v>
      </c>
      <c r="AV137">
        <f>IF($A137="coal",Factors!$G$2,0)</f>
        <v>0</v>
      </c>
      <c r="AW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Factors!$G$5,0)</f>
        <v>0.3830825791202615</v>
      </c>
      <c r="AX137">
        <f>IF(OR($N137="D",$N137="HFO",$N137="FO",$N137="D/HFO",$N137="D/NG",$N137="HFO/D",$N137="HFO/NG",$N137="FO/NG"),Factors!$G$4,0)</f>
        <v>0</v>
      </c>
      <c r="AY137">
        <f t="shared" si="192"/>
        <v>0.40084791833563349</v>
      </c>
      <c r="AZ137">
        <f t="shared" si="193"/>
        <v>0.4330101334016615</v>
      </c>
      <c r="BA137">
        <f t="shared" si="194"/>
        <v>0.49000949564875101</v>
      </c>
      <c r="BB137">
        <f t="shared" si="195"/>
        <v>0.3830825791202615</v>
      </c>
      <c r="BC137">
        <f t="shared" si="196"/>
        <v>0.42673753162657685</v>
      </c>
      <c r="BD137" s="18">
        <f t="shared" si="197"/>
        <v>698.77412515940966</v>
      </c>
      <c r="BE137" s="18">
        <f t="shared" si="198"/>
        <v>754.84058495111242</v>
      </c>
      <c r="BF137" s="18">
        <f t="shared" si="199"/>
        <v>854.20415319472863</v>
      </c>
      <c r="BG137" s="18">
        <f t="shared" si="200"/>
        <v>667.80487522560475</v>
      </c>
      <c r="BH137">
        <f>IF(A137="coal", Factors!$B$8, IF(OR($N137="D",$N137="HFO",$N137="FO",$N137="D/HFO",$N137="D/NG",$N137="HFO/D",$N137="HFO/NG",$N137="FO/NG"), Factors!$B$9, 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 Factors!$B$10, 0)))</f>
        <v>7740</v>
      </c>
      <c r="BI137">
        <f>IF($A137&lt;&gt;"coal",0,IF($N137="bituminous",Factors!$B$30,IF($N137="lignite",Factors!$B$34,IF($N137="subbituminous",Factors!$B$41,(Factors!$B$30+Factors!$B$34)/2))))</f>
        <v>0</v>
      </c>
      <c r="BJ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(Factors!$B$36+Factors!$B$38)/2,0)</f>
        <v>57.894999999999996</v>
      </c>
      <c r="BK137">
        <f>IF(OR($N137="D",$N137="HFO",$N137="FO",$N137="D/HFO",$N137="D/NG",$N137="HFO/D",$N137="HFO/NG",$N137="FO/NG"),Factors!$B$31,0)</f>
        <v>0</v>
      </c>
      <c r="BL137">
        <f t="shared" si="201"/>
        <v>57.894999999999996</v>
      </c>
      <c r="BM137">
        <f>IF($A137&lt;&gt;"coal",0,IF($N137="bituminous",Factors!$E$33,IF($N137="lignite",Factors!$E$35,IF($N137="subbituminous",Factors!$E$34,(Factors!$E$33+Factors!$E$35)/2))))</f>
        <v>0</v>
      </c>
      <c r="BN137">
        <f>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),(Factors!$E$39+Factors!$E$40)/2,0)</f>
        <v>63.461416724694558</v>
      </c>
      <c r="BO137">
        <f>IF(OR($N137="D",$N137="HFO",$N137="FO",$N137="D/HFO",$N137="D/NG",$N137="HFO/D",$N137="HFO/NG",$N137="FO/NG"),Factors!$E$37,0)</f>
        <v>0</v>
      </c>
      <c r="BP137">
        <f t="shared" si="202"/>
        <v>63.461416724694558</v>
      </c>
      <c r="BQ137" s="17">
        <f t="shared" si="203"/>
        <v>333349.67982224189</v>
      </c>
      <c r="BR137" s="17">
        <f t="shared" si="184"/>
        <v>365400.17179795832</v>
      </c>
      <c r="BT137" s="17">
        <f t="shared" si="185"/>
        <v>343231.81667757587</v>
      </c>
      <c r="BU137" s="17">
        <f t="shared" si="186"/>
        <v>370771.17761856131</v>
      </c>
      <c r="BV137" s="17">
        <f t="shared" si="187"/>
        <v>419577.70438004157</v>
      </c>
      <c r="BW137" s="17">
        <f t="shared" si="188"/>
        <v>328019.98851565464</v>
      </c>
      <c r="BX137">
        <f>IF($A137="coal",Factors!D$2,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,$N137="LNG"),Factors!D$5,IF(OR($N137="D",$N137="HFO",$N137="FO",$N137="D/HFO",$N137="D/NG",$N137="HFO/D",$N137="HFO/NG",$N137="FO/NG",$N137="HFO/LFO"),Factors!D$4,0)))</f>
        <v>0.40084791833563349</v>
      </c>
      <c r="BY137">
        <f>IF($A137="coal",Factors!E$2,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,$N137="LNG"),Factors!E$5,IF(OR($N137="D",$N137="HFO",$N137="FO",$N137="D/HFO",$N137="D/NG",$N137="HFO/D",$N137="HFO/NG",$N137="FO/NG",$N137="HFO/LFO"),Factors!E$4,0)))</f>
        <v>0.4330101334016615</v>
      </c>
      <c r="BZ137">
        <f>IF($A137="coal",Factors!F$2,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,$N137="LNG"),Factors!F$5,IF(OR($N137="D",$N137="HFO",$N137="FO",$N137="D/HFO",$N137="D/NG",$N137="HFO/D",$N137="HFO/NG",$N137="FO/NG",$N137="HFO/LFO"),Factors!F$4,0)))</f>
        <v>0.49000949564875101</v>
      </c>
      <c r="CA137">
        <f>IF($A137="coal",Factors!G$2,IF(OR($N137="NG",$N137="NG/B",$N137="NG/C",$N137="NG/D",$N137="NG/OG",$N137="NG/FO",$N137="NG/LFO",$N137="NG/BFG",$N137="NG/HFO",$N137="NG/FO/D",$N137="NG/LNG",$N137="NG/N",$N137="NG/N/D",$N137="NG/D/HFO",$N137="NG/HFO/OG",$N137="NG/S",$N137="LNG/NG/FO",$N137="LNG/D",$N137="LNG/LPG",$N137="WSTH-NG",$N137="WSTH-NG/BU",$N137="LNG"),Factors!G$5,IF(OR($N137="D",$N137="HFO",$N137="FO",$N137="D/HFO",$N137="D/NG",$N137="HFO/D",$N137="HFO/NG",$N137="FO/NG",$N137="HFO/LFO"),Factors!G$4,0)))</f>
        <v>0.3830825791202615</v>
      </c>
    </row>
    <row r="138" spans="1:79">
      <c r="A138" t="s">
        <v>285</v>
      </c>
      <c r="B138" t="s">
        <v>32</v>
      </c>
      <c r="C138" t="s">
        <v>33</v>
      </c>
      <c r="D138" t="s">
        <v>34</v>
      </c>
      <c r="E138" t="s">
        <v>529</v>
      </c>
      <c r="F138" t="s">
        <v>298</v>
      </c>
      <c r="I138">
        <v>594</v>
      </c>
      <c r="J138" t="s">
        <v>72</v>
      </c>
      <c r="K138">
        <v>2002</v>
      </c>
      <c r="M138" t="s">
        <v>299</v>
      </c>
      <c r="N138" t="s">
        <v>289</v>
      </c>
      <c r="S138" t="s">
        <v>300</v>
      </c>
      <c r="T138" t="s">
        <v>41</v>
      </c>
      <c r="U138">
        <v>34.839199999999998</v>
      </c>
      <c r="V138">
        <v>-79.740600000000001</v>
      </c>
      <c r="W138" t="s">
        <v>42</v>
      </c>
      <c r="X138" t="s">
        <v>530</v>
      </c>
      <c r="Y138" t="s">
        <v>531</v>
      </c>
      <c r="AA138" t="s">
        <v>45</v>
      </c>
      <c r="AB138" t="s">
        <v>532</v>
      </c>
      <c r="AC138" t="s">
        <v>533</v>
      </c>
      <c r="AD138" t="s">
        <v>539</v>
      </c>
      <c r="AE138" t="s">
        <v>49</v>
      </c>
      <c r="AF138" s="1">
        <v>1</v>
      </c>
      <c r="AG138">
        <f t="shared" si="181"/>
        <v>6729</v>
      </c>
      <c r="AH138" t="str">
        <f t="shared" si="182"/>
        <v/>
      </c>
      <c r="AI138">
        <f t="shared" si="189"/>
        <v>22</v>
      </c>
      <c r="AJ138">
        <f t="shared" si="190"/>
        <v>2042</v>
      </c>
      <c r="AK138">
        <f t="shared" ref="AK138:AL138" si="210">AJ138+40</f>
        <v>2082</v>
      </c>
      <c r="AL138">
        <f t="shared" si="210"/>
        <v>2122</v>
      </c>
      <c r="AM138">
        <f>IF($A138="coal",Factors!$D$2,0)</f>
        <v>0</v>
      </c>
      <c r="AN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Factors!$D$5,0)</f>
        <v>0.40084791833563349</v>
      </c>
      <c r="AO138">
        <f>IF(OR($N138="D",$N138="HFO",$N138="FO",$N138="D/HFO",$N138="D/NG",$N138="HFO/D",$N138="HFO/NG",$N138="FO/NG"),Factors!$D$4,0)</f>
        <v>0</v>
      </c>
      <c r="AP138">
        <f>IF($A138="coal",Factors!$E$2,0)</f>
        <v>0</v>
      </c>
      <c r="AQ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Factors!$E$5,0)</f>
        <v>0.4330101334016615</v>
      </c>
      <c r="AR138">
        <f>IF(OR($N138="D",$N138="HFO",$N138="FO",$N138="D/HFO",$N138="D/NG",$N138="HFO/D",$N138="HFO/NG",$N138="FO/NG"),Factors!$E$4,0)</f>
        <v>0</v>
      </c>
      <c r="AS138">
        <f>IF($A138="coal",Factors!$F$2,0)</f>
        <v>0</v>
      </c>
      <c r="AT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Factors!$F$5,0)</f>
        <v>0.49000949564875101</v>
      </c>
      <c r="AU138">
        <f>IF(OR($N138="D",$N138="HFO",$N138="FO",$N138="D/HFO",$N138="D/NG",$N138="HFO/D",$N138="HFO/NG",$N138="FO/NG"),Factors!$F$4,0)</f>
        <v>0</v>
      </c>
      <c r="AV138">
        <f>IF($A138="coal",Factors!$G$2,0)</f>
        <v>0</v>
      </c>
      <c r="AW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Factors!$G$5,0)</f>
        <v>0.3830825791202615</v>
      </c>
      <c r="AX138">
        <f>IF(OR($N138="D",$N138="HFO",$N138="FO",$N138="D/HFO",$N138="D/NG",$N138="HFO/D",$N138="HFO/NG",$N138="FO/NG"),Factors!$G$4,0)</f>
        <v>0</v>
      </c>
      <c r="AY138">
        <f t="shared" si="192"/>
        <v>0.40084791833563349</v>
      </c>
      <c r="AZ138">
        <f t="shared" si="193"/>
        <v>0.4330101334016615</v>
      </c>
      <c r="BA138">
        <f t="shared" si="194"/>
        <v>0.49000949564875101</v>
      </c>
      <c r="BB138">
        <f t="shared" si="195"/>
        <v>0.3830825791202615</v>
      </c>
      <c r="BC138">
        <f t="shared" si="196"/>
        <v>0.42673753162657685</v>
      </c>
      <c r="BD138" s="18">
        <f t="shared" si="197"/>
        <v>2085.7880921843689</v>
      </c>
      <c r="BE138" s="18">
        <f t="shared" si="198"/>
        <v>2253.1422485475414</v>
      </c>
      <c r="BF138" s="18">
        <f t="shared" si="199"/>
        <v>2549.7350100385365</v>
      </c>
      <c r="BG138" s="18">
        <f t="shared" si="200"/>
        <v>1993.3472154975336</v>
      </c>
      <c r="BH138">
        <f>IF(A138="coal", Factors!$B$8, IF(OR($N138="D",$N138="HFO",$N138="FO",$N138="D/HFO",$N138="D/NG",$N138="HFO/D",$N138="HFO/NG",$N138="FO/NG"), Factors!$B$9, 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 Factors!$B$10, 0)))</f>
        <v>7740</v>
      </c>
      <c r="BI138">
        <f>IF($A138&lt;&gt;"coal",0,IF($N138="bituminous",Factors!$B$30,IF($N138="lignite",Factors!$B$34,IF($N138="subbituminous",Factors!$B$41,(Factors!$B$30+Factors!$B$34)/2))))</f>
        <v>0</v>
      </c>
      <c r="BJ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(Factors!$B$36+Factors!$B$38)/2,0)</f>
        <v>57.894999999999996</v>
      </c>
      <c r="BK138">
        <f>IF(OR($N138="D",$N138="HFO",$N138="FO",$N138="D/HFO",$N138="D/NG",$N138="HFO/D",$N138="HFO/NG",$N138="FO/NG"),Factors!$B$31,0)</f>
        <v>0</v>
      </c>
      <c r="BL138">
        <f t="shared" si="201"/>
        <v>57.894999999999996</v>
      </c>
      <c r="BM138">
        <f>IF($A138&lt;&gt;"coal",0,IF($N138="bituminous",Factors!$E$33,IF($N138="lignite",Factors!$E$35,IF($N138="subbituminous",Factors!$E$34,(Factors!$E$33+Factors!$E$35)/2))))</f>
        <v>0</v>
      </c>
      <c r="BN138">
        <f>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),(Factors!$E$39+Factors!$E$40)/2,0)</f>
        <v>63.461416724694558</v>
      </c>
      <c r="BO138">
        <f>IF(OR($N138="D",$N138="HFO",$N138="FO",$N138="D/HFO",$N138="D/NG",$N138="HFO/D",$N138="HFO/NG",$N138="FO/NG"),Factors!$E$37,0)</f>
        <v>0</v>
      </c>
      <c r="BP138">
        <f t="shared" si="202"/>
        <v>63.461416724694558</v>
      </c>
      <c r="BQ138" s="17">
        <f t="shared" si="203"/>
        <v>995023.66740910383</v>
      </c>
      <c r="BR138" s="17">
        <f t="shared" si="184"/>
        <v>1090691.9700903881</v>
      </c>
      <c r="BT138" s="17">
        <f t="shared" si="185"/>
        <v>1024521.1010375881</v>
      </c>
      <c r="BU138" s="17">
        <f t="shared" si="186"/>
        <v>1106724.017615203</v>
      </c>
      <c r="BV138" s="17">
        <f t="shared" si="187"/>
        <v>1252407.8211142949</v>
      </c>
      <c r="BW138" s="17">
        <f t="shared" si="188"/>
        <v>979114.94059446629</v>
      </c>
      <c r="BX138">
        <f>IF($A138="coal",Factors!D$2,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,$N138="LNG"),Factors!D$5,IF(OR($N138="D",$N138="HFO",$N138="FO",$N138="D/HFO",$N138="D/NG",$N138="HFO/D",$N138="HFO/NG",$N138="FO/NG",$N138="HFO/LFO"),Factors!D$4,0)))</f>
        <v>0.40084791833563349</v>
      </c>
      <c r="BY138">
        <f>IF($A138="coal",Factors!E$2,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,$N138="LNG"),Factors!E$5,IF(OR($N138="D",$N138="HFO",$N138="FO",$N138="D/HFO",$N138="D/NG",$N138="HFO/D",$N138="HFO/NG",$N138="FO/NG",$N138="HFO/LFO"),Factors!E$4,0)))</f>
        <v>0.4330101334016615</v>
      </c>
      <c r="BZ138">
        <f>IF($A138="coal",Factors!F$2,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,$N138="LNG"),Factors!F$5,IF(OR($N138="D",$N138="HFO",$N138="FO",$N138="D/HFO",$N138="D/NG",$N138="HFO/D",$N138="HFO/NG",$N138="FO/NG",$N138="HFO/LFO"),Factors!F$4,0)))</f>
        <v>0.49000949564875101</v>
      </c>
      <c r="CA138">
        <f>IF($A138="coal",Factors!G$2,IF(OR($N138="NG",$N138="NG/B",$N138="NG/C",$N138="NG/D",$N138="NG/OG",$N138="NG/FO",$N138="NG/LFO",$N138="NG/BFG",$N138="NG/HFO",$N138="NG/FO/D",$N138="NG/LNG",$N138="NG/N",$N138="NG/N/D",$N138="NG/D/HFO",$N138="NG/HFO/OG",$N138="NG/S",$N138="LNG/NG/FO",$N138="LNG/D",$N138="LNG/LPG",$N138="WSTH-NG",$N138="WSTH-NG/BU",$N138="LNG"),Factors!G$5,IF(OR($N138="D",$N138="HFO",$N138="FO",$N138="D/HFO",$N138="D/NG",$N138="HFO/D",$N138="HFO/NG",$N138="FO/NG",$N138="HFO/LFO"),Factors!G$4,0)))</f>
        <v>0.3830825791202615</v>
      </c>
    </row>
    <row r="139" spans="1:79">
      <c r="A139" t="s">
        <v>285</v>
      </c>
      <c r="B139" t="s">
        <v>32</v>
      </c>
      <c r="C139" t="s">
        <v>33</v>
      </c>
      <c r="D139" t="s">
        <v>34</v>
      </c>
      <c r="E139" t="s">
        <v>529</v>
      </c>
      <c r="F139" t="s">
        <v>303</v>
      </c>
      <c r="I139">
        <v>654</v>
      </c>
      <c r="J139" t="s">
        <v>72</v>
      </c>
      <c r="K139">
        <v>2011</v>
      </c>
      <c r="M139" t="s">
        <v>299</v>
      </c>
      <c r="N139" t="s">
        <v>289</v>
      </c>
      <c r="S139" t="s">
        <v>300</v>
      </c>
      <c r="T139" t="s">
        <v>41</v>
      </c>
      <c r="U139">
        <v>34.839199999999998</v>
      </c>
      <c r="V139">
        <v>-79.740600000000001</v>
      </c>
      <c r="W139" t="s">
        <v>42</v>
      </c>
      <c r="X139" t="s">
        <v>530</v>
      </c>
      <c r="Y139" t="s">
        <v>531</v>
      </c>
      <c r="AA139" t="s">
        <v>45</v>
      </c>
      <c r="AB139" t="s">
        <v>532</v>
      </c>
      <c r="AC139" t="s">
        <v>533</v>
      </c>
      <c r="AD139" t="s">
        <v>540</v>
      </c>
      <c r="AE139" t="s">
        <v>49</v>
      </c>
      <c r="AF139" s="1">
        <v>1</v>
      </c>
      <c r="AG139">
        <f t="shared" si="181"/>
        <v>6729</v>
      </c>
      <c r="AH139">
        <f t="shared" si="182"/>
        <v>6729</v>
      </c>
      <c r="AI139">
        <f t="shared" si="189"/>
        <v>13</v>
      </c>
      <c r="AJ139">
        <f t="shared" si="190"/>
        <v>2051</v>
      </c>
      <c r="AK139">
        <f t="shared" ref="AK139:AL139" si="211">AJ139+40</f>
        <v>2091</v>
      </c>
      <c r="AL139">
        <f t="shared" si="211"/>
        <v>2131</v>
      </c>
      <c r="AM139">
        <f>IF($A139="coal",Factors!$D$2,0)</f>
        <v>0</v>
      </c>
      <c r="AN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Factors!$D$5,0)</f>
        <v>0.40084791833563349</v>
      </c>
      <c r="AO139">
        <f>IF(OR($N139="D",$N139="HFO",$N139="FO",$N139="D/HFO",$N139="D/NG",$N139="HFO/D",$N139="HFO/NG",$N139="FO/NG"),Factors!$D$4,0)</f>
        <v>0</v>
      </c>
      <c r="AP139">
        <f>IF($A139="coal",Factors!$E$2,0)</f>
        <v>0</v>
      </c>
      <c r="AQ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Factors!$E$5,0)</f>
        <v>0.4330101334016615</v>
      </c>
      <c r="AR139">
        <f>IF(OR($N139="D",$N139="HFO",$N139="FO",$N139="D/HFO",$N139="D/NG",$N139="HFO/D",$N139="HFO/NG",$N139="FO/NG"),Factors!$E$4,0)</f>
        <v>0</v>
      </c>
      <c r="AS139">
        <f>IF($A139="coal",Factors!$F$2,0)</f>
        <v>0</v>
      </c>
      <c r="AT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Factors!$F$5,0)</f>
        <v>0.49000949564875101</v>
      </c>
      <c r="AU139">
        <f>IF(OR($N139="D",$N139="HFO",$N139="FO",$N139="D/HFO",$N139="D/NG",$N139="HFO/D",$N139="HFO/NG",$N139="FO/NG"),Factors!$F$4,0)</f>
        <v>0</v>
      </c>
      <c r="AV139">
        <f>IF($A139="coal",Factors!$G$2,0)</f>
        <v>0</v>
      </c>
      <c r="AW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Factors!$G$5,0)</f>
        <v>0.3830825791202615</v>
      </c>
      <c r="AX139">
        <f>IF(OR($N139="D",$N139="HFO",$N139="FO",$N139="D/HFO",$N139="D/NG",$N139="HFO/D",$N139="HFO/NG",$N139="FO/NG"),Factors!$G$4,0)</f>
        <v>0</v>
      </c>
      <c r="AY139">
        <f t="shared" si="192"/>
        <v>0.40084791833563349</v>
      </c>
      <c r="AZ139">
        <f t="shared" si="193"/>
        <v>0.4330101334016615</v>
      </c>
      <c r="BA139">
        <f t="shared" si="194"/>
        <v>0.49000949564875101</v>
      </c>
      <c r="BB139">
        <f t="shared" si="195"/>
        <v>0.3830825791202615</v>
      </c>
      <c r="BC139">
        <f t="shared" si="196"/>
        <v>0.42673753162657685</v>
      </c>
      <c r="BD139" s="18">
        <f t="shared" si="197"/>
        <v>2296.4737580615779</v>
      </c>
      <c r="BE139" s="18">
        <f t="shared" si="198"/>
        <v>2480.7323746634547</v>
      </c>
      <c r="BF139" s="18">
        <f t="shared" si="199"/>
        <v>2807.2840009515203</v>
      </c>
      <c r="BG139" s="18">
        <f t="shared" si="200"/>
        <v>2194.695419083143</v>
      </c>
      <c r="BH139">
        <f>IF(A139="coal", Factors!$B$8, IF(OR($N139="D",$N139="HFO",$N139="FO",$N139="D/HFO",$N139="D/NG",$N139="HFO/D",$N139="HFO/NG",$N139="FO/NG"), Factors!$B$9, 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 Factors!$B$10, 0)))</f>
        <v>7740</v>
      </c>
      <c r="BI139">
        <f>IF($A139&lt;&gt;"coal",0,IF($N139="bituminous",Factors!$B$30,IF($N139="lignite",Factors!$B$34,IF($N139="subbituminous",Factors!$B$41,(Factors!$B$30+Factors!$B$34)/2))))</f>
        <v>0</v>
      </c>
      <c r="BJ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(Factors!$B$36+Factors!$B$38)/2,0)</f>
        <v>57.894999999999996</v>
      </c>
      <c r="BK139">
        <f>IF(OR($N139="D",$N139="HFO",$N139="FO",$N139="D/HFO",$N139="D/NG",$N139="HFO/D",$N139="HFO/NG",$N139="FO/NG"),Factors!$B$31,0)</f>
        <v>0</v>
      </c>
      <c r="BL139">
        <f t="shared" si="201"/>
        <v>57.894999999999996</v>
      </c>
      <c r="BM139">
        <f>IF($A139&lt;&gt;"coal",0,IF($N139="bituminous",Factors!$E$33,IF($N139="lignite",Factors!$E$35,IF($N139="subbituminous",Factors!$E$34,(Factors!$E$33+Factors!$E$35)/2))))</f>
        <v>0</v>
      </c>
      <c r="BN139">
        <f>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),(Factors!$E$39+Factors!$E$40)/2,0)</f>
        <v>63.461416724694558</v>
      </c>
      <c r="BO139">
        <f>IF(OR($N139="D",$N139="HFO",$N139="FO",$N139="D/HFO",$N139="D/NG",$N139="HFO/D",$N139="HFO/NG",$N139="FO/NG"),Factors!$E$37,0)</f>
        <v>0</v>
      </c>
      <c r="BP139">
        <f t="shared" si="202"/>
        <v>63.461416724694558</v>
      </c>
      <c r="BQ139" s="17">
        <f t="shared" si="203"/>
        <v>1095531.1085615386</v>
      </c>
      <c r="BR139" s="17">
        <f t="shared" si="184"/>
        <v>1200862.8761601245</v>
      </c>
      <c r="BT139" s="17">
        <f t="shared" si="185"/>
        <v>1128008.0809403751</v>
      </c>
      <c r="BU139" s="17">
        <f t="shared" si="186"/>
        <v>1218514.3224248197</v>
      </c>
      <c r="BV139" s="17">
        <f t="shared" si="187"/>
        <v>1378913.6616308906</v>
      </c>
      <c r="BW139" s="17">
        <f t="shared" si="188"/>
        <v>1078015.4396444126</v>
      </c>
      <c r="BX139">
        <f>IF($A139="coal",Factors!D$2,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,$N139="LNG"),Factors!D$5,IF(OR($N139="D",$N139="HFO",$N139="FO",$N139="D/HFO",$N139="D/NG",$N139="HFO/D",$N139="HFO/NG",$N139="FO/NG",$N139="HFO/LFO"),Factors!D$4,0)))</f>
        <v>0.40084791833563349</v>
      </c>
      <c r="BY139">
        <f>IF($A139="coal",Factors!E$2,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,$N139="LNG"),Factors!E$5,IF(OR($N139="D",$N139="HFO",$N139="FO",$N139="D/HFO",$N139="D/NG",$N139="HFO/D",$N139="HFO/NG",$N139="FO/NG",$N139="HFO/LFO"),Factors!E$4,0)))</f>
        <v>0.4330101334016615</v>
      </c>
      <c r="BZ139">
        <f>IF($A139="coal",Factors!F$2,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,$N139="LNG"),Factors!F$5,IF(OR($N139="D",$N139="HFO",$N139="FO",$N139="D/HFO",$N139="D/NG",$N139="HFO/D",$N139="HFO/NG",$N139="FO/NG",$N139="HFO/LFO"),Factors!F$4,0)))</f>
        <v>0.49000949564875101</v>
      </c>
      <c r="CA139">
        <f>IF($A139="coal",Factors!G$2,IF(OR($N139="NG",$N139="NG/B",$N139="NG/C",$N139="NG/D",$N139="NG/OG",$N139="NG/FO",$N139="NG/LFO",$N139="NG/BFG",$N139="NG/HFO",$N139="NG/FO/D",$N139="NG/LNG",$N139="NG/N",$N139="NG/N/D",$N139="NG/D/HFO",$N139="NG/HFO/OG",$N139="NG/S",$N139="LNG/NG/FO",$N139="LNG/D",$N139="LNG/LPG",$N139="WSTH-NG",$N139="WSTH-NG/BU",$N139="LNG"),Factors!G$5,IF(OR($N139="D",$N139="HFO",$N139="FO",$N139="D/HFO",$N139="D/NG",$N139="HFO/D",$N139="HFO/NG",$N139="FO/NG",$N139="HFO/LFO"),Factors!G$4,0)))</f>
        <v>0.3830825791202615</v>
      </c>
    </row>
    <row r="140" spans="1:79">
      <c r="A140" t="s">
        <v>285</v>
      </c>
      <c r="B140" t="s">
        <v>32</v>
      </c>
      <c r="C140" t="s">
        <v>33</v>
      </c>
      <c r="D140" t="s">
        <v>34</v>
      </c>
      <c r="E140" t="s">
        <v>541</v>
      </c>
      <c r="F140" t="s">
        <v>311</v>
      </c>
      <c r="I140">
        <v>66</v>
      </c>
      <c r="J140" t="s">
        <v>72</v>
      </c>
      <c r="K140">
        <v>1980</v>
      </c>
      <c r="M140" t="s">
        <v>306</v>
      </c>
      <c r="N140" t="s">
        <v>289</v>
      </c>
      <c r="S140" t="s">
        <v>290</v>
      </c>
      <c r="T140" t="s">
        <v>41</v>
      </c>
      <c r="U140">
        <v>30.376389</v>
      </c>
      <c r="V140">
        <v>-83.18056</v>
      </c>
      <c r="W140" t="s">
        <v>42</v>
      </c>
      <c r="X140" t="s">
        <v>542</v>
      </c>
      <c r="Y140" t="s">
        <v>543</v>
      </c>
      <c r="AA140" t="s">
        <v>110</v>
      </c>
      <c r="AB140" t="s">
        <v>544</v>
      </c>
      <c r="AC140" t="s">
        <v>545</v>
      </c>
      <c r="AD140" t="s">
        <v>546</v>
      </c>
      <c r="AE140" t="s">
        <v>49</v>
      </c>
      <c r="AF140" s="1">
        <v>1</v>
      </c>
      <c r="AG140">
        <f t="shared" si="181"/>
        <v>593.69999999999993</v>
      </c>
      <c r="AH140" t="str">
        <f t="shared" si="182"/>
        <v/>
      </c>
      <c r="AI140">
        <f t="shared" si="189"/>
        <v>44</v>
      </c>
      <c r="AJ140">
        <f t="shared" si="190"/>
        <v>2020</v>
      </c>
      <c r="AK140">
        <f t="shared" ref="AK140:AL140" si="212">AJ140+40</f>
        <v>2060</v>
      </c>
      <c r="AL140">
        <f t="shared" si="212"/>
        <v>2100</v>
      </c>
      <c r="AM140">
        <f>IF($A140="coal",Factors!$D$2,0)</f>
        <v>0</v>
      </c>
      <c r="AN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Factors!$D$5,0)</f>
        <v>0.40084791833563349</v>
      </c>
      <c r="AO140">
        <f>IF(OR($N140="D",$N140="HFO",$N140="FO",$N140="D/HFO",$N140="D/NG",$N140="HFO/D",$N140="HFO/NG",$N140="FO/NG"),Factors!$D$4,0)</f>
        <v>0</v>
      </c>
      <c r="AP140">
        <f>IF($A140="coal",Factors!$E$2,0)</f>
        <v>0</v>
      </c>
      <c r="AQ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Factors!$E$5,0)</f>
        <v>0.4330101334016615</v>
      </c>
      <c r="AR140">
        <f>IF(OR($N140="D",$N140="HFO",$N140="FO",$N140="D/HFO",$N140="D/NG",$N140="HFO/D",$N140="HFO/NG",$N140="FO/NG"),Factors!$E$4,0)</f>
        <v>0</v>
      </c>
      <c r="AS140">
        <f>IF($A140="coal",Factors!$F$2,0)</f>
        <v>0</v>
      </c>
      <c r="AT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Factors!$F$5,0)</f>
        <v>0.49000949564875101</v>
      </c>
      <c r="AU140">
        <f>IF(OR($N140="D",$N140="HFO",$N140="FO",$N140="D/HFO",$N140="D/NG",$N140="HFO/D",$N140="HFO/NG",$N140="FO/NG"),Factors!$F$4,0)</f>
        <v>0</v>
      </c>
      <c r="AV140">
        <f>IF($A140="coal",Factors!$G$2,0)</f>
        <v>0</v>
      </c>
      <c r="AW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Factors!$G$5,0)</f>
        <v>0.3830825791202615</v>
      </c>
      <c r="AX140">
        <f>IF(OR($N140="D",$N140="HFO",$N140="FO",$N140="D/HFO",$N140="D/NG",$N140="HFO/D",$N140="HFO/NG",$N140="FO/NG"),Factors!$G$4,0)</f>
        <v>0</v>
      </c>
      <c r="AY140">
        <f t="shared" si="192"/>
        <v>0.40084791833563349</v>
      </c>
      <c r="AZ140">
        <f t="shared" si="193"/>
        <v>0.4330101334016615</v>
      </c>
      <c r="BA140">
        <f t="shared" si="194"/>
        <v>0.49000949564875101</v>
      </c>
      <c r="BB140">
        <f t="shared" si="195"/>
        <v>0.3830825791202615</v>
      </c>
      <c r="BC140">
        <f t="shared" si="196"/>
        <v>0.42673753162657685</v>
      </c>
      <c r="BD140" s="18">
        <f t="shared" si="197"/>
        <v>231.75423246492986</v>
      </c>
      <c r="BE140" s="18">
        <f t="shared" si="198"/>
        <v>250.3491387275046</v>
      </c>
      <c r="BF140" s="18">
        <f t="shared" si="199"/>
        <v>283.30389000428187</v>
      </c>
      <c r="BG140" s="18">
        <f t="shared" si="200"/>
        <v>221.48302394417038</v>
      </c>
      <c r="BH140">
        <f>IF(A140="coal", Factors!$B$8, IF(OR($N140="D",$N140="HFO",$N140="FO",$N140="D/HFO",$N140="D/NG",$N140="HFO/D",$N140="HFO/NG",$N140="FO/NG"), Factors!$B$9, 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 Factors!$B$10, 0)))</f>
        <v>7740</v>
      </c>
      <c r="BI140">
        <f>IF($A140&lt;&gt;"coal",0,IF($N140="bituminous",Factors!$B$30,IF($N140="lignite",Factors!$B$34,IF($N140="subbituminous",Factors!$B$41,(Factors!$B$30+Factors!$B$34)/2))))</f>
        <v>0</v>
      </c>
      <c r="BJ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(Factors!$B$36+Factors!$B$38)/2,0)</f>
        <v>57.894999999999996</v>
      </c>
      <c r="BK140">
        <f>IF(OR($N140="D",$N140="HFO",$N140="FO",$N140="D/HFO",$N140="D/NG",$N140="HFO/D",$N140="HFO/NG",$N140="FO/NG"),Factors!$B$31,0)</f>
        <v>0</v>
      </c>
      <c r="BL140">
        <f t="shared" si="201"/>
        <v>57.894999999999996</v>
      </c>
      <c r="BM140">
        <f>IF($A140&lt;&gt;"coal",0,IF($N140="bituminous",Factors!$E$33,IF($N140="lignite",Factors!$E$35,IF($N140="subbituminous",Factors!$E$34,(Factors!$E$33+Factors!$E$35)/2))))</f>
        <v>0</v>
      </c>
      <c r="BN140">
        <f>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),(Factors!$E$39+Factors!$E$40)/2,0)</f>
        <v>63.461416724694558</v>
      </c>
      <c r="BO140">
        <f>IF(OR($N140="D",$N140="HFO",$N140="FO",$N140="D/HFO",$N140="D/NG",$N140="HFO/D",$N140="HFO/NG",$N140="FO/NG"),Factors!$E$37,0)</f>
        <v>0</v>
      </c>
      <c r="BP140">
        <f t="shared" si="202"/>
        <v>63.461416724694558</v>
      </c>
      <c r="BQ140" s="17">
        <f t="shared" si="203"/>
        <v>110558.1852676782</v>
      </c>
      <c r="BR140" s="17">
        <f t="shared" si="184"/>
        <v>121187.99667670982</v>
      </c>
      <c r="BT140" s="17">
        <f t="shared" si="185"/>
        <v>113835.67789306537</v>
      </c>
      <c r="BU140" s="17">
        <f t="shared" si="186"/>
        <v>122969.33529057812</v>
      </c>
      <c r="BV140" s="17">
        <f t="shared" si="187"/>
        <v>139156.42456825502</v>
      </c>
      <c r="BW140" s="17">
        <f t="shared" si="188"/>
        <v>108790.54895494071</v>
      </c>
      <c r="BX140">
        <f>IF($A140="coal",Factors!D$2,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,$N140="LNG"),Factors!D$5,IF(OR($N140="D",$N140="HFO",$N140="FO",$N140="D/HFO",$N140="D/NG",$N140="HFO/D",$N140="HFO/NG",$N140="FO/NG",$N140="HFO/LFO"),Factors!D$4,0)))</f>
        <v>0.40084791833563349</v>
      </c>
      <c r="BY140">
        <f>IF($A140="coal",Factors!E$2,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,$N140="LNG"),Factors!E$5,IF(OR($N140="D",$N140="HFO",$N140="FO",$N140="D/HFO",$N140="D/NG",$N140="HFO/D",$N140="HFO/NG",$N140="FO/NG",$N140="HFO/LFO"),Factors!E$4,0)))</f>
        <v>0.4330101334016615</v>
      </c>
      <c r="BZ140">
        <f>IF($A140="coal",Factors!F$2,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,$N140="LNG"),Factors!F$5,IF(OR($N140="D",$N140="HFO",$N140="FO",$N140="D/HFO",$N140="D/NG",$N140="HFO/D",$N140="HFO/NG",$N140="FO/NG",$N140="HFO/LFO"),Factors!F$4,0)))</f>
        <v>0.49000949564875101</v>
      </c>
      <c r="CA140">
        <f>IF($A140="coal",Factors!G$2,IF(OR($N140="NG",$N140="NG/B",$N140="NG/C",$N140="NG/D",$N140="NG/OG",$N140="NG/FO",$N140="NG/LFO",$N140="NG/BFG",$N140="NG/HFO",$N140="NG/FO/D",$N140="NG/LNG",$N140="NG/N",$N140="NG/N/D",$N140="NG/D/HFO",$N140="NG/HFO/OG",$N140="NG/S",$N140="LNG/NG/FO",$N140="LNG/D",$N140="LNG/LPG",$N140="WSTH-NG",$N140="WSTH-NG/BU",$N140="LNG"),Factors!G$5,IF(OR($N140="D",$N140="HFO",$N140="FO",$N140="D/HFO",$N140="D/NG",$N140="HFO/D",$N140="HFO/NG",$N140="FO/NG",$N140="HFO/LFO"),Factors!G$4,0)))</f>
        <v>0.3830825791202615</v>
      </c>
    </row>
    <row r="141" spans="1:79">
      <c r="A141" t="s">
        <v>285</v>
      </c>
      <c r="B141" t="s">
        <v>32</v>
      </c>
      <c r="C141" t="s">
        <v>33</v>
      </c>
      <c r="D141" t="s">
        <v>34</v>
      </c>
      <c r="E141" t="s">
        <v>541</v>
      </c>
      <c r="F141" t="s">
        <v>318</v>
      </c>
      <c r="I141">
        <v>65.900000000000006</v>
      </c>
      <c r="J141" t="s">
        <v>72</v>
      </c>
      <c r="K141">
        <v>1980</v>
      </c>
      <c r="M141" t="s">
        <v>306</v>
      </c>
      <c r="N141" t="s">
        <v>312</v>
      </c>
      <c r="S141" t="s">
        <v>290</v>
      </c>
      <c r="T141" t="s">
        <v>41</v>
      </c>
      <c r="U141">
        <v>30.376389</v>
      </c>
      <c r="V141">
        <v>-83.180555999999996</v>
      </c>
      <c r="W141" t="s">
        <v>42</v>
      </c>
      <c r="X141" t="s">
        <v>542</v>
      </c>
      <c r="Y141" t="s">
        <v>543</v>
      </c>
      <c r="AA141" t="s">
        <v>110</v>
      </c>
      <c r="AB141" t="s">
        <v>544</v>
      </c>
      <c r="AC141" t="s">
        <v>545</v>
      </c>
      <c r="AD141" t="s">
        <v>547</v>
      </c>
      <c r="AE141" t="s">
        <v>49</v>
      </c>
      <c r="AF141" s="1">
        <v>1</v>
      </c>
      <c r="AG141">
        <f t="shared" si="181"/>
        <v>593.69999999999993</v>
      </c>
      <c r="AH141" t="str">
        <f t="shared" si="182"/>
        <v/>
      </c>
      <c r="AI141">
        <f t="shared" si="189"/>
        <v>44</v>
      </c>
      <c r="AJ141">
        <f t="shared" si="190"/>
        <v>2020</v>
      </c>
      <c r="AK141">
        <f t="shared" ref="AK141:AL141" si="213">AJ141+40</f>
        <v>2060</v>
      </c>
      <c r="AL141">
        <f t="shared" si="213"/>
        <v>2100</v>
      </c>
      <c r="AM141">
        <f>IF($A141="coal",Factors!$D$2,0)</f>
        <v>0</v>
      </c>
      <c r="AN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Factors!$D$5,0)</f>
        <v>0</v>
      </c>
      <c r="AO141">
        <f>IF(OR($N141="D",$N141="HFO",$N141="FO",$N141="D/HFO",$N141="D/NG",$N141="HFO/D",$N141="HFO/NG",$N141="FO/NG"),Factors!$D$4,0)</f>
        <v>2.5928730410041075E-2</v>
      </c>
      <c r="AP141">
        <f>IF($A141="coal",Factors!$E$2,0)</f>
        <v>0</v>
      </c>
      <c r="AQ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Factors!$E$5,0)</f>
        <v>0</v>
      </c>
      <c r="AR141">
        <f>IF(OR($N141="D",$N141="HFO",$N141="FO",$N141="D/HFO",$N141="D/NG",$N141="HFO/D",$N141="HFO/NG",$N141="FO/NG"),Factors!$E$4,0)</f>
        <v>2.5928730410041075E-2</v>
      </c>
      <c r="AS141">
        <f>IF($A141="coal",Factors!$F$2,0)</f>
        <v>0</v>
      </c>
      <c r="AT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Factors!$F$5,0)</f>
        <v>0</v>
      </c>
      <c r="AU141">
        <f>IF(OR($N141="D",$N141="HFO",$N141="FO",$N141="D/HFO",$N141="D/NG",$N141="HFO/D",$N141="HFO/NG",$N141="FO/NG"),Factors!$F$4,0)</f>
        <v>3.2665695429946934E-2</v>
      </c>
      <c r="AV141">
        <f>IF($A141="coal",Factors!$G$2,0)</f>
        <v>0</v>
      </c>
      <c r="AW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Factors!$G$5,0)</f>
        <v>0</v>
      </c>
      <c r="AX141">
        <f>IF(OR($N141="D",$N141="HFO",$N141="FO",$N141="D/HFO",$N141="D/NG",$N141="HFO/D",$N141="HFO/NG",$N141="FO/NG"),Factors!$G$4,0)</f>
        <v>3.2665695429946934E-2</v>
      </c>
      <c r="AY141">
        <f t="shared" si="192"/>
        <v>2.5928730410041075E-2</v>
      </c>
      <c r="AZ141">
        <f t="shared" si="193"/>
        <v>2.5928730410041075E-2</v>
      </c>
      <c r="BA141">
        <f t="shared" si="194"/>
        <v>3.2665695429946934E-2</v>
      </c>
      <c r="BB141">
        <f t="shared" si="195"/>
        <v>3.2665695429946934E-2</v>
      </c>
      <c r="BC141">
        <f t="shared" si="196"/>
        <v>2.9297212919994004E-2</v>
      </c>
      <c r="BD141" s="18">
        <f t="shared" si="197"/>
        <v>14.968241206030154</v>
      </c>
      <c r="BE141" s="18">
        <f t="shared" si="198"/>
        <v>14.968241206030154</v>
      </c>
      <c r="BF141" s="18">
        <f t="shared" si="199"/>
        <v>18.857383320581487</v>
      </c>
      <c r="BG141" s="18">
        <f t="shared" si="200"/>
        <v>18.857383320581487</v>
      </c>
      <c r="BH141">
        <f>IF(A141="coal", Factors!$B$8, IF(OR($N141="D",$N141="HFO",$N141="FO",$N141="D/HFO",$N141="D/NG",$N141="HFO/D",$N141="HFO/NG",$N141="FO/NG"), Factors!$B$9, 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 Factors!$B$10, 0)))</f>
        <v>11166</v>
      </c>
      <c r="BI141">
        <f>IF($A141&lt;&gt;"coal",0,IF($N141="bituminous",Factors!$B$30,IF($N141="lignite",Factors!$B$34,IF($N141="subbituminous",Factors!$B$41,(Factors!$B$30+Factors!$B$34)/2))))</f>
        <v>0</v>
      </c>
      <c r="BJ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(Factors!$B$36+Factors!$B$38)/2,0)</f>
        <v>0</v>
      </c>
      <c r="BK141">
        <f>IF(OR($N141="D",$N141="HFO",$N141="FO",$N141="D/HFO",$N141="D/NG",$N141="HFO/D",$N141="HFO/NG",$N141="FO/NG"),Factors!$B$31,0)</f>
        <v>74.14</v>
      </c>
      <c r="BL141">
        <f t="shared" si="201"/>
        <v>74.14</v>
      </c>
      <c r="BM141">
        <f>IF($A141&lt;&gt;"coal",0,IF($N141="bituminous",Factors!$E$33,IF($N141="lignite",Factors!$E$35,IF($N141="subbituminous",Factors!$E$34,(Factors!$E$33+Factors!$E$35)/2))))</f>
        <v>0</v>
      </c>
      <c r="BN141">
        <f>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),(Factors!$E$39+Factors!$E$40)/2,0)</f>
        <v>0</v>
      </c>
      <c r="BO141">
        <f>IF(OR($N141="D",$N141="HFO",$N141="FO",$N141="D/HFO",$N141="D/NG",$N141="HFO/D",$N141="HFO/NG",$N141="FO/NG"),Factors!$E$37,0)</f>
        <v>78.179401152117492</v>
      </c>
      <c r="BP141">
        <f t="shared" si="202"/>
        <v>78.179401152117492</v>
      </c>
      <c r="BQ141" s="17">
        <f t="shared" si="203"/>
        <v>14001.224952815877</v>
      </c>
      <c r="BR141" s="17">
        <f t="shared" si="184"/>
        <v>14764.059646712027</v>
      </c>
      <c r="BT141" s="17">
        <f t="shared" si="185"/>
        <v>13066.544021875539</v>
      </c>
      <c r="BU141" s="17">
        <f t="shared" si="186"/>
        <v>13066.544021875539</v>
      </c>
      <c r="BV141" s="17">
        <f t="shared" si="187"/>
        <v>16461.575271548518</v>
      </c>
      <c r="BW141" s="17">
        <f t="shared" si="188"/>
        <v>16461.575271548518</v>
      </c>
      <c r="BX141">
        <f>IF($A141="coal",Factors!D$2,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,$N141="LNG"),Factors!D$5,IF(OR($N141="D",$N141="HFO",$N141="FO",$N141="D/HFO",$N141="D/NG",$N141="HFO/D",$N141="HFO/NG",$N141="FO/NG",$N141="HFO/LFO"),Factors!D$4,0)))</f>
        <v>2.5928730410041075E-2</v>
      </c>
      <c r="BY141">
        <f>IF($A141="coal",Factors!E$2,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,$N141="LNG"),Factors!E$5,IF(OR($N141="D",$N141="HFO",$N141="FO",$N141="D/HFO",$N141="D/NG",$N141="HFO/D",$N141="HFO/NG",$N141="FO/NG",$N141="HFO/LFO"),Factors!E$4,0)))</f>
        <v>2.5928730410041075E-2</v>
      </c>
      <c r="BZ141">
        <f>IF($A141="coal",Factors!F$2,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,$N141="LNG"),Factors!F$5,IF(OR($N141="D",$N141="HFO",$N141="FO",$N141="D/HFO",$N141="D/NG",$N141="HFO/D",$N141="HFO/NG",$N141="FO/NG",$N141="HFO/LFO"),Factors!F$4,0)))</f>
        <v>3.2665695429946934E-2</v>
      </c>
      <c r="CA141">
        <f>IF($A141="coal",Factors!G$2,IF(OR($N141="NG",$N141="NG/B",$N141="NG/C",$N141="NG/D",$N141="NG/OG",$N141="NG/FO",$N141="NG/LFO",$N141="NG/BFG",$N141="NG/HFO",$N141="NG/FO/D",$N141="NG/LNG",$N141="NG/N",$N141="NG/N/D",$N141="NG/D/HFO",$N141="NG/HFO/OG",$N141="NG/S",$N141="LNG/NG/FO",$N141="LNG/D",$N141="LNG/LPG",$N141="WSTH-NG",$N141="WSTH-NG/BU",$N141="LNG"),Factors!G$5,IF(OR($N141="D",$N141="HFO",$N141="FO",$N141="D/HFO",$N141="D/NG",$N141="HFO/D",$N141="HFO/NG",$N141="FO/NG",$N141="HFO/LFO"),Factors!G$4,0)))</f>
        <v>3.2665695429946934E-2</v>
      </c>
    </row>
    <row r="142" spans="1:79">
      <c r="A142" t="s">
        <v>285</v>
      </c>
      <c r="B142" t="s">
        <v>32</v>
      </c>
      <c r="C142" t="s">
        <v>33</v>
      </c>
      <c r="D142" t="s">
        <v>34</v>
      </c>
      <c r="E142" t="s">
        <v>541</v>
      </c>
      <c r="F142" t="s">
        <v>320</v>
      </c>
      <c r="I142">
        <v>66</v>
      </c>
      <c r="J142" t="s">
        <v>72</v>
      </c>
      <c r="K142">
        <v>1980</v>
      </c>
      <c r="M142" t="s">
        <v>306</v>
      </c>
      <c r="N142" t="s">
        <v>289</v>
      </c>
      <c r="S142" t="s">
        <v>290</v>
      </c>
      <c r="T142" t="s">
        <v>41</v>
      </c>
      <c r="U142">
        <v>30.376389</v>
      </c>
      <c r="V142">
        <v>-83.18056</v>
      </c>
      <c r="W142" t="s">
        <v>42</v>
      </c>
      <c r="X142" t="s">
        <v>542</v>
      </c>
      <c r="Y142" t="s">
        <v>543</v>
      </c>
      <c r="AA142" t="s">
        <v>110</v>
      </c>
      <c r="AB142" t="s">
        <v>544</v>
      </c>
      <c r="AC142" t="s">
        <v>545</v>
      </c>
      <c r="AD142" t="s">
        <v>548</v>
      </c>
      <c r="AE142" t="s">
        <v>49</v>
      </c>
      <c r="AF142" s="1">
        <v>1</v>
      </c>
      <c r="AG142">
        <f t="shared" si="181"/>
        <v>593.69999999999993</v>
      </c>
      <c r="AH142">
        <f t="shared" si="182"/>
        <v>593.69999999999993</v>
      </c>
      <c r="AI142">
        <f t="shared" si="189"/>
        <v>44</v>
      </c>
      <c r="AJ142">
        <f t="shared" si="190"/>
        <v>2020</v>
      </c>
      <c r="AK142">
        <f t="shared" ref="AK142:AL142" si="214">AJ142+40</f>
        <v>2060</v>
      </c>
      <c r="AL142">
        <f t="shared" si="214"/>
        <v>2100</v>
      </c>
      <c r="AM142">
        <f>IF($A142="coal",Factors!$D$2,0)</f>
        <v>0</v>
      </c>
      <c r="AN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Factors!$D$5,0)</f>
        <v>0.40084791833563349</v>
      </c>
      <c r="AO142">
        <f>IF(OR($N142="D",$N142="HFO",$N142="FO",$N142="D/HFO",$N142="D/NG",$N142="HFO/D",$N142="HFO/NG",$N142="FO/NG"),Factors!$D$4,0)</f>
        <v>0</v>
      </c>
      <c r="AP142">
        <f>IF($A142="coal",Factors!$E$2,0)</f>
        <v>0</v>
      </c>
      <c r="AQ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Factors!$E$5,0)</f>
        <v>0.4330101334016615</v>
      </c>
      <c r="AR142">
        <f>IF(OR($N142="D",$N142="HFO",$N142="FO",$N142="D/HFO",$N142="D/NG",$N142="HFO/D",$N142="HFO/NG",$N142="FO/NG"),Factors!$E$4,0)</f>
        <v>0</v>
      </c>
      <c r="AS142">
        <f>IF($A142="coal",Factors!$F$2,0)</f>
        <v>0</v>
      </c>
      <c r="AT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Factors!$F$5,0)</f>
        <v>0.49000949564875101</v>
      </c>
      <c r="AU142">
        <f>IF(OR($N142="D",$N142="HFO",$N142="FO",$N142="D/HFO",$N142="D/NG",$N142="HFO/D",$N142="HFO/NG",$N142="FO/NG"),Factors!$F$4,0)</f>
        <v>0</v>
      </c>
      <c r="AV142">
        <f>IF($A142="coal",Factors!$G$2,0)</f>
        <v>0</v>
      </c>
      <c r="AW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Factors!$G$5,0)</f>
        <v>0.3830825791202615</v>
      </c>
      <c r="AX142">
        <f>IF(OR($N142="D",$N142="HFO",$N142="FO",$N142="D/HFO",$N142="D/NG",$N142="HFO/D",$N142="HFO/NG",$N142="FO/NG"),Factors!$G$4,0)</f>
        <v>0</v>
      </c>
      <c r="AY142">
        <f t="shared" si="192"/>
        <v>0.40084791833563349</v>
      </c>
      <c r="AZ142">
        <f t="shared" si="193"/>
        <v>0.4330101334016615</v>
      </c>
      <c r="BA142">
        <f t="shared" si="194"/>
        <v>0.49000949564875101</v>
      </c>
      <c r="BB142">
        <f t="shared" si="195"/>
        <v>0.3830825791202615</v>
      </c>
      <c r="BC142">
        <f t="shared" si="196"/>
        <v>0.42673753162657685</v>
      </c>
      <c r="BD142" s="18">
        <f t="shared" si="197"/>
        <v>231.75423246492986</v>
      </c>
      <c r="BE142" s="18">
        <f t="shared" si="198"/>
        <v>250.3491387275046</v>
      </c>
      <c r="BF142" s="18">
        <f t="shared" si="199"/>
        <v>283.30389000428187</v>
      </c>
      <c r="BG142" s="18">
        <f t="shared" si="200"/>
        <v>221.48302394417038</v>
      </c>
      <c r="BH142">
        <f>IF(A142="coal", Factors!$B$8, IF(OR($N142="D",$N142="HFO",$N142="FO",$N142="D/HFO",$N142="D/NG",$N142="HFO/D",$N142="HFO/NG",$N142="FO/NG"), Factors!$B$9, 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 Factors!$B$10, 0)))</f>
        <v>7740</v>
      </c>
      <c r="BI142">
        <f>IF($A142&lt;&gt;"coal",0,IF($N142="bituminous",Factors!$B$30,IF($N142="lignite",Factors!$B$34,IF($N142="subbituminous",Factors!$B$41,(Factors!$B$30+Factors!$B$34)/2))))</f>
        <v>0</v>
      </c>
      <c r="BJ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(Factors!$B$36+Factors!$B$38)/2,0)</f>
        <v>57.894999999999996</v>
      </c>
      <c r="BK142">
        <f>IF(OR($N142="D",$N142="HFO",$N142="FO",$N142="D/HFO",$N142="D/NG",$N142="HFO/D",$N142="HFO/NG",$N142="FO/NG"),Factors!$B$31,0)</f>
        <v>0</v>
      </c>
      <c r="BL142">
        <f t="shared" si="201"/>
        <v>57.894999999999996</v>
      </c>
      <c r="BM142">
        <f>IF($A142&lt;&gt;"coal",0,IF($N142="bituminous",Factors!$E$33,IF($N142="lignite",Factors!$E$35,IF($N142="subbituminous",Factors!$E$34,(Factors!$E$33+Factors!$E$35)/2))))</f>
        <v>0</v>
      </c>
      <c r="BN142">
        <f>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),(Factors!$E$39+Factors!$E$40)/2,0)</f>
        <v>63.461416724694558</v>
      </c>
      <c r="BO142">
        <f>IF(OR($N142="D",$N142="HFO",$N142="FO",$N142="D/HFO",$N142="D/NG",$N142="HFO/D",$N142="HFO/NG",$N142="FO/NG"),Factors!$E$37,0)</f>
        <v>0</v>
      </c>
      <c r="BP142">
        <f t="shared" si="202"/>
        <v>63.461416724694558</v>
      </c>
      <c r="BQ142" s="17">
        <f t="shared" si="203"/>
        <v>110558.1852676782</v>
      </c>
      <c r="BR142" s="17">
        <f t="shared" si="184"/>
        <v>121187.99667670982</v>
      </c>
      <c r="BT142" s="17">
        <f t="shared" si="185"/>
        <v>113835.67789306537</v>
      </c>
      <c r="BU142" s="17">
        <f t="shared" si="186"/>
        <v>122969.33529057812</v>
      </c>
      <c r="BV142" s="17">
        <f t="shared" si="187"/>
        <v>139156.42456825502</v>
      </c>
      <c r="BW142" s="17">
        <f t="shared" si="188"/>
        <v>108790.54895494071</v>
      </c>
      <c r="BX142">
        <f>IF($A142="coal",Factors!D$2,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,$N142="LNG"),Factors!D$5,IF(OR($N142="D",$N142="HFO",$N142="FO",$N142="D/HFO",$N142="D/NG",$N142="HFO/D",$N142="HFO/NG",$N142="FO/NG",$N142="HFO/LFO"),Factors!D$4,0)))</f>
        <v>0.40084791833563349</v>
      </c>
      <c r="BY142">
        <f>IF($A142="coal",Factors!E$2,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,$N142="LNG"),Factors!E$5,IF(OR($N142="D",$N142="HFO",$N142="FO",$N142="D/HFO",$N142="D/NG",$N142="HFO/D",$N142="HFO/NG",$N142="FO/NG",$N142="HFO/LFO"),Factors!E$4,0)))</f>
        <v>0.4330101334016615</v>
      </c>
      <c r="BZ142">
        <f>IF($A142="coal",Factors!F$2,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,$N142="LNG"),Factors!F$5,IF(OR($N142="D",$N142="HFO",$N142="FO",$N142="D/HFO",$N142="D/NG",$N142="HFO/D",$N142="HFO/NG",$N142="FO/NG",$N142="HFO/LFO"),Factors!F$4,0)))</f>
        <v>0.49000949564875101</v>
      </c>
      <c r="CA142">
        <f>IF($A142="coal",Factors!G$2,IF(OR($N142="NG",$N142="NG/B",$N142="NG/C",$N142="NG/D",$N142="NG/OG",$N142="NG/FO",$N142="NG/LFO",$N142="NG/BFG",$N142="NG/HFO",$N142="NG/FO/D",$N142="NG/LNG",$N142="NG/N",$N142="NG/N/D",$N142="NG/D/HFO",$N142="NG/HFO/OG",$N142="NG/S",$N142="LNG/NG/FO",$N142="LNG/D",$N142="LNG/LPG",$N142="WSTH-NG",$N142="WSTH-NG/BU",$N142="LNG"),Factors!G$5,IF(OR($N142="D",$N142="HFO",$N142="FO",$N142="D/HFO",$N142="D/NG",$N142="HFO/D",$N142="HFO/NG",$N142="FO/NG",$N142="HFO/LFO"),Factors!G$4,0)))</f>
        <v>0.3830825791202615</v>
      </c>
    </row>
    <row r="143" spans="1:79">
      <c r="A143" t="s">
        <v>285</v>
      </c>
      <c r="B143" t="s">
        <v>32</v>
      </c>
      <c r="C143" t="s">
        <v>33</v>
      </c>
      <c r="D143" t="s">
        <v>34</v>
      </c>
      <c r="E143" t="s">
        <v>549</v>
      </c>
      <c r="F143" t="s">
        <v>550</v>
      </c>
      <c r="I143">
        <v>278</v>
      </c>
      <c r="J143" t="s">
        <v>72</v>
      </c>
      <c r="K143">
        <v>1997</v>
      </c>
      <c r="M143" t="s">
        <v>299</v>
      </c>
      <c r="N143" t="s">
        <v>332</v>
      </c>
      <c r="S143" t="s">
        <v>290</v>
      </c>
      <c r="T143" t="s">
        <v>41</v>
      </c>
      <c r="U143">
        <v>27.746369000000001</v>
      </c>
      <c r="V143">
        <v>-81.849450000000004</v>
      </c>
      <c r="W143" t="s">
        <v>42</v>
      </c>
      <c r="X143" t="s">
        <v>551</v>
      </c>
      <c r="Y143" t="s">
        <v>385</v>
      </c>
      <c r="AA143" t="s">
        <v>110</v>
      </c>
      <c r="AB143" t="s">
        <v>552</v>
      </c>
      <c r="AC143" t="s">
        <v>553</v>
      </c>
      <c r="AD143" t="s">
        <v>554</v>
      </c>
      <c r="AE143" t="s">
        <v>49</v>
      </c>
      <c r="AF143" s="1">
        <v>1</v>
      </c>
      <c r="AG143">
        <f t="shared" si="181"/>
        <v>834</v>
      </c>
      <c r="AH143">
        <f t="shared" si="182"/>
        <v>834</v>
      </c>
      <c r="AI143">
        <f t="shared" si="189"/>
        <v>27</v>
      </c>
      <c r="AJ143">
        <f t="shared" si="190"/>
        <v>2037</v>
      </c>
      <c r="AK143">
        <f t="shared" ref="AK143:AL143" si="215">AJ143+40</f>
        <v>2077</v>
      </c>
      <c r="AL143">
        <f t="shared" si="215"/>
        <v>2117</v>
      </c>
      <c r="AM143">
        <f>IF($A143="coal",Factors!$D$2,0)</f>
        <v>0</v>
      </c>
      <c r="AN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Factors!$D$5,0)</f>
        <v>0.40084791833563349</v>
      </c>
      <c r="AO143">
        <f>IF(OR($N143="D",$N143="HFO",$N143="FO",$N143="D/HFO",$N143="D/NG",$N143="HFO/D",$N143="HFO/NG",$N143="FO/NG"),Factors!$D$4,0)</f>
        <v>0</v>
      </c>
      <c r="AP143">
        <f>IF($A143="coal",Factors!$E$2,0)</f>
        <v>0</v>
      </c>
      <c r="AQ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Factors!$E$5,0)</f>
        <v>0.4330101334016615</v>
      </c>
      <c r="AR143">
        <f>IF(OR($N143="D",$N143="HFO",$N143="FO",$N143="D/HFO",$N143="D/NG",$N143="HFO/D",$N143="HFO/NG",$N143="FO/NG"),Factors!$E$4,0)</f>
        <v>0</v>
      </c>
      <c r="AS143">
        <f>IF($A143="coal",Factors!$F$2,0)</f>
        <v>0</v>
      </c>
      <c r="AT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Factors!$F$5,0)</f>
        <v>0.49000949564875101</v>
      </c>
      <c r="AU143">
        <f>IF(OR($N143="D",$N143="HFO",$N143="FO",$N143="D/HFO",$N143="D/NG",$N143="HFO/D",$N143="HFO/NG",$N143="FO/NG"),Factors!$F$4,0)</f>
        <v>0</v>
      </c>
      <c r="AV143">
        <f>IF($A143="coal",Factors!$G$2,0)</f>
        <v>0</v>
      </c>
      <c r="AW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Factors!$G$5,0)</f>
        <v>0.3830825791202615</v>
      </c>
      <c r="AX143">
        <f>IF(OR($N143="D",$N143="HFO",$N143="FO",$N143="D/HFO",$N143="D/NG",$N143="HFO/D",$N143="HFO/NG",$N143="FO/NG"),Factors!$G$4,0)</f>
        <v>0</v>
      </c>
      <c r="AY143">
        <f t="shared" si="192"/>
        <v>0.40084791833563349</v>
      </c>
      <c r="AZ143">
        <f t="shared" si="193"/>
        <v>0.4330101334016615</v>
      </c>
      <c r="BA143">
        <f t="shared" si="194"/>
        <v>0.49000949564875101</v>
      </c>
      <c r="BB143">
        <f t="shared" si="195"/>
        <v>0.3830825791202615</v>
      </c>
      <c r="BC143">
        <f t="shared" si="196"/>
        <v>0.42673753162657685</v>
      </c>
      <c r="BD143" s="18">
        <f t="shared" si="197"/>
        <v>976.1769185644016</v>
      </c>
      <c r="BE143" s="18">
        <f t="shared" si="198"/>
        <v>1054.5009176703982</v>
      </c>
      <c r="BF143" s="18">
        <f t="shared" si="199"/>
        <v>1193.3103245634904</v>
      </c>
      <c r="BG143" s="18">
        <f t="shared" si="200"/>
        <v>932.9133432799905</v>
      </c>
      <c r="BH143">
        <f>IF(A143="coal", Factors!$B$8, IF(OR($N143="D",$N143="HFO",$N143="FO",$N143="D/HFO",$N143="D/NG",$N143="HFO/D",$N143="HFO/NG",$N143="FO/NG"), Factors!$B$9, 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 Factors!$B$10, 0)))</f>
        <v>7740</v>
      </c>
      <c r="BI143">
        <f>IF($A143&lt;&gt;"coal",0,IF($N143="bituminous",Factors!$B$30,IF($N143="lignite",Factors!$B$34,IF($N143="subbituminous",Factors!$B$41,(Factors!$B$30+Factors!$B$34)/2))))</f>
        <v>0</v>
      </c>
      <c r="BJ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(Factors!$B$36+Factors!$B$38)/2,0)</f>
        <v>57.894999999999996</v>
      </c>
      <c r="BK143">
        <f>IF(OR($N143="D",$N143="HFO",$N143="FO",$N143="D/HFO",$N143="D/NG",$N143="HFO/D",$N143="HFO/NG",$N143="FO/NG"),Factors!$B$31,0)</f>
        <v>0</v>
      </c>
      <c r="BL143">
        <f t="shared" si="201"/>
        <v>57.894999999999996</v>
      </c>
      <c r="BM143">
        <f>IF($A143&lt;&gt;"coal",0,IF($N143="bituminous",Factors!$E$33,IF($N143="lignite",Factors!$E$35,IF($N143="subbituminous",Factors!$E$34,(Factors!$E$33+Factors!$E$35)/2))))</f>
        <v>0</v>
      </c>
      <c r="BN143">
        <f>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),(Factors!$E$39+Factors!$E$40)/2,0)</f>
        <v>63.461416724694558</v>
      </c>
      <c r="BO143">
        <f>IF(OR($N143="D",$N143="HFO",$N143="FO",$N143="D/HFO",$N143="D/NG",$N143="HFO/D",$N143="HFO/NG",$N143="FO/NG"),Factors!$E$37,0)</f>
        <v>0</v>
      </c>
      <c r="BP143">
        <f t="shared" si="202"/>
        <v>63.461416724694558</v>
      </c>
      <c r="BQ143" s="17">
        <f t="shared" si="203"/>
        <v>465684.4773396143</v>
      </c>
      <c r="BR143" s="17">
        <f t="shared" si="184"/>
        <v>510458.5314564443</v>
      </c>
      <c r="BT143" s="17">
        <f t="shared" si="185"/>
        <v>479489.67354957829</v>
      </c>
      <c r="BU143" s="17">
        <f t="shared" si="186"/>
        <v>517961.74561788974</v>
      </c>
      <c r="BV143" s="17">
        <f t="shared" si="187"/>
        <v>586143.72772689234</v>
      </c>
      <c r="BW143" s="17">
        <f t="shared" si="188"/>
        <v>458238.97893141693</v>
      </c>
      <c r="BX143">
        <f>IF($A143="coal",Factors!D$2,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,$N143="LNG"),Factors!D$5,IF(OR($N143="D",$N143="HFO",$N143="FO",$N143="D/HFO",$N143="D/NG",$N143="HFO/D",$N143="HFO/NG",$N143="FO/NG",$N143="HFO/LFO"),Factors!D$4,0)))</f>
        <v>0.40084791833563349</v>
      </c>
      <c r="BY143">
        <f>IF($A143="coal",Factors!E$2,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,$N143="LNG"),Factors!E$5,IF(OR($N143="D",$N143="HFO",$N143="FO",$N143="D/HFO",$N143="D/NG",$N143="HFO/D",$N143="HFO/NG",$N143="FO/NG",$N143="HFO/LFO"),Factors!E$4,0)))</f>
        <v>0.4330101334016615</v>
      </c>
      <c r="BZ143">
        <f>IF($A143="coal",Factors!F$2,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,$N143="LNG"),Factors!F$5,IF(OR($N143="D",$N143="HFO",$N143="FO",$N143="D/HFO",$N143="D/NG",$N143="HFO/D",$N143="HFO/NG",$N143="FO/NG",$N143="HFO/LFO"),Factors!F$4,0)))</f>
        <v>0.49000949564875101</v>
      </c>
      <c r="CA143">
        <f>IF($A143="coal",Factors!G$2,IF(OR($N143="NG",$N143="NG/B",$N143="NG/C",$N143="NG/D",$N143="NG/OG",$N143="NG/FO",$N143="NG/LFO",$N143="NG/BFG",$N143="NG/HFO",$N143="NG/FO/D",$N143="NG/LNG",$N143="NG/N",$N143="NG/N/D",$N143="NG/D/HFO",$N143="NG/HFO/OG",$N143="NG/S",$N143="LNG/NG/FO",$N143="LNG/D",$N143="LNG/LPG",$N143="WSTH-NG",$N143="WSTH-NG/BU",$N143="LNG"),Factors!G$5,IF(OR($N143="D",$N143="HFO",$N143="FO",$N143="D/HFO",$N143="D/NG",$N143="HFO/D",$N143="HFO/NG",$N143="FO/NG",$N143="HFO/LFO"),Factors!G$4,0)))</f>
        <v>0.3830825791202615</v>
      </c>
    </row>
    <row r="144" spans="1:79">
      <c r="A144" t="s">
        <v>285</v>
      </c>
      <c r="B144" t="s">
        <v>32</v>
      </c>
      <c r="C144" t="s">
        <v>33</v>
      </c>
      <c r="D144" t="s">
        <v>34</v>
      </c>
      <c r="E144" t="s">
        <v>555</v>
      </c>
      <c r="F144" t="s">
        <v>311</v>
      </c>
      <c r="I144">
        <v>54</v>
      </c>
      <c r="J144" t="s">
        <v>72</v>
      </c>
      <c r="K144">
        <v>1994</v>
      </c>
      <c r="M144" t="s">
        <v>306</v>
      </c>
      <c r="N144" t="s">
        <v>332</v>
      </c>
      <c r="S144" t="s">
        <v>290</v>
      </c>
      <c r="T144" t="s">
        <v>41</v>
      </c>
      <c r="U144">
        <v>29.640277999999999</v>
      </c>
      <c r="V144">
        <v>-82.348609999999994</v>
      </c>
      <c r="W144" t="s">
        <v>42</v>
      </c>
      <c r="X144" t="s">
        <v>556</v>
      </c>
      <c r="Y144" t="s">
        <v>557</v>
      </c>
      <c r="AA144" t="s">
        <v>110</v>
      </c>
      <c r="AB144" t="s">
        <v>558</v>
      </c>
      <c r="AC144" t="s">
        <v>559</v>
      </c>
      <c r="AD144" t="s">
        <v>560</v>
      </c>
      <c r="AE144" t="s">
        <v>49</v>
      </c>
      <c r="AF144" s="1">
        <v>1</v>
      </c>
      <c r="AG144">
        <f t="shared" si="181"/>
        <v>162</v>
      </c>
      <c r="AH144">
        <f t="shared" si="182"/>
        <v>162</v>
      </c>
      <c r="AI144">
        <f t="shared" si="189"/>
        <v>30</v>
      </c>
      <c r="AJ144">
        <f t="shared" si="190"/>
        <v>2034</v>
      </c>
      <c r="AK144">
        <f t="shared" ref="AK144:AL144" si="216">AJ144+40</f>
        <v>2074</v>
      </c>
      <c r="AL144">
        <f t="shared" si="216"/>
        <v>2114</v>
      </c>
      <c r="AM144">
        <f>IF($A144="coal",Factors!$D$2,0)</f>
        <v>0</v>
      </c>
      <c r="AN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Factors!$D$5,0)</f>
        <v>0.40084791833563349</v>
      </c>
      <c r="AO144">
        <f>IF(OR($N144="D",$N144="HFO",$N144="FO",$N144="D/HFO",$N144="D/NG",$N144="HFO/D",$N144="HFO/NG",$N144="FO/NG"),Factors!$D$4,0)</f>
        <v>0</v>
      </c>
      <c r="AP144">
        <f>IF($A144="coal",Factors!$E$2,0)</f>
        <v>0</v>
      </c>
      <c r="AQ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Factors!$E$5,0)</f>
        <v>0.4330101334016615</v>
      </c>
      <c r="AR144">
        <f>IF(OR($N144="D",$N144="HFO",$N144="FO",$N144="D/HFO",$N144="D/NG",$N144="HFO/D",$N144="HFO/NG",$N144="FO/NG"),Factors!$E$4,0)</f>
        <v>0</v>
      </c>
      <c r="AS144">
        <f>IF($A144="coal",Factors!$F$2,0)</f>
        <v>0</v>
      </c>
      <c r="AT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Factors!$F$5,0)</f>
        <v>0.49000949564875101</v>
      </c>
      <c r="AU144">
        <f>IF(OR($N144="D",$N144="HFO",$N144="FO",$N144="D/HFO",$N144="D/NG",$N144="HFO/D",$N144="HFO/NG",$N144="FO/NG"),Factors!$F$4,0)</f>
        <v>0</v>
      </c>
      <c r="AV144">
        <f>IF($A144="coal",Factors!$G$2,0)</f>
        <v>0</v>
      </c>
      <c r="AW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Factors!$G$5,0)</f>
        <v>0.3830825791202615</v>
      </c>
      <c r="AX144">
        <f>IF(OR($N144="D",$N144="HFO",$N144="FO",$N144="D/HFO",$N144="D/NG",$N144="HFO/D",$N144="HFO/NG",$N144="FO/NG"),Factors!$G$4,0)</f>
        <v>0</v>
      </c>
      <c r="AY144">
        <f t="shared" si="192"/>
        <v>0.40084791833563349</v>
      </c>
      <c r="AZ144">
        <f t="shared" si="193"/>
        <v>0.4330101334016615</v>
      </c>
      <c r="BA144">
        <f t="shared" si="194"/>
        <v>0.49000949564875101</v>
      </c>
      <c r="BB144">
        <f t="shared" si="195"/>
        <v>0.3830825791202615</v>
      </c>
      <c r="BC144">
        <f t="shared" si="196"/>
        <v>0.42673753162657685</v>
      </c>
      <c r="BD144" s="18">
        <f t="shared" si="197"/>
        <v>189.61709928948804</v>
      </c>
      <c r="BE144" s="18">
        <f t="shared" si="198"/>
        <v>204.83111350432196</v>
      </c>
      <c r="BF144" s="18">
        <f t="shared" si="199"/>
        <v>231.79409182168519</v>
      </c>
      <c r="BG144" s="18">
        <f t="shared" si="200"/>
        <v>181.2133832270485</v>
      </c>
      <c r="BH144">
        <f>IF(A144="coal", Factors!$B$8, IF(OR($N144="D",$N144="HFO",$N144="FO",$N144="D/HFO",$N144="D/NG",$N144="HFO/D",$N144="HFO/NG",$N144="FO/NG"), Factors!$B$9, 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 Factors!$B$10, 0)))</f>
        <v>7740</v>
      </c>
      <c r="BI144">
        <f>IF($A144&lt;&gt;"coal",0,IF($N144="bituminous",Factors!$B$30,IF($N144="lignite",Factors!$B$34,IF($N144="subbituminous",Factors!$B$41,(Factors!$B$30+Factors!$B$34)/2))))</f>
        <v>0</v>
      </c>
      <c r="BJ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(Factors!$B$36+Factors!$B$38)/2,0)</f>
        <v>57.894999999999996</v>
      </c>
      <c r="BK144">
        <f>IF(OR($N144="D",$N144="HFO",$N144="FO",$N144="D/HFO",$N144="D/NG",$N144="HFO/D",$N144="HFO/NG",$N144="FO/NG"),Factors!$B$31,0)</f>
        <v>0</v>
      </c>
      <c r="BL144">
        <f t="shared" si="201"/>
        <v>57.894999999999996</v>
      </c>
      <c r="BM144">
        <f>IF($A144&lt;&gt;"coal",0,IF($N144="bituminous",Factors!$E$33,IF($N144="lignite",Factors!$E$35,IF($N144="subbituminous",Factors!$E$34,(Factors!$E$33+Factors!$E$35)/2))))</f>
        <v>0</v>
      </c>
      <c r="BN144">
        <f>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),(Factors!$E$39+Factors!$E$40)/2,0)</f>
        <v>63.461416724694558</v>
      </c>
      <c r="BO144">
        <f>IF(OR($N144="D",$N144="HFO",$N144="FO",$N144="D/HFO",$N144="D/NG",$N144="HFO/D",$N144="HFO/NG",$N144="FO/NG"),Factors!$E$37,0)</f>
        <v>0</v>
      </c>
      <c r="BP144">
        <f t="shared" si="202"/>
        <v>63.461416724694558</v>
      </c>
      <c r="BQ144" s="17">
        <f t="shared" si="203"/>
        <v>90456.697037191276</v>
      </c>
      <c r="BR144" s="17">
        <f t="shared" si="184"/>
        <v>99153.815462762563</v>
      </c>
      <c r="BT144" s="17">
        <f t="shared" si="185"/>
        <v>93138.281912508013</v>
      </c>
      <c r="BU144" s="17">
        <f t="shared" si="186"/>
        <v>100611.27432865484</v>
      </c>
      <c r="BV144" s="17">
        <f t="shared" si="187"/>
        <v>113855.25646493591</v>
      </c>
      <c r="BW144" s="17">
        <f t="shared" si="188"/>
        <v>89010.449144951475</v>
      </c>
      <c r="BX144">
        <f>IF($A144="coal",Factors!D$2,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,$N144="LNG"),Factors!D$5,IF(OR($N144="D",$N144="HFO",$N144="FO",$N144="D/HFO",$N144="D/NG",$N144="HFO/D",$N144="HFO/NG",$N144="FO/NG",$N144="HFO/LFO"),Factors!D$4,0)))</f>
        <v>0.40084791833563349</v>
      </c>
      <c r="BY144">
        <f>IF($A144="coal",Factors!E$2,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,$N144="LNG"),Factors!E$5,IF(OR($N144="D",$N144="HFO",$N144="FO",$N144="D/HFO",$N144="D/NG",$N144="HFO/D",$N144="HFO/NG",$N144="FO/NG",$N144="HFO/LFO"),Factors!E$4,0)))</f>
        <v>0.4330101334016615</v>
      </c>
      <c r="BZ144">
        <f>IF($A144="coal",Factors!F$2,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,$N144="LNG"),Factors!F$5,IF(OR($N144="D",$N144="HFO",$N144="FO",$N144="D/HFO",$N144="D/NG",$N144="HFO/D",$N144="HFO/NG",$N144="FO/NG",$N144="HFO/LFO"),Factors!F$4,0)))</f>
        <v>0.49000949564875101</v>
      </c>
      <c r="CA144">
        <f>IF($A144="coal",Factors!G$2,IF(OR($N144="NG",$N144="NG/B",$N144="NG/C",$N144="NG/D",$N144="NG/OG",$N144="NG/FO",$N144="NG/LFO",$N144="NG/BFG",$N144="NG/HFO",$N144="NG/FO/D",$N144="NG/LNG",$N144="NG/N",$N144="NG/N/D",$N144="NG/D/HFO",$N144="NG/HFO/OG",$N144="NG/S",$N144="LNG/NG/FO",$N144="LNG/D",$N144="LNG/LPG",$N144="WSTH-NG",$N144="WSTH-NG/BU",$N144="LNG"),Factors!G$5,IF(OR($N144="D",$N144="HFO",$N144="FO",$N144="D/HFO",$N144="D/NG",$N144="HFO/D",$N144="HFO/NG",$N144="FO/NG",$N144="HFO/LFO"),Factors!G$4,0)))</f>
        <v>0.3830825791202615</v>
      </c>
    </row>
    <row r="145" spans="1:79">
      <c r="A145" t="s">
        <v>285</v>
      </c>
      <c r="B145" t="s">
        <v>32</v>
      </c>
      <c r="C145" t="s">
        <v>33</v>
      </c>
      <c r="D145" t="s">
        <v>34</v>
      </c>
      <c r="E145" t="s">
        <v>561</v>
      </c>
      <c r="F145" t="s">
        <v>466</v>
      </c>
      <c r="I145">
        <v>87</v>
      </c>
      <c r="J145" t="s">
        <v>72</v>
      </c>
      <c r="K145">
        <v>2000</v>
      </c>
      <c r="M145" t="s">
        <v>306</v>
      </c>
      <c r="N145" t="s">
        <v>332</v>
      </c>
      <c r="S145" t="s">
        <v>562</v>
      </c>
      <c r="T145" t="s">
        <v>1173</v>
      </c>
      <c r="U145">
        <v>39.922328</v>
      </c>
      <c r="V145">
        <v>-87.446359999999999</v>
      </c>
      <c r="W145" t="s">
        <v>42</v>
      </c>
      <c r="X145" t="s">
        <v>99</v>
      </c>
      <c r="Y145" t="s">
        <v>100</v>
      </c>
      <c r="AA145" t="s">
        <v>101</v>
      </c>
      <c r="AB145" t="s">
        <v>564</v>
      </c>
      <c r="AC145" t="s">
        <v>565</v>
      </c>
      <c r="AD145" t="s">
        <v>566</v>
      </c>
      <c r="AE145" t="s">
        <v>49</v>
      </c>
      <c r="AF145" s="2">
        <v>0.625</v>
      </c>
      <c r="AG145">
        <f t="shared" si="181"/>
        <v>2088</v>
      </c>
      <c r="AH145" t="str">
        <f t="shared" si="182"/>
        <v/>
      </c>
      <c r="AI145">
        <f t="shared" si="189"/>
        <v>24</v>
      </c>
      <c r="AJ145">
        <f t="shared" si="190"/>
        <v>2040</v>
      </c>
      <c r="AK145">
        <f t="shared" ref="AK145:AL145" si="217">AJ145+40</f>
        <v>2080</v>
      </c>
      <c r="AL145">
        <f t="shared" si="217"/>
        <v>2120</v>
      </c>
      <c r="AM145">
        <f>IF($A145="coal",Factors!$D$2,0)</f>
        <v>0</v>
      </c>
      <c r="AN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Factors!$D$5,0)</f>
        <v>0.40084791833563349</v>
      </c>
      <c r="AO145">
        <f>IF(OR($N145="D",$N145="HFO",$N145="FO",$N145="D/HFO",$N145="D/NG",$N145="HFO/D",$N145="HFO/NG",$N145="FO/NG"),Factors!$D$4,0)</f>
        <v>0</v>
      </c>
      <c r="AP145">
        <f>IF($A145="coal",Factors!$E$2,0)</f>
        <v>0</v>
      </c>
      <c r="AQ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Factors!$E$5,0)</f>
        <v>0.4330101334016615</v>
      </c>
      <c r="AR145">
        <f>IF(OR($N145="D",$N145="HFO",$N145="FO",$N145="D/HFO",$N145="D/NG",$N145="HFO/D",$N145="HFO/NG",$N145="FO/NG"),Factors!$E$4,0)</f>
        <v>0</v>
      </c>
      <c r="AS145">
        <f>IF($A145="coal",Factors!$F$2,0)</f>
        <v>0</v>
      </c>
      <c r="AT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Factors!$F$5,0)</f>
        <v>0.49000949564875101</v>
      </c>
      <c r="AU145">
        <f>IF(OR($N145="D",$N145="HFO",$N145="FO",$N145="D/HFO",$N145="D/NG",$N145="HFO/D",$N145="HFO/NG",$N145="FO/NG"),Factors!$F$4,0)</f>
        <v>0</v>
      </c>
      <c r="AV145">
        <f>IF($A145="coal",Factors!$G$2,0)</f>
        <v>0</v>
      </c>
      <c r="AW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Factors!$G$5,0)</f>
        <v>0.3830825791202615</v>
      </c>
      <c r="AX145">
        <f>IF(OR($N145="D",$N145="HFO",$N145="FO",$N145="D/HFO",$N145="D/NG",$N145="HFO/D",$N145="HFO/NG",$N145="FO/NG"),Factors!$G$4,0)</f>
        <v>0</v>
      </c>
      <c r="AY145">
        <f t="shared" si="192"/>
        <v>0.40084791833563349</v>
      </c>
      <c r="AZ145">
        <f t="shared" si="193"/>
        <v>0.4330101334016615</v>
      </c>
      <c r="BA145">
        <f t="shared" si="194"/>
        <v>0.49000949564875101</v>
      </c>
      <c r="BB145">
        <f t="shared" si="195"/>
        <v>0.3830825791202615</v>
      </c>
      <c r="BC145">
        <f t="shared" si="196"/>
        <v>0.42673753162657685</v>
      </c>
      <c r="BD145" s="18">
        <f t="shared" si="197"/>
        <v>190.93388470122062</v>
      </c>
      <c r="BE145" s="18">
        <f t="shared" si="198"/>
        <v>206.2535517925464</v>
      </c>
      <c r="BF145" s="18">
        <f t="shared" si="199"/>
        <v>233.40377301489133</v>
      </c>
      <c r="BG145" s="18">
        <f t="shared" si="200"/>
        <v>182.47180949945854</v>
      </c>
      <c r="BH145">
        <f>IF(A145="coal", Factors!$B$8, IF(OR($N145="D",$N145="HFO",$N145="FO",$N145="D/HFO",$N145="D/NG",$N145="HFO/D",$N145="HFO/NG",$N145="FO/NG"), Factors!$B$9, 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 Factors!$B$10, 0)))</f>
        <v>7740</v>
      </c>
      <c r="BI145">
        <f>IF($A145&lt;&gt;"coal",0,IF($N145="bituminous",Factors!$B$30,IF($N145="lignite",Factors!$B$34,IF($N145="subbituminous",Factors!$B$41,(Factors!$B$30+Factors!$B$34)/2))))</f>
        <v>0</v>
      </c>
      <c r="BJ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(Factors!$B$36+Factors!$B$38)/2,0)</f>
        <v>57.894999999999996</v>
      </c>
      <c r="BK145">
        <f>IF(OR($N145="D",$N145="HFO",$N145="FO",$N145="D/HFO",$N145="D/NG",$N145="HFO/D",$N145="HFO/NG",$N145="FO/NG"),Factors!$B$31,0)</f>
        <v>0</v>
      </c>
      <c r="BL145">
        <f t="shared" si="201"/>
        <v>57.894999999999996</v>
      </c>
      <c r="BM145">
        <f>IF($A145&lt;&gt;"coal",0,IF($N145="bituminous",Factors!$E$33,IF($N145="lignite",Factors!$E$35,IF($N145="subbituminous",Factors!$E$34,(Factors!$E$33+Factors!$E$35)/2))))</f>
        <v>0</v>
      </c>
      <c r="BN145">
        <f>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),(Factors!$E$39+Factors!$E$40)/2,0)</f>
        <v>63.461416724694558</v>
      </c>
      <c r="BO145">
        <f>IF(OR($N145="D",$N145="HFO",$N145="FO",$N145="D/HFO",$N145="D/NG",$N145="HFO/D",$N145="HFO/NG",$N145="FO/NG"),Factors!$E$37,0)</f>
        <v>0</v>
      </c>
      <c r="BP145">
        <f t="shared" si="202"/>
        <v>63.461416724694558</v>
      </c>
      <c r="BQ145" s="17">
        <f t="shared" si="203"/>
        <v>91084.868544393976</v>
      </c>
      <c r="BR145" s="17">
        <f t="shared" si="184"/>
        <v>99842.383625698421</v>
      </c>
      <c r="BT145" s="17">
        <f t="shared" si="185"/>
        <v>93785.075536900433</v>
      </c>
      <c r="BU145" s="17">
        <f t="shared" si="186"/>
        <v>101309.96373371495</v>
      </c>
      <c r="BV145" s="17">
        <f t="shared" si="187"/>
        <v>114645.91796816465</v>
      </c>
      <c r="BW145" s="17">
        <f t="shared" si="188"/>
        <v>89628.577264013642</v>
      </c>
      <c r="BX145">
        <f>IF($A145="coal",Factors!D$2,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,$N145="LNG"),Factors!D$5,IF(OR($N145="D",$N145="HFO",$N145="FO",$N145="D/HFO",$N145="D/NG",$N145="HFO/D",$N145="HFO/NG",$N145="FO/NG",$N145="HFO/LFO"),Factors!D$4,0)))</f>
        <v>0.40084791833563349</v>
      </c>
      <c r="BY145">
        <f>IF($A145="coal",Factors!E$2,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,$N145="LNG"),Factors!E$5,IF(OR($N145="D",$N145="HFO",$N145="FO",$N145="D/HFO",$N145="D/NG",$N145="HFO/D",$N145="HFO/NG",$N145="FO/NG",$N145="HFO/LFO"),Factors!E$4,0)))</f>
        <v>0.4330101334016615</v>
      </c>
      <c r="BZ145">
        <f>IF($A145="coal",Factors!F$2,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,$N145="LNG"),Factors!F$5,IF(OR($N145="D",$N145="HFO",$N145="FO",$N145="D/HFO",$N145="D/NG",$N145="HFO/D",$N145="HFO/NG",$N145="FO/NG",$N145="HFO/LFO"),Factors!F$4,0)))</f>
        <v>0.49000949564875101</v>
      </c>
      <c r="CA145">
        <f>IF($A145="coal",Factors!G$2,IF(OR($N145="NG",$N145="NG/B",$N145="NG/C",$N145="NG/D",$N145="NG/OG",$N145="NG/FO",$N145="NG/LFO",$N145="NG/BFG",$N145="NG/HFO",$N145="NG/FO/D",$N145="NG/LNG",$N145="NG/N",$N145="NG/N/D",$N145="NG/D/HFO",$N145="NG/HFO/OG",$N145="NG/S",$N145="LNG/NG/FO",$N145="LNG/D",$N145="LNG/LPG",$N145="WSTH-NG",$N145="WSTH-NG/BU",$N145="LNG"),Factors!G$5,IF(OR($N145="D",$N145="HFO",$N145="FO",$N145="D/HFO",$N145="D/NG",$N145="HFO/D",$N145="HFO/NG",$N145="FO/NG",$N145="HFO/LFO"),Factors!G$4,0)))</f>
        <v>0.3830825791202615</v>
      </c>
    </row>
    <row r="146" spans="1:79">
      <c r="A146" t="s">
        <v>285</v>
      </c>
      <c r="B146" t="s">
        <v>32</v>
      </c>
      <c r="C146" t="s">
        <v>33</v>
      </c>
      <c r="D146" t="s">
        <v>34</v>
      </c>
      <c r="E146" t="s">
        <v>561</v>
      </c>
      <c r="F146" t="s">
        <v>472</v>
      </c>
      <c r="I146">
        <v>87</v>
      </c>
      <c r="J146" t="s">
        <v>72</v>
      </c>
      <c r="K146">
        <v>2000</v>
      </c>
      <c r="M146" t="s">
        <v>306</v>
      </c>
      <c r="N146" t="s">
        <v>332</v>
      </c>
      <c r="S146" t="s">
        <v>562</v>
      </c>
      <c r="T146" t="s">
        <v>563</v>
      </c>
      <c r="U146">
        <v>39.922328</v>
      </c>
      <c r="V146">
        <v>-87.446359999999999</v>
      </c>
      <c r="W146" t="s">
        <v>42</v>
      </c>
      <c r="X146" t="s">
        <v>99</v>
      </c>
      <c r="Y146" t="s">
        <v>100</v>
      </c>
      <c r="AA146" t="s">
        <v>101</v>
      </c>
      <c r="AB146" t="s">
        <v>564</v>
      </c>
      <c r="AC146" t="s">
        <v>565</v>
      </c>
      <c r="AD146" t="s">
        <v>567</v>
      </c>
      <c r="AE146" t="s">
        <v>49</v>
      </c>
      <c r="AF146" s="2">
        <v>0.625</v>
      </c>
      <c r="AG146">
        <f t="shared" si="181"/>
        <v>2088</v>
      </c>
      <c r="AH146" t="str">
        <f t="shared" si="182"/>
        <v/>
      </c>
      <c r="AI146">
        <f t="shared" si="189"/>
        <v>24</v>
      </c>
      <c r="AJ146">
        <f t="shared" si="190"/>
        <v>2040</v>
      </c>
      <c r="AK146">
        <f t="shared" ref="AK146:AL146" si="218">AJ146+40</f>
        <v>2080</v>
      </c>
      <c r="AL146">
        <f t="shared" si="218"/>
        <v>2120</v>
      </c>
      <c r="AM146">
        <f>IF($A146="coal",Factors!$D$2,0)</f>
        <v>0</v>
      </c>
      <c r="AN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Factors!$D$5,0)</f>
        <v>0.40084791833563349</v>
      </c>
      <c r="AO146">
        <f>IF(OR($N146="D",$N146="HFO",$N146="FO",$N146="D/HFO",$N146="D/NG",$N146="HFO/D",$N146="HFO/NG",$N146="FO/NG"),Factors!$D$4,0)</f>
        <v>0</v>
      </c>
      <c r="AP146">
        <f>IF($A146="coal",Factors!$E$2,0)</f>
        <v>0</v>
      </c>
      <c r="AQ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Factors!$E$5,0)</f>
        <v>0.4330101334016615</v>
      </c>
      <c r="AR146">
        <f>IF(OR($N146="D",$N146="HFO",$N146="FO",$N146="D/HFO",$N146="D/NG",$N146="HFO/D",$N146="HFO/NG",$N146="FO/NG"),Factors!$E$4,0)</f>
        <v>0</v>
      </c>
      <c r="AS146">
        <f>IF($A146="coal",Factors!$F$2,0)</f>
        <v>0</v>
      </c>
      <c r="AT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Factors!$F$5,0)</f>
        <v>0.49000949564875101</v>
      </c>
      <c r="AU146">
        <f>IF(OR($N146="D",$N146="HFO",$N146="FO",$N146="D/HFO",$N146="D/NG",$N146="HFO/D",$N146="HFO/NG",$N146="FO/NG"),Factors!$F$4,0)</f>
        <v>0</v>
      </c>
      <c r="AV146">
        <f>IF($A146="coal",Factors!$G$2,0)</f>
        <v>0</v>
      </c>
      <c r="AW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Factors!$G$5,0)</f>
        <v>0.3830825791202615</v>
      </c>
      <c r="AX146">
        <f>IF(OR($N146="D",$N146="HFO",$N146="FO",$N146="D/HFO",$N146="D/NG",$N146="HFO/D",$N146="HFO/NG",$N146="FO/NG"),Factors!$G$4,0)</f>
        <v>0</v>
      </c>
      <c r="AY146">
        <f t="shared" si="192"/>
        <v>0.40084791833563349</v>
      </c>
      <c r="AZ146">
        <f t="shared" si="193"/>
        <v>0.4330101334016615</v>
      </c>
      <c r="BA146">
        <f t="shared" si="194"/>
        <v>0.49000949564875101</v>
      </c>
      <c r="BB146">
        <f t="shared" si="195"/>
        <v>0.3830825791202615</v>
      </c>
      <c r="BC146">
        <f t="shared" si="196"/>
        <v>0.42673753162657685</v>
      </c>
      <c r="BD146" s="18">
        <f t="shared" si="197"/>
        <v>190.93388470122062</v>
      </c>
      <c r="BE146" s="18">
        <f t="shared" si="198"/>
        <v>206.2535517925464</v>
      </c>
      <c r="BF146" s="18">
        <f t="shared" si="199"/>
        <v>233.40377301489133</v>
      </c>
      <c r="BG146" s="18">
        <f t="shared" si="200"/>
        <v>182.47180949945854</v>
      </c>
      <c r="BH146">
        <f>IF(A146="coal", Factors!$B$8, IF(OR($N146="D",$N146="HFO",$N146="FO",$N146="D/HFO",$N146="D/NG",$N146="HFO/D",$N146="HFO/NG",$N146="FO/NG"), Factors!$B$9, 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 Factors!$B$10, 0)))</f>
        <v>7740</v>
      </c>
      <c r="BI146">
        <f>IF($A146&lt;&gt;"coal",0,IF($N146="bituminous",Factors!$B$30,IF($N146="lignite",Factors!$B$34,IF($N146="subbituminous",Factors!$B$41,(Factors!$B$30+Factors!$B$34)/2))))</f>
        <v>0</v>
      </c>
      <c r="BJ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(Factors!$B$36+Factors!$B$38)/2,0)</f>
        <v>57.894999999999996</v>
      </c>
      <c r="BK146">
        <f>IF(OR($N146="D",$N146="HFO",$N146="FO",$N146="D/HFO",$N146="D/NG",$N146="HFO/D",$N146="HFO/NG",$N146="FO/NG"),Factors!$B$31,0)</f>
        <v>0</v>
      </c>
      <c r="BL146">
        <f t="shared" si="201"/>
        <v>57.894999999999996</v>
      </c>
      <c r="BM146">
        <f>IF($A146&lt;&gt;"coal",0,IF($N146="bituminous",Factors!$E$33,IF($N146="lignite",Factors!$E$35,IF($N146="subbituminous",Factors!$E$34,(Factors!$E$33+Factors!$E$35)/2))))</f>
        <v>0</v>
      </c>
      <c r="BN146">
        <f>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),(Factors!$E$39+Factors!$E$40)/2,0)</f>
        <v>63.461416724694558</v>
      </c>
      <c r="BO146">
        <f>IF(OR($N146="D",$N146="HFO",$N146="FO",$N146="D/HFO",$N146="D/NG",$N146="HFO/D",$N146="HFO/NG",$N146="FO/NG"),Factors!$E$37,0)</f>
        <v>0</v>
      </c>
      <c r="BP146">
        <f t="shared" si="202"/>
        <v>63.461416724694558</v>
      </c>
      <c r="BQ146" s="17">
        <f t="shared" si="203"/>
        <v>91084.868544393976</v>
      </c>
      <c r="BR146" s="17">
        <f t="shared" si="184"/>
        <v>99842.383625698421</v>
      </c>
      <c r="BT146" s="17">
        <f t="shared" si="185"/>
        <v>93785.075536900433</v>
      </c>
      <c r="BU146" s="17">
        <f t="shared" si="186"/>
        <v>101309.96373371495</v>
      </c>
      <c r="BV146" s="17">
        <f t="shared" si="187"/>
        <v>114645.91796816465</v>
      </c>
      <c r="BW146" s="17">
        <f t="shared" si="188"/>
        <v>89628.577264013642</v>
      </c>
      <c r="BX146">
        <f>IF($A146="coal",Factors!D$2,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,$N146="LNG"),Factors!D$5,IF(OR($N146="D",$N146="HFO",$N146="FO",$N146="D/HFO",$N146="D/NG",$N146="HFO/D",$N146="HFO/NG",$N146="FO/NG",$N146="HFO/LFO"),Factors!D$4,0)))</f>
        <v>0.40084791833563349</v>
      </c>
      <c r="BY146">
        <f>IF($A146="coal",Factors!E$2,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,$N146="LNG"),Factors!E$5,IF(OR($N146="D",$N146="HFO",$N146="FO",$N146="D/HFO",$N146="D/NG",$N146="HFO/D",$N146="HFO/NG",$N146="FO/NG",$N146="HFO/LFO"),Factors!E$4,0)))</f>
        <v>0.4330101334016615</v>
      </c>
      <c r="BZ146">
        <f>IF($A146="coal",Factors!F$2,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,$N146="LNG"),Factors!F$5,IF(OR($N146="D",$N146="HFO",$N146="FO",$N146="D/HFO",$N146="D/NG",$N146="HFO/D",$N146="HFO/NG",$N146="FO/NG",$N146="HFO/LFO"),Factors!F$4,0)))</f>
        <v>0.49000949564875101</v>
      </c>
      <c r="CA146">
        <f>IF($A146="coal",Factors!G$2,IF(OR($N146="NG",$N146="NG/B",$N146="NG/C",$N146="NG/D",$N146="NG/OG",$N146="NG/FO",$N146="NG/LFO",$N146="NG/BFG",$N146="NG/HFO",$N146="NG/FO/D",$N146="NG/LNG",$N146="NG/N",$N146="NG/N/D",$N146="NG/D/HFO",$N146="NG/HFO/OG",$N146="NG/S",$N146="LNG/NG/FO",$N146="LNG/D",$N146="LNG/LPG",$N146="WSTH-NG",$N146="WSTH-NG/BU",$N146="LNG"),Factors!G$5,IF(OR($N146="D",$N146="HFO",$N146="FO",$N146="D/HFO",$N146="D/NG",$N146="HFO/D",$N146="HFO/NG",$N146="FO/NG",$N146="HFO/LFO"),Factors!G$4,0)))</f>
        <v>0.3830825791202615</v>
      </c>
    </row>
    <row r="147" spans="1:79">
      <c r="A147" t="s">
        <v>285</v>
      </c>
      <c r="B147" t="s">
        <v>32</v>
      </c>
      <c r="C147" t="s">
        <v>33</v>
      </c>
      <c r="D147" t="s">
        <v>34</v>
      </c>
      <c r="E147" t="s">
        <v>561</v>
      </c>
      <c r="F147" t="s">
        <v>474</v>
      </c>
      <c r="I147">
        <v>87</v>
      </c>
      <c r="J147" t="s">
        <v>72</v>
      </c>
      <c r="K147">
        <v>2000</v>
      </c>
      <c r="M147" t="s">
        <v>306</v>
      </c>
      <c r="N147" t="s">
        <v>332</v>
      </c>
      <c r="S147" t="s">
        <v>562</v>
      </c>
      <c r="T147" t="s">
        <v>563</v>
      </c>
      <c r="U147">
        <v>39.922328</v>
      </c>
      <c r="V147">
        <v>-87.446359999999999</v>
      </c>
      <c r="W147" t="s">
        <v>42</v>
      </c>
      <c r="X147" t="s">
        <v>99</v>
      </c>
      <c r="Y147" t="s">
        <v>100</v>
      </c>
      <c r="AA147" t="s">
        <v>101</v>
      </c>
      <c r="AB147" t="s">
        <v>564</v>
      </c>
      <c r="AC147" t="s">
        <v>565</v>
      </c>
      <c r="AD147" t="s">
        <v>568</v>
      </c>
      <c r="AE147" t="s">
        <v>49</v>
      </c>
      <c r="AF147" s="2">
        <v>0.625</v>
      </c>
      <c r="AG147">
        <f t="shared" si="181"/>
        <v>2088</v>
      </c>
      <c r="AH147" t="str">
        <f t="shared" si="182"/>
        <v/>
      </c>
      <c r="AI147">
        <f t="shared" si="189"/>
        <v>24</v>
      </c>
      <c r="AJ147">
        <f t="shared" si="190"/>
        <v>2040</v>
      </c>
      <c r="AK147">
        <f t="shared" ref="AK147:AL147" si="219">AJ147+40</f>
        <v>2080</v>
      </c>
      <c r="AL147">
        <f t="shared" si="219"/>
        <v>2120</v>
      </c>
      <c r="AM147">
        <f>IF($A147="coal",Factors!$D$2,0)</f>
        <v>0</v>
      </c>
      <c r="AN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Factors!$D$5,0)</f>
        <v>0.40084791833563349</v>
      </c>
      <c r="AO147">
        <f>IF(OR($N147="D",$N147="HFO",$N147="FO",$N147="D/HFO",$N147="D/NG",$N147="HFO/D",$N147="HFO/NG",$N147="FO/NG"),Factors!$D$4,0)</f>
        <v>0</v>
      </c>
      <c r="AP147">
        <f>IF($A147="coal",Factors!$E$2,0)</f>
        <v>0</v>
      </c>
      <c r="AQ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Factors!$E$5,0)</f>
        <v>0.4330101334016615</v>
      </c>
      <c r="AR147">
        <f>IF(OR($N147="D",$N147="HFO",$N147="FO",$N147="D/HFO",$N147="D/NG",$N147="HFO/D",$N147="HFO/NG",$N147="FO/NG"),Factors!$E$4,0)</f>
        <v>0</v>
      </c>
      <c r="AS147">
        <f>IF($A147="coal",Factors!$F$2,0)</f>
        <v>0</v>
      </c>
      <c r="AT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Factors!$F$5,0)</f>
        <v>0.49000949564875101</v>
      </c>
      <c r="AU147">
        <f>IF(OR($N147="D",$N147="HFO",$N147="FO",$N147="D/HFO",$N147="D/NG",$N147="HFO/D",$N147="HFO/NG",$N147="FO/NG"),Factors!$F$4,0)</f>
        <v>0</v>
      </c>
      <c r="AV147">
        <f>IF($A147="coal",Factors!$G$2,0)</f>
        <v>0</v>
      </c>
      <c r="AW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Factors!$G$5,0)</f>
        <v>0.3830825791202615</v>
      </c>
      <c r="AX147">
        <f>IF(OR($N147="D",$N147="HFO",$N147="FO",$N147="D/HFO",$N147="D/NG",$N147="HFO/D",$N147="HFO/NG",$N147="FO/NG"),Factors!$G$4,0)</f>
        <v>0</v>
      </c>
      <c r="AY147">
        <f t="shared" si="192"/>
        <v>0.40084791833563349</v>
      </c>
      <c r="AZ147">
        <f t="shared" si="193"/>
        <v>0.4330101334016615</v>
      </c>
      <c r="BA147">
        <f t="shared" si="194"/>
        <v>0.49000949564875101</v>
      </c>
      <c r="BB147">
        <f t="shared" si="195"/>
        <v>0.3830825791202615</v>
      </c>
      <c r="BC147">
        <f t="shared" si="196"/>
        <v>0.42673753162657685</v>
      </c>
      <c r="BD147" s="18">
        <f t="shared" si="197"/>
        <v>190.93388470122062</v>
      </c>
      <c r="BE147" s="18">
        <f t="shared" si="198"/>
        <v>206.2535517925464</v>
      </c>
      <c r="BF147" s="18">
        <f t="shared" si="199"/>
        <v>233.40377301489133</v>
      </c>
      <c r="BG147" s="18">
        <f t="shared" si="200"/>
        <v>182.47180949945854</v>
      </c>
      <c r="BH147">
        <f>IF(A147="coal", Factors!$B$8, IF(OR($N147="D",$N147="HFO",$N147="FO",$N147="D/HFO",$N147="D/NG",$N147="HFO/D",$N147="HFO/NG",$N147="FO/NG"), Factors!$B$9, 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 Factors!$B$10, 0)))</f>
        <v>7740</v>
      </c>
      <c r="BI147">
        <f>IF($A147&lt;&gt;"coal",0,IF($N147="bituminous",Factors!$B$30,IF($N147="lignite",Factors!$B$34,IF($N147="subbituminous",Factors!$B$41,(Factors!$B$30+Factors!$B$34)/2))))</f>
        <v>0</v>
      </c>
      <c r="BJ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(Factors!$B$36+Factors!$B$38)/2,0)</f>
        <v>57.894999999999996</v>
      </c>
      <c r="BK147">
        <f>IF(OR($N147="D",$N147="HFO",$N147="FO",$N147="D/HFO",$N147="D/NG",$N147="HFO/D",$N147="HFO/NG",$N147="FO/NG"),Factors!$B$31,0)</f>
        <v>0</v>
      </c>
      <c r="BL147">
        <f t="shared" si="201"/>
        <v>57.894999999999996</v>
      </c>
      <c r="BM147">
        <f>IF($A147&lt;&gt;"coal",0,IF($N147="bituminous",Factors!$E$33,IF($N147="lignite",Factors!$E$35,IF($N147="subbituminous",Factors!$E$34,(Factors!$E$33+Factors!$E$35)/2))))</f>
        <v>0</v>
      </c>
      <c r="BN147">
        <f>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),(Factors!$E$39+Factors!$E$40)/2,0)</f>
        <v>63.461416724694558</v>
      </c>
      <c r="BO147">
        <f>IF(OR($N147="D",$N147="HFO",$N147="FO",$N147="D/HFO",$N147="D/NG",$N147="HFO/D",$N147="HFO/NG",$N147="FO/NG"),Factors!$E$37,0)</f>
        <v>0</v>
      </c>
      <c r="BP147">
        <f t="shared" si="202"/>
        <v>63.461416724694558</v>
      </c>
      <c r="BQ147" s="17">
        <f t="shared" si="203"/>
        <v>91084.868544393976</v>
      </c>
      <c r="BR147" s="17">
        <f t="shared" si="184"/>
        <v>99842.383625698421</v>
      </c>
      <c r="BT147" s="17">
        <f t="shared" si="185"/>
        <v>93785.075536900433</v>
      </c>
      <c r="BU147" s="17">
        <f t="shared" si="186"/>
        <v>101309.96373371495</v>
      </c>
      <c r="BV147" s="17">
        <f t="shared" si="187"/>
        <v>114645.91796816465</v>
      </c>
      <c r="BW147" s="17">
        <f t="shared" si="188"/>
        <v>89628.577264013642</v>
      </c>
      <c r="BX147">
        <f>IF($A147="coal",Factors!D$2,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,$N147="LNG"),Factors!D$5,IF(OR($N147="D",$N147="HFO",$N147="FO",$N147="D/HFO",$N147="D/NG",$N147="HFO/D",$N147="HFO/NG",$N147="FO/NG",$N147="HFO/LFO"),Factors!D$4,0)))</f>
        <v>0.40084791833563349</v>
      </c>
      <c r="BY147">
        <f>IF($A147="coal",Factors!E$2,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,$N147="LNG"),Factors!E$5,IF(OR($N147="D",$N147="HFO",$N147="FO",$N147="D/HFO",$N147="D/NG",$N147="HFO/D",$N147="HFO/NG",$N147="FO/NG",$N147="HFO/LFO"),Factors!E$4,0)))</f>
        <v>0.4330101334016615</v>
      </c>
      <c r="BZ147">
        <f>IF($A147="coal",Factors!F$2,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,$N147="LNG"),Factors!F$5,IF(OR($N147="D",$N147="HFO",$N147="FO",$N147="D/HFO",$N147="D/NG",$N147="HFO/D",$N147="HFO/NG",$N147="FO/NG",$N147="HFO/LFO"),Factors!F$4,0)))</f>
        <v>0.49000949564875101</v>
      </c>
      <c r="CA147">
        <f>IF($A147="coal",Factors!G$2,IF(OR($N147="NG",$N147="NG/B",$N147="NG/C",$N147="NG/D",$N147="NG/OG",$N147="NG/FO",$N147="NG/LFO",$N147="NG/BFG",$N147="NG/HFO",$N147="NG/FO/D",$N147="NG/LNG",$N147="NG/N",$N147="NG/N/D",$N147="NG/D/HFO",$N147="NG/HFO/OG",$N147="NG/S",$N147="LNG/NG/FO",$N147="LNG/D",$N147="LNG/LPG",$N147="WSTH-NG",$N147="WSTH-NG/BU",$N147="LNG"),Factors!G$5,IF(OR($N147="D",$N147="HFO",$N147="FO",$N147="D/HFO",$N147="D/NG",$N147="HFO/D",$N147="HFO/NG",$N147="FO/NG",$N147="HFO/LFO"),Factors!G$4,0)))</f>
        <v>0.3830825791202615</v>
      </c>
    </row>
    <row r="148" spans="1:79">
      <c r="A148" t="s">
        <v>285</v>
      </c>
      <c r="B148" t="s">
        <v>32</v>
      </c>
      <c r="C148" t="s">
        <v>33</v>
      </c>
      <c r="D148" t="s">
        <v>34</v>
      </c>
      <c r="E148" t="s">
        <v>561</v>
      </c>
      <c r="F148" t="s">
        <v>476</v>
      </c>
      <c r="I148">
        <v>87</v>
      </c>
      <c r="J148" t="s">
        <v>72</v>
      </c>
      <c r="K148">
        <v>2000</v>
      </c>
      <c r="M148" t="s">
        <v>306</v>
      </c>
      <c r="N148" t="s">
        <v>332</v>
      </c>
      <c r="S148" t="s">
        <v>562</v>
      </c>
      <c r="T148" t="s">
        <v>563</v>
      </c>
      <c r="U148">
        <v>39.922328</v>
      </c>
      <c r="V148">
        <v>-87.446359999999999</v>
      </c>
      <c r="W148" t="s">
        <v>42</v>
      </c>
      <c r="X148" t="s">
        <v>99</v>
      </c>
      <c r="Y148" t="s">
        <v>100</v>
      </c>
      <c r="AA148" t="s">
        <v>101</v>
      </c>
      <c r="AB148" t="s">
        <v>564</v>
      </c>
      <c r="AC148" t="s">
        <v>565</v>
      </c>
      <c r="AD148" t="s">
        <v>569</v>
      </c>
      <c r="AE148" t="s">
        <v>49</v>
      </c>
      <c r="AF148" s="2">
        <v>0.625</v>
      </c>
      <c r="AG148">
        <f t="shared" si="181"/>
        <v>2088</v>
      </c>
      <c r="AH148" t="str">
        <f t="shared" si="182"/>
        <v/>
      </c>
      <c r="AI148">
        <f t="shared" si="189"/>
        <v>24</v>
      </c>
      <c r="AJ148">
        <f t="shared" si="190"/>
        <v>2040</v>
      </c>
      <c r="AK148">
        <f t="shared" ref="AK148:AL148" si="220">AJ148+40</f>
        <v>2080</v>
      </c>
      <c r="AL148">
        <f t="shared" si="220"/>
        <v>2120</v>
      </c>
      <c r="AM148">
        <f>IF($A148="coal",Factors!$D$2,0)</f>
        <v>0</v>
      </c>
      <c r="AN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Factors!$D$5,0)</f>
        <v>0.40084791833563349</v>
      </c>
      <c r="AO148">
        <f>IF(OR($N148="D",$N148="HFO",$N148="FO",$N148="D/HFO",$N148="D/NG",$N148="HFO/D",$N148="HFO/NG",$N148="FO/NG"),Factors!$D$4,0)</f>
        <v>0</v>
      </c>
      <c r="AP148">
        <f>IF($A148="coal",Factors!$E$2,0)</f>
        <v>0</v>
      </c>
      <c r="AQ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Factors!$E$5,0)</f>
        <v>0.4330101334016615</v>
      </c>
      <c r="AR148">
        <f>IF(OR($N148="D",$N148="HFO",$N148="FO",$N148="D/HFO",$N148="D/NG",$N148="HFO/D",$N148="HFO/NG",$N148="FO/NG"),Factors!$E$4,0)</f>
        <v>0</v>
      </c>
      <c r="AS148">
        <f>IF($A148="coal",Factors!$F$2,0)</f>
        <v>0</v>
      </c>
      <c r="AT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Factors!$F$5,0)</f>
        <v>0.49000949564875101</v>
      </c>
      <c r="AU148">
        <f>IF(OR($N148="D",$N148="HFO",$N148="FO",$N148="D/HFO",$N148="D/NG",$N148="HFO/D",$N148="HFO/NG",$N148="FO/NG"),Factors!$F$4,0)</f>
        <v>0</v>
      </c>
      <c r="AV148">
        <f>IF($A148="coal",Factors!$G$2,0)</f>
        <v>0</v>
      </c>
      <c r="AW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Factors!$G$5,0)</f>
        <v>0.3830825791202615</v>
      </c>
      <c r="AX148">
        <f>IF(OR($N148="D",$N148="HFO",$N148="FO",$N148="D/HFO",$N148="D/NG",$N148="HFO/D",$N148="HFO/NG",$N148="FO/NG"),Factors!$G$4,0)</f>
        <v>0</v>
      </c>
      <c r="AY148">
        <f t="shared" si="192"/>
        <v>0.40084791833563349</v>
      </c>
      <c r="AZ148">
        <f t="shared" si="193"/>
        <v>0.4330101334016615</v>
      </c>
      <c r="BA148">
        <f t="shared" si="194"/>
        <v>0.49000949564875101</v>
      </c>
      <c r="BB148">
        <f t="shared" si="195"/>
        <v>0.3830825791202615</v>
      </c>
      <c r="BC148">
        <f t="shared" si="196"/>
        <v>0.42673753162657685</v>
      </c>
      <c r="BD148" s="18">
        <f t="shared" si="197"/>
        <v>190.93388470122062</v>
      </c>
      <c r="BE148" s="18">
        <f t="shared" si="198"/>
        <v>206.2535517925464</v>
      </c>
      <c r="BF148" s="18">
        <f t="shared" si="199"/>
        <v>233.40377301489133</v>
      </c>
      <c r="BG148" s="18">
        <f t="shared" si="200"/>
        <v>182.47180949945854</v>
      </c>
      <c r="BH148">
        <f>IF(A148="coal", Factors!$B$8, IF(OR($N148="D",$N148="HFO",$N148="FO",$N148="D/HFO",$N148="D/NG",$N148="HFO/D",$N148="HFO/NG",$N148="FO/NG"), Factors!$B$9, 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 Factors!$B$10, 0)))</f>
        <v>7740</v>
      </c>
      <c r="BI148">
        <f>IF($A148&lt;&gt;"coal",0,IF($N148="bituminous",Factors!$B$30,IF($N148="lignite",Factors!$B$34,IF($N148="subbituminous",Factors!$B$41,(Factors!$B$30+Factors!$B$34)/2))))</f>
        <v>0</v>
      </c>
      <c r="BJ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(Factors!$B$36+Factors!$B$38)/2,0)</f>
        <v>57.894999999999996</v>
      </c>
      <c r="BK148">
        <f>IF(OR($N148="D",$N148="HFO",$N148="FO",$N148="D/HFO",$N148="D/NG",$N148="HFO/D",$N148="HFO/NG",$N148="FO/NG"),Factors!$B$31,0)</f>
        <v>0</v>
      </c>
      <c r="BL148">
        <f t="shared" si="201"/>
        <v>57.894999999999996</v>
      </c>
      <c r="BM148">
        <f>IF($A148&lt;&gt;"coal",0,IF($N148="bituminous",Factors!$E$33,IF($N148="lignite",Factors!$E$35,IF($N148="subbituminous",Factors!$E$34,(Factors!$E$33+Factors!$E$35)/2))))</f>
        <v>0</v>
      </c>
      <c r="BN148">
        <f>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),(Factors!$E$39+Factors!$E$40)/2,0)</f>
        <v>63.461416724694558</v>
      </c>
      <c r="BO148">
        <f>IF(OR($N148="D",$N148="HFO",$N148="FO",$N148="D/HFO",$N148="D/NG",$N148="HFO/D",$N148="HFO/NG",$N148="FO/NG"),Factors!$E$37,0)</f>
        <v>0</v>
      </c>
      <c r="BP148">
        <f t="shared" si="202"/>
        <v>63.461416724694558</v>
      </c>
      <c r="BQ148" s="17">
        <f t="shared" si="203"/>
        <v>91084.868544393976</v>
      </c>
      <c r="BR148" s="17">
        <f t="shared" si="184"/>
        <v>99842.383625698421</v>
      </c>
      <c r="BT148" s="17">
        <f t="shared" si="185"/>
        <v>93785.075536900433</v>
      </c>
      <c r="BU148" s="17">
        <f t="shared" si="186"/>
        <v>101309.96373371495</v>
      </c>
      <c r="BV148" s="17">
        <f t="shared" si="187"/>
        <v>114645.91796816465</v>
      </c>
      <c r="BW148" s="17">
        <f t="shared" si="188"/>
        <v>89628.577264013642</v>
      </c>
      <c r="BX148">
        <f>IF($A148="coal",Factors!D$2,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,$N148="LNG"),Factors!D$5,IF(OR($N148="D",$N148="HFO",$N148="FO",$N148="D/HFO",$N148="D/NG",$N148="HFO/D",$N148="HFO/NG",$N148="FO/NG",$N148="HFO/LFO"),Factors!D$4,0)))</f>
        <v>0.40084791833563349</v>
      </c>
      <c r="BY148">
        <f>IF($A148="coal",Factors!E$2,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,$N148="LNG"),Factors!E$5,IF(OR($N148="D",$N148="HFO",$N148="FO",$N148="D/HFO",$N148="D/NG",$N148="HFO/D",$N148="HFO/NG",$N148="FO/NG",$N148="HFO/LFO"),Factors!E$4,0)))</f>
        <v>0.4330101334016615</v>
      </c>
      <c r="BZ148">
        <f>IF($A148="coal",Factors!F$2,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,$N148="LNG"),Factors!F$5,IF(OR($N148="D",$N148="HFO",$N148="FO",$N148="D/HFO",$N148="D/NG",$N148="HFO/D",$N148="HFO/NG",$N148="FO/NG",$N148="HFO/LFO"),Factors!F$4,0)))</f>
        <v>0.49000949564875101</v>
      </c>
      <c r="CA148">
        <f>IF($A148="coal",Factors!G$2,IF(OR($N148="NG",$N148="NG/B",$N148="NG/C",$N148="NG/D",$N148="NG/OG",$N148="NG/FO",$N148="NG/LFO",$N148="NG/BFG",$N148="NG/HFO",$N148="NG/FO/D",$N148="NG/LNG",$N148="NG/N",$N148="NG/N/D",$N148="NG/D/HFO",$N148="NG/HFO/OG",$N148="NG/S",$N148="LNG/NG/FO",$N148="LNG/D",$N148="LNG/LPG",$N148="WSTH-NG",$N148="WSTH-NG/BU",$N148="LNG"),Factors!G$5,IF(OR($N148="D",$N148="HFO",$N148="FO",$N148="D/HFO",$N148="D/NG",$N148="HFO/D",$N148="HFO/NG",$N148="FO/NG",$N148="HFO/LFO"),Factors!G$4,0)))</f>
        <v>0.3830825791202615</v>
      </c>
    </row>
    <row r="149" spans="1:79">
      <c r="A149" t="s">
        <v>285</v>
      </c>
      <c r="B149" t="s">
        <v>32</v>
      </c>
      <c r="C149" t="s">
        <v>33</v>
      </c>
      <c r="D149" t="s">
        <v>34</v>
      </c>
      <c r="E149" t="s">
        <v>561</v>
      </c>
      <c r="F149" t="s">
        <v>478</v>
      </c>
      <c r="I149">
        <v>87</v>
      </c>
      <c r="J149" t="s">
        <v>72</v>
      </c>
      <c r="K149">
        <v>2000</v>
      </c>
      <c r="M149" t="s">
        <v>306</v>
      </c>
      <c r="N149" t="s">
        <v>332</v>
      </c>
      <c r="S149" t="s">
        <v>562</v>
      </c>
      <c r="T149" t="s">
        <v>563</v>
      </c>
      <c r="U149">
        <v>39.922328</v>
      </c>
      <c r="V149">
        <v>-87.446359999999999</v>
      </c>
      <c r="W149" t="s">
        <v>42</v>
      </c>
      <c r="X149" t="s">
        <v>99</v>
      </c>
      <c r="Y149" t="s">
        <v>100</v>
      </c>
      <c r="AA149" t="s">
        <v>101</v>
      </c>
      <c r="AB149" t="s">
        <v>564</v>
      </c>
      <c r="AC149" t="s">
        <v>565</v>
      </c>
      <c r="AD149" t="s">
        <v>570</v>
      </c>
      <c r="AE149" t="s">
        <v>49</v>
      </c>
      <c r="AF149" s="2">
        <v>0.625</v>
      </c>
      <c r="AG149">
        <f t="shared" si="181"/>
        <v>2088</v>
      </c>
      <c r="AH149" t="str">
        <f t="shared" si="182"/>
        <v/>
      </c>
      <c r="AI149">
        <f t="shared" si="189"/>
        <v>24</v>
      </c>
      <c r="AJ149">
        <f t="shared" si="190"/>
        <v>2040</v>
      </c>
      <c r="AK149">
        <f t="shared" ref="AK149:AL149" si="221">AJ149+40</f>
        <v>2080</v>
      </c>
      <c r="AL149">
        <f t="shared" si="221"/>
        <v>2120</v>
      </c>
      <c r="AM149">
        <f>IF($A149="coal",Factors!$D$2,0)</f>
        <v>0</v>
      </c>
      <c r="AN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Factors!$D$5,0)</f>
        <v>0.40084791833563349</v>
      </c>
      <c r="AO149">
        <f>IF(OR($N149="D",$N149="HFO",$N149="FO",$N149="D/HFO",$N149="D/NG",$N149="HFO/D",$N149="HFO/NG",$N149="FO/NG"),Factors!$D$4,0)</f>
        <v>0</v>
      </c>
      <c r="AP149">
        <f>IF($A149="coal",Factors!$E$2,0)</f>
        <v>0</v>
      </c>
      <c r="AQ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Factors!$E$5,0)</f>
        <v>0.4330101334016615</v>
      </c>
      <c r="AR149">
        <f>IF(OR($N149="D",$N149="HFO",$N149="FO",$N149="D/HFO",$N149="D/NG",$N149="HFO/D",$N149="HFO/NG",$N149="FO/NG"),Factors!$E$4,0)</f>
        <v>0</v>
      </c>
      <c r="AS149">
        <f>IF($A149="coal",Factors!$F$2,0)</f>
        <v>0</v>
      </c>
      <c r="AT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Factors!$F$5,0)</f>
        <v>0.49000949564875101</v>
      </c>
      <c r="AU149">
        <f>IF(OR($N149="D",$N149="HFO",$N149="FO",$N149="D/HFO",$N149="D/NG",$N149="HFO/D",$N149="HFO/NG",$N149="FO/NG"),Factors!$F$4,0)</f>
        <v>0</v>
      </c>
      <c r="AV149">
        <f>IF($A149="coal",Factors!$G$2,0)</f>
        <v>0</v>
      </c>
      <c r="AW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Factors!$G$5,0)</f>
        <v>0.3830825791202615</v>
      </c>
      <c r="AX149">
        <f>IF(OR($N149="D",$N149="HFO",$N149="FO",$N149="D/HFO",$N149="D/NG",$N149="HFO/D",$N149="HFO/NG",$N149="FO/NG"),Factors!$G$4,0)</f>
        <v>0</v>
      </c>
      <c r="AY149">
        <f t="shared" si="192"/>
        <v>0.40084791833563349</v>
      </c>
      <c r="AZ149">
        <f t="shared" si="193"/>
        <v>0.4330101334016615</v>
      </c>
      <c r="BA149">
        <f t="shared" si="194"/>
        <v>0.49000949564875101</v>
      </c>
      <c r="BB149">
        <f t="shared" si="195"/>
        <v>0.3830825791202615</v>
      </c>
      <c r="BC149">
        <f t="shared" si="196"/>
        <v>0.42673753162657685</v>
      </c>
      <c r="BD149" s="18">
        <f t="shared" si="197"/>
        <v>190.93388470122062</v>
      </c>
      <c r="BE149" s="18">
        <f t="shared" si="198"/>
        <v>206.2535517925464</v>
      </c>
      <c r="BF149" s="18">
        <f t="shared" si="199"/>
        <v>233.40377301489133</v>
      </c>
      <c r="BG149" s="18">
        <f t="shared" si="200"/>
        <v>182.47180949945854</v>
      </c>
      <c r="BH149">
        <f>IF(A149="coal", Factors!$B$8, IF(OR($N149="D",$N149="HFO",$N149="FO",$N149="D/HFO",$N149="D/NG",$N149="HFO/D",$N149="HFO/NG",$N149="FO/NG"), Factors!$B$9, 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 Factors!$B$10, 0)))</f>
        <v>7740</v>
      </c>
      <c r="BI149">
        <f>IF($A149&lt;&gt;"coal",0,IF($N149="bituminous",Factors!$B$30,IF($N149="lignite",Factors!$B$34,IF($N149="subbituminous",Factors!$B$41,(Factors!$B$30+Factors!$B$34)/2))))</f>
        <v>0</v>
      </c>
      <c r="BJ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(Factors!$B$36+Factors!$B$38)/2,0)</f>
        <v>57.894999999999996</v>
      </c>
      <c r="BK149">
        <f>IF(OR($N149="D",$N149="HFO",$N149="FO",$N149="D/HFO",$N149="D/NG",$N149="HFO/D",$N149="HFO/NG",$N149="FO/NG"),Factors!$B$31,0)</f>
        <v>0</v>
      </c>
      <c r="BL149">
        <f t="shared" si="201"/>
        <v>57.894999999999996</v>
      </c>
      <c r="BM149">
        <f>IF($A149&lt;&gt;"coal",0,IF($N149="bituminous",Factors!$E$33,IF($N149="lignite",Factors!$E$35,IF($N149="subbituminous",Factors!$E$34,(Factors!$E$33+Factors!$E$35)/2))))</f>
        <v>0</v>
      </c>
      <c r="BN149">
        <f>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),(Factors!$E$39+Factors!$E$40)/2,0)</f>
        <v>63.461416724694558</v>
      </c>
      <c r="BO149">
        <f>IF(OR($N149="D",$N149="HFO",$N149="FO",$N149="D/HFO",$N149="D/NG",$N149="HFO/D",$N149="HFO/NG",$N149="FO/NG"),Factors!$E$37,0)</f>
        <v>0</v>
      </c>
      <c r="BP149">
        <f t="shared" si="202"/>
        <v>63.461416724694558</v>
      </c>
      <c r="BQ149" s="17">
        <f t="shared" si="203"/>
        <v>91084.868544393976</v>
      </c>
      <c r="BR149" s="17">
        <f t="shared" si="184"/>
        <v>99842.383625698421</v>
      </c>
      <c r="BT149" s="17">
        <f t="shared" si="185"/>
        <v>93785.075536900433</v>
      </c>
      <c r="BU149" s="17">
        <f t="shared" si="186"/>
        <v>101309.96373371495</v>
      </c>
      <c r="BV149" s="17">
        <f t="shared" si="187"/>
        <v>114645.91796816465</v>
      </c>
      <c r="BW149" s="17">
        <f t="shared" si="188"/>
        <v>89628.577264013642</v>
      </c>
      <c r="BX149">
        <f>IF($A149="coal",Factors!D$2,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,$N149="LNG"),Factors!D$5,IF(OR($N149="D",$N149="HFO",$N149="FO",$N149="D/HFO",$N149="D/NG",$N149="HFO/D",$N149="HFO/NG",$N149="FO/NG",$N149="HFO/LFO"),Factors!D$4,0)))</f>
        <v>0.40084791833563349</v>
      </c>
      <c r="BY149">
        <f>IF($A149="coal",Factors!E$2,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,$N149="LNG"),Factors!E$5,IF(OR($N149="D",$N149="HFO",$N149="FO",$N149="D/HFO",$N149="D/NG",$N149="HFO/D",$N149="HFO/NG",$N149="FO/NG",$N149="HFO/LFO"),Factors!E$4,0)))</f>
        <v>0.4330101334016615</v>
      </c>
      <c r="BZ149">
        <f>IF($A149="coal",Factors!F$2,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,$N149="LNG"),Factors!F$5,IF(OR($N149="D",$N149="HFO",$N149="FO",$N149="D/HFO",$N149="D/NG",$N149="HFO/D",$N149="HFO/NG",$N149="FO/NG",$N149="HFO/LFO"),Factors!F$4,0)))</f>
        <v>0.49000949564875101</v>
      </c>
      <c r="CA149">
        <f>IF($A149="coal",Factors!G$2,IF(OR($N149="NG",$N149="NG/B",$N149="NG/C",$N149="NG/D",$N149="NG/OG",$N149="NG/FO",$N149="NG/LFO",$N149="NG/BFG",$N149="NG/HFO",$N149="NG/FO/D",$N149="NG/LNG",$N149="NG/N",$N149="NG/N/D",$N149="NG/D/HFO",$N149="NG/HFO/OG",$N149="NG/S",$N149="LNG/NG/FO",$N149="LNG/D",$N149="LNG/LPG",$N149="WSTH-NG",$N149="WSTH-NG/BU",$N149="LNG"),Factors!G$5,IF(OR($N149="D",$N149="HFO",$N149="FO",$N149="D/HFO",$N149="D/NG",$N149="HFO/D",$N149="HFO/NG",$N149="FO/NG",$N149="HFO/LFO"),Factors!G$4,0)))</f>
        <v>0.3830825791202615</v>
      </c>
    </row>
    <row r="150" spans="1:79">
      <c r="A150" t="s">
        <v>285</v>
      </c>
      <c r="B150" t="s">
        <v>32</v>
      </c>
      <c r="C150" t="s">
        <v>33</v>
      </c>
      <c r="D150" t="s">
        <v>34</v>
      </c>
      <c r="E150" t="s">
        <v>561</v>
      </c>
      <c r="F150" t="s">
        <v>480</v>
      </c>
      <c r="I150">
        <v>87</v>
      </c>
      <c r="J150" t="s">
        <v>72</v>
      </c>
      <c r="K150">
        <v>2000</v>
      </c>
      <c r="M150" t="s">
        <v>306</v>
      </c>
      <c r="N150" t="s">
        <v>332</v>
      </c>
      <c r="S150" t="s">
        <v>562</v>
      </c>
      <c r="T150" t="s">
        <v>563</v>
      </c>
      <c r="U150">
        <v>39.922328</v>
      </c>
      <c r="V150">
        <v>-87.446359999999999</v>
      </c>
      <c r="W150" t="s">
        <v>42</v>
      </c>
      <c r="X150" t="s">
        <v>99</v>
      </c>
      <c r="Y150" t="s">
        <v>100</v>
      </c>
      <c r="AA150" t="s">
        <v>101</v>
      </c>
      <c r="AB150" t="s">
        <v>564</v>
      </c>
      <c r="AC150" t="s">
        <v>565</v>
      </c>
      <c r="AD150" t="s">
        <v>571</v>
      </c>
      <c r="AE150" t="s">
        <v>49</v>
      </c>
      <c r="AF150" s="2">
        <v>0.625</v>
      </c>
      <c r="AG150">
        <f t="shared" si="181"/>
        <v>2088</v>
      </c>
      <c r="AH150" t="str">
        <f t="shared" si="182"/>
        <v/>
      </c>
      <c r="AI150">
        <f t="shared" si="189"/>
        <v>24</v>
      </c>
      <c r="AJ150">
        <f t="shared" si="190"/>
        <v>2040</v>
      </c>
      <c r="AK150">
        <f t="shared" ref="AK150:AL150" si="222">AJ150+40</f>
        <v>2080</v>
      </c>
      <c r="AL150">
        <f t="shared" si="222"/>
        <v>2120</v>
      </c>
      <c r="AM150">
        <f>IF($A150="coal",Factors!$D$2,0)</f>
        <v>0</v>
      </c>
      <c r="AN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Factors!$D$5,0)</f>
        <v>0.40084791833563349</v>
      </c>
      <c r="AO150">
        <f>IF(OR($N150="D",$N150="HFO",$N150="FO",$N150="D/HFO",$N150="D/NG",$N150="HFO/D",$N150="HFO/NG",$N150="FO/NG"),Factors!$D$4,0)</f>
        <v>0</v>
      </c>
      <c r="AP150">
        <f>IF($A150="coal",Factors!$E$2,0)</f>
        <v>0</v>
      </c>
      <c r="AQ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Factors!$E$5,0)</f>
        <v>0.4330101334016615</v>
      </c>
      <c r="AR150">
        <f>IF(OR($N150="D",$N150="HFO",$N150="FO",$N150="D/HFO",$N150="D/NG",$N150="HFO/D",$N150="HFO/NG",$N150="FO/NG"),Factors!$E$4,0)</f>
        <v>0</v>
      </c>
      <c r="AS150">
        <f>IF($A150="coal",Factors!$F$2,0)</f>
        <v>0</v>
      </c>
      <c r="AT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Factors!$F$5,0)</f>
        <v>0.49000949564875101</v>
      </c>
      <c r="AU150">
        <f>IF(OR($N150="D",$N150="HFO",$N150="FO",$N150="D/HFO",$N150="D/NG",$N150="HFO/D",$N150="HFO/NG",$N150="FO/NG"),Factors!$F$4,0)</f>
        <v>0</v>
      </c>
      <c r="AV150">
        <f>IF($A150="coal",Factors!$G$2,0)</f>
        <v>0</v>
      </c>
      <c r="AW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Factors!$G$5,0)</f>
        <v>0.3830825791202615</v>
      </c>
      <c r="AX150">
        <f>IF(OR($N150="D",$N150="HFO",$N150="FO",$N150="D/HFO",$N150="D/NG",$N150="HFO/D",$N150="HFO/NG",$N150="FO/NG"),Factors!$G$4,0)</f>
        <v>0</v>
      </c>
      <c r="AY150">
        <f t="shared" si="192"/>
        <v>0.40084791833563349</v>
      </c>
      <c r="AZ150">
        <f t="shared" si="193"/>
        <v>0.4330101334016615</v>
      </c>
      <c r="BA150">
        <f t="shared" si="194"/>
        <v>0.49000949564875101</v>
      </c>
      <c r="BB150">
        <f t="shared" si="195"/>
        <v>0.3830825791202615</v>
      </c>
      <c r="BC150">
        <f t="shared" si="196"/>
        <v>0.42673753162657685</v>
      </c>
      <c r="BD150" s="18">
        <f t="shared" si="197"/>
        <v>190.93388470122062</v>
      </c>
      <c r="BE150" s="18">
        <f t="shared" si="198"/>
        <v>206.2535517925464</v>
      </c>
      <c r="BF150" s="18">
        <f t="shared" si="199"/>
        <v>233.40377301489133</v>
      </c>
      <c r="BG150" s="18">
        <f t="shared" si="200"/>
        <v>182.47180949945854</v>
      </c>
      <c r="BH150">
        <f>IF(A150="coal", Factors!$B$8, IF(OR($N150="D",$N150="HFO",$N150="FO",$N150="D/HFO",$N150="D/NG",$N150="HFO/D",$N150="HFO/NG",$N150="FO/NG"), Factors!$B$9, 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 Factors!$B$10, 0)))</f>
        <v>7740</v>
      </c>
      <c r="BI150">
        <f>IF($A150&lt;&gt;"coal",0,IF($N150="bituminous",Factors!$B$30,IF($N150="lignite",Factors!$B$34,IF($N150="subbituminous",Factors!$B$41,(Factors!$B$30+Factors!$B$34)/2))))</f>
        <v>0</v>
      </c>
      <c r="BJ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(Factors!$B$36+Factors!$B$38)/2,0)</f>
        <v>57.894999999999996</v>
      </c>
      <c r="BK150">
        <f>IF(OR($N150="D",$N150="HFO",$N150="FO",$N150="D/HFO",$N150="D/NG",$N150="HFO/D",$N150="HFO/NG",$N150="FO/NG"),Factors!$B$31,0)</f>
        <v>0</v>
      </c>
      <c r="BL150">
        <f t="shared" si="201"/>
        <v>57.894999999999996</v>
      </c>
      <c r="BM150">
        <f>IF($A150&lt;&gt;"coal",0,IF($N150="bituminous",Factors!$E$33,IF($N150="lignite",Factors!$E$35,IF($N150="subbituminous",Factors!$E$34,(Factors!$E$33+Factors!$E$35)/2))))</f>
        <v>0</v>
      </c>
      <c r="BN150">
        <f>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),(Factors!$E$39+Factors!$E$40)/2,0)</f>
        <v>63.461416724694558</v>
      </c>
      <c r="BO150">
        <f>IF(OR($N150="D",$N150="HFO",$N150="FO",$N150="D/HFO",$N150="D/NG",$N150="HFO/D",$N150="HFO/NG",$N150="FO/NG"),Factors!$E$37,0)</f>
        <v>0</v>
      </c>
      <c r="BP150">
        <f t="shared" si="202"/>
        <v>63.461416724694558</v>
      </c>
      <c r="BQ150" s="17">
        <f t="shared" si="203"/>
        <v>91084.868544393976</v>
      </c>
      <c r="BR150" s="17">
        <f t="shared" si="184"/>
        <v>99842.383625698421</v>
      </c>
      <c r="BT150" s="17">
        <f t="shared" si="185"/>
        <v>93785.075536900433</v>
      </c>
      <c r="BU150" s="17">
        <f t="shared" si="186"/>
        <v>101309.96373371495</v>
      </c>
      <c r="BV150" s="17">
        <f t="shared" si="187"/>
        <v>114645.91796816465</v>
      </c>
      <c r="BW150" s="17">
        <f t="shared" si="188"/>
        <v>89628.577264013642</v>
      </c>
      <c r="BX150">
        <f>IF($A150="coal",Factors!D$2,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,$N150="LNG"),Factors!D$5,IF(OR($N150="D",$N150="HFO",$N150="FO",$N150="D/HFO",$N150="D/NG",$N150="HFO/D",$N150="HFO/NG",$N150="FO/NG",$N150="HFO/LFO"),Factors!D$4,0)))</f>
        <v>0.40084791833563349</v>
      </c>
      <c r="BY150">
        <f>IF($A150="coal",Factors!E$2,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,$N150="LNG"),Factors!E$5,IF(OR($N150="D",$N150="HFO",$N150="FO",$N150="D/HFO",$N150="D/NG",$N150="HFO/D",$N150="HFO/NG",$N150="FO/NG",$N150="HFO/LFO"),Factors!E$4,0)))</f>
        <v>0.4330101334016615</v>
      </c>
      <c r="BZ150">
        <f>IF($A150="coal",Factors!F$2,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,$N150="LNG"),Factors!F$5,IF(OR($N150="D",$N150="HFO",$N150="FO",$N150="D/HFO",$N150="D/NG",$N150="HFO/D",$N150="HFO/NG",$N150="FO/NG",$N150="HFO/LFO"),Factors!F$4,0)))</f>
        <v>0.49000949564875101</v>
      </c>
      <c r="CA150">
        <f>IF($A150="coal",Factors!G$2,IF(OR($N150="NG",$N150="NG/B",$N150="NG/C",$N150="NG/D",$N150="NG/OG",$N150="NG/FO",$N150="NG/LFO",$N150="NG/BFG",$N150="NG/HFO",$N150="NG/FO/D",$N150="NG/LNG",$N150="NG/N",$N150="NG/N/D",$N150="NG/D/HFO",$N150="NG/HFO/OG",$N150="NG/S",$N150="LNG/NG/FO",$N150="LNG/D",$N150="LNG/LPG",$N150="WSTH-NG",$N150="WSTH-NG/BU",$N150="LNG"),Factors!G$5,IF(OR($N150="D",$N150="HFO",$N150="FO",$N150="D/HFO",$N150="D/NG",$N150="HFO/D",$N150="HFO/NG",$N150="FO/NG",$N150="HFO/LFO"),Factors!G$4,0)))</f>
        <v>0.3830825791202615</v>
      </c>
    </row>
    <row r="151" spans="1:79">
      <c r="A151" t="s">
        <v>285</v>
      </c>
      <c r="B151" t="s">
        <v>32</v>
      </c>
      <c r="C151" t="s">
        <v>33</v>
      </c>
      <c r="D151" t="s">
        <v>34</v>
      </c>
      <c r="E151" t="s">
        <v>561</v>
      </c>
      <c r="F151" t="s">
        <v>482</v>
      </c>
      <c r="I151">
        <v>87</v>
      </c>
      <c r="J151" t="s">
        <v>72</v>
      </c>
      <c r="K151">
        <v>2000</v>
      </c>
      <c r="M151" t="s">
        <v>306</v>
      </c>
      <c r="N151" t="s">
        <v>332</v>
      </c>
      <c r="S151" t="s">
        <v>562</v>
      </c>
      <c r="T151" t="s">
        <v>563</v>
      </c>
      <c r="U151">
        <v>39.922328</v>
      </c>
      <c r="V151">
        <v>-87.446359999999999</v>
      </c>
      <c r="W151" t="s">
        <v>42</v>
      </c>
      <c r="X151" t="s">
        <v>99</v>
      </c>
      <c r="Y151" t="s">
        <v>100</v>
      </c>
      <c r="AA151" t="s">
        <v>101</v>
      </c>
      <c r="AB151" t="s">
        <v>564</v>
      </c>
      <c r="AC151" t="s">
        <v>565</v>
      </c>
      <c r="AD151" t="s">
        <v>572</v>
      </c>
      <c r="AE151" t="s">
        <v>49</v>
      </c>
      <c r="AF151" s="2">
        <v>0.625</v>
      </c>
      <c r="AG151">
        <f t="shared" si="181"/>
        <v>2088</v>
      </c>
      <c r="AH151" t="str">
        <f t="shared" si="182"/>
        <v/>
      </c>
      <c r="AI151">
        <f t="shared" si="189"/>
        <v>24</v>
      </c>
      <c r="AJ151">
        <f t="shared" si="190"/>
        <v>2040</v>
      </c>
      <c r="AK151">
        <f t="shared" ref="AK151:AL151" si="223">AJ151+40</f>
        <v>2080</v>
      </c>
      <c r="AL151">
        <f t="shared" si="223"/>
        <v>2120</v>
      </c>
      <c r="AM151">
        <f>IF($A151="coal",Factors!$D$2,0)</f>
        <v>0</v>
      </c>
      <c r="AN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Factors!$D$5,0)</f>
        <v>0.40084791833563349</v>
      </c>
      <c r="AO151">
        <f>IF(OR($N151="D",$N151="HFO",$N151="FO",$N151="D/HFO",$N151="D/NG",$N151="HFO/D",$N151="HFO/NG",$N151="FO/NG"),Factors!$D$4,0)</f>
        <v>0</v>
      </c>
      <c r="AP151">
        <f>IF($A151="coal",Factors!$E$2,0)</f>
        <v>0</v>
      </c>
      <c r="AQ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Factors!$E$5,0)</f>
        <v>0.4330101334016615</v>
      </c>
      <c r="AR151">
        <f>IF(OR($N151="D",$N151="HFO",$N151="FO",$N151="D/HFO",$N151="D/NG",$N151="HFO/D",$N151="HFO/NG",$N151="FO/NG"),Factors!$E$4,0)</f>
        <v>0</v>
      </c>
      <c r="AS151">
        <f>IF($A151="coal",Factors!$F$2,0)</f>
        <v>0</v>
      </c>
      <c r="AT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Factors!$F$5,0)</f>
        <v>0.49000949564875101</v>
      </c>
      <c r="AU151">
        <f>IF(OR($N151="D",$N151="HFO",$N151="FO",$N151="D/HFO",$N151="D/NG",$N151="HFO/D",$N151="HFO/NG",$N151="FO/NG"),Factors!$F$4,0)</f>
        <v>0</v>
      </c>
      <c r="AV151">
        <f>IF($A151="coal",Factors!$G$2,0)</f>
        <v>0</v>
      </c>
      <c r="AW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Factors!$G$5,0)</f>
        <v>0.3830825791202615</v>
      </c>
      <c r="AX151">
        <f>IF(OR($N151="D",$N151="HFO",$N151="FO",$N151="D/HFO",$N151="D/NG",$N151="HFO/D",$N151="HFO/NG",$N151="FO/NG"),Factors!$G$4,0)</f>
        <v>0</v>
      </c>
      <c r="AY151">
        <f t="shared" si="192"/>
        <v>0.40084791833563349</v>
      </c>
      <c r="AZ151">
        <f t="shared" si="193"/>
        <v>0.4330101334016615</v>
      </c>
      <c r="BA151">
        <f t="shared" si="194"/>
        <v>0.49000949564875101</v>
      </c>
      <c r="BB151">
        <f t="shared" si="195"/>
        <v>0.3830825791202615</v>
      </c>
      <c r="BC151">
        <f t="shared" si="196"/>
        <v>0.42673753162657685</v>
      </c>
      <c r="BD151" s="18">
        <f t="shared" si="197"/>
        <v>190.93388470122062</v>
      </c>
      <c r="BE151" s="18">
        <f t="shared" si="198"/>
        <v>206.2535517925464</v>
      </c>
      <c r="BF151" s="18">
        <f t="shared" si="199"/>
        <v>233.40377301489133</v>
      </c>
      <c r="BG151" s="18">
        <f t="shared" si="200"/>
        <v>182.47180949945854</v>
      </c>
      <c r="BH151">
        <f>IF(A151="coal", Factors!$B$8, IF(OR($N151="D",$N151="HFO",$N151="FO",$N151="D/HFO",$N151="D/NG",$N151="HFO/D",$N151="HFO/NG",$N151="FO/NG"), Factors!$B$9, 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 Factors!$B$10, 0)))</f>
        <v>7740</v>
      </c>
      <c r="BI151">
        <f>IF($A151&lt;&gt;"coal",0,IF($N151="bituminous",Factors!$B$30,IF($N151="lignite",Factors!$B$34,IF($N151="subbituminous",Factors!$B$41,(Factors!$B$30+Factors!$B$34)/2))))</f>
        <v>0</v>
      </c>
      <c r="BJ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(Factors!$B$36+Factors!$B$38)/2,0)</f>
        <v>57.894999999999996</v>
      </c>
      <c r="BK151">
        <f>IF(OR($N151="D",$N151="HFO",$N151="FO",$N151="D/HFO",$N151="D/NG",$N151="HFO/D",$N151="HFO/NG",$N151="FO/NG"),Factors!$B$31,0)</f>
        <v>0</v>
      </c>
      <c r="BL151">
        <f t="shared" si="201"/>
        <v>57.894999999999996</v>
      </c>
      <c r="BM151">
        <f>IF($A151&lt;&gt;"coal",0,IF($N151="bituminous",Factors!$E$33,IF($N151="lignite",Factors!$E$35,IF($N151="subbituminous",Factors!$E$34,(Factors!$E$33+Factors!$E$35)/2))))</f>
        <v>0</v>
      </c>
      <c r="BN151">
        <f>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),(Factors!$E$39+Factors!$E$40)/2,0)</f>
        <v>63.461416724694558</v>
      </c>
      <c r="BO151">
        <f>IF(OR($N151="D",$N151="HFO",$N151="FO",$N151="D/HFO",$N151="D/NG",$N151="HFO/D",$N151="HFO/NG",$N151="FO/NG"),Factors!$E$37,0)</f>
        <v>0</v>
      </c>
      <c r="BP151">
        <f t="shared" si="202"/>
        <v>63.461416724694558</v>
      </c>
      <c r="BQ151" s="17">
        <f t="shared" si="203"/>
        <v>91084.868544393976</v>
      </c>
      <c r="BR151" s="17">
        <f t="shared" si="184"/>
        <v>99842.383625698421</v>
      </c>
      <c r="BT151" s="17">
        <f t="shared" si="185"/>
        <v>93785.075536900433</v>
      </c>
      <c r="BU151" s="17">
        <f t="shared" si="186"/>
        <v>101309.96373371495</v>
      </c>
      <c r="BV151" s="17">
        <f t="shared" si="187"/>
        <v>114645.91796816465</v>
      </c>
      <c r="BW151" s="17">
        <f t="shared" si="188"/>
        <v>89628.577264013642</v>
      </c>
      <c r="BX151">
        <f>IF($A151="coal",Factors!D$2,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,$N151="LNG"),Factors!D$5,IF(OR($N151="D",$N151="HFO",$N151="FO",$N151="D/HFO",$N151="D/NG",$N151="HFO/D",$N151="HFO/NG",$N151="FO/NG",$N151="HFO/LFO"),Factors!D$4,0)))</f>
        <v>0.40084791833563349</v>
      </c>
      <c r="BY151">
        <f>IF($A151="coal",Factors!E$2,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,$N151="LNG"),Factors!E$5,IF(OR($N151="D",$N151="HFO",$N151="FO",$N151="D/HFO",$N151="D/NG",$N151="HFO/D",$N151="HFO/NG",$N151="FO/NG",$N151="HFO/LFO"),Factors!E$4,0)))</f>
        <v>0.4330101334016615</v>
      </c>
      <c r="BZ151">
        <f>IF($A151="coal",Factors!F$2,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,$N151="LNG"),Factors!F$5,IF(OR($N151="D",$N151="HFO",$N151="FO",$N151="D/HFO",$N151="D/NG",$N151="HFO/D",$N151="HFO/NG",$N151="FO/NG",$N151="HFO/LFO"),Factors!F$4,0)))</f>
        <v>0.49000949564875101</v>
      </c>
      <c r="CA151">
        <f>IF($A151="coal",Factors!G$2,IF(OR($N151="NG",$N151="NG/B",$N151="NG/C",$N151="NG/D",$N151="NG/OG",$N151="NG/FO",$N151="NG/LFO",$N151="NG/BFG",$N151="NG/HFO",$N151="NG/FO/D",$N151="NG/LNG",$N151="NG/N",$N151="NG/N/D",$N151="NG/D/HFO",$N151="NG/HFO/OG",$N151="NG/S",$N151="LNG/NG/FO",$N151="LNG/D",$N151="LNG/LPG",$N151="WSTH-NG",$N151="WSTH-NG/BU",$N151="LNG"),Factors!G$5,IF(OR($N151="D",$N151="HFO",$N151="FO",$N151="D/HFO",$N151="D/NG",$N151="HFO/D",$N151="HFO/NG",$N151="FO/NG",$N151="HFO/LFO"),Factors!G$4,0)))</f>
        <v>0.3830825791202615</v>
      </c>
    </row>
    <row r="152" spans="1:79">
      <c r="A152" t="s">
        <v>285</v>
      </c>
      <c r="B152" t="s">
        <v>32</v>
      </c>
      <c r="C152" t="s">
        <v>33</v>
      </c>
      <c r="D152" t="s">
        <v>34</v>
      </c>
      <c r="E152" t="s">
        <v>561</v>
      </c>
      <c r="F152" t="s">
        <v>484</v>
      </c>
      <c r="I152">
        <v>87</v>
      </c>
      <c r="J152" t="s">
        <v>72</v>
      </c>
      <c r="K152">
        <v>2000</v>
      </c>
      <c r="M152" t="s">
        <v>306</v>
      </c>
      <c r="N152" t="s">
        <v>332</v>
      </c>
      <c r="S152" t="s">
        <v>562</v>
      </c>
      <c r="T152" t="s">
        <v>563</v>
      </c>
      <c r="U152">
        <v>39.922328</v>
      </c>
      <c r="V152">
        <v>-87.446359999999999</v>
      </c>
      <c r="W152" t="s">
        <v>42</v>
      </c>
      <c r="X152" t="s">
        <v>99</v>
      </c>
      <c r="Y152" t="s">
        <v>100</v>
      </c>
      <c r="AA152" t="s">
        <v>101</v>
      </c>
      <c r="AB152" t="s">
        <v>564</v>
      </c>
      <c r="AC152" t="s">
        <v>565</v>
      </c>
      <c r="AD152" t="s">
        <v>573</v>
      </c>
      <c r="AE152" t="s">
        <v>49</v>
      </c>
      <c r="AF152" s="2">
        <v>0.625</v>
      </c>
      <c r="AG152">
        <f t="shared" si="181"/>
        <v>2088</v>
      </c>
      <c r="AH152">
        <f t="shared" si="182"/>
        <v>2088</v>
      </c>
      <c r="AI152">
        <f t="shared" si="189"/>
        <v>24</v>
      </c>
      <c r="AJ152">
        <f t="shared" si="190"/>
        <v>2040</v>
      </c>
      <c r="AK152">
        <f t="shared" ref="AK152:AL152" si="224">AJ152+40</f>
        <v>2080</v>
      </c>
      <c r="AL152">
        <f t="shared" si="224"/>
        <v>2120</v>
      </c>
      <c r="AM152">
        <f>IF($A152="coal",Factors!$D$2,0)</f>
        <v>0</v>
      </c>
      <c r="AN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Factors!$D$5,0)</f>
        <v>0.40084791833563349</v>
      </c>
      <c r="AO152">
        <f>IF(OR($N152="D",$N152="HFO",$N152="FO",$N152="D/HFO",$N152="D/NG",$N152="HFO/D",$N152="HFO/NG",$N152="FO/NG"),Factors!$D$4,0)</f>
        <v>0</v>
      </c>
      <c r="AP152">
        <f>IF($A152="coal",Factors!$E$2,0)</f>
        <v>0</v>
      </c>
      <c r="AQ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Factors!$E$5,0)</f>
        <v>0.4330101334016615</v>
      </c>
      <c r="AR152">
        <f>IF(OR($N152="D",$N152="HFO",$N152="FO",$N152="D/HFO",$N152="D/NG",$N152="HFO/D",$N152="HFO/NG",$N152="FO/NG"),Factors!$E$4,0)</f>
        <v>0</v>
      </c>
      <c r="AS152">
        <f>IF($A152="coal",Factors!$F$2,0)</f>
        <v>0</v>
      </c>
      <c r="AT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Factors!$F$5,0)</f>
        <v>0.49000949564875101</v>
      </c>
      <c r="AU152">
        <f>IF(OR($N152="D",$N152="HFO",$N152="FO",$N152="D/HFO",$N152="D/NG",$N152="HFO/D",$N152="HFO/NG",$N152="FO/NG"),Factors!$F$4,0)</f>
        <v>0</v>
      </c>
      <c r="AV152">
        <f>IF($A152="coal",Factors!$G$2,0)</f>
        <v>0</v>
      </c>
      <c r="AW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Factors!$G$5,0)</f>
        <v>0.3830825791202615</v>
      </c>
      <c r="AX152">
        <f>IF(OR($N152="D",$N152="HFO",$N152="FO",$N152="D/HFO",$N152="D/NG",$N152="HFO/D",$N152="HFO/NG",$N152="FO/NG"),Factors!$G$4,0)</f>
        <v>0</v>
      </c>
      <c r="AY152">
        <f t="shared" si="192"/>
        <v>0.40084791833563349</v>
      </c>
      <c r="AZ152">
        <f t="shared" si="193"/>
        <v>0.4330101334016615</v>
      </c>
      <c r="BA152">
        <f t="shared" si="194"/>
        <v>0.49000949564875101</v>
      </c>
      <c r="BB152">
        <f t="shared" si="195"/>
        <v>0.3830825791202615</v>
      </c>
      <c r="BC152">
        <f t="shared" si="196"/>
        <v>0.42673753162657685</v>
      </c>
      <c r="BD152" s="18">
        <f t="shared" si="197"/>
        <v>190.93388470122062</v>
      </c>
      <c r="BE152" s="18">
        <f t="shared" si="198"/>
        <v>206.2535517925464</v>
      </c>
      <c r="BF152" s="18">
        <f t="shared" si="199"/>
        <v>233.40377301489133</v>
      </c>
      <c r="BG152" s="18">
        <f t="shared" si="200"/>
        <v>182.47180949945854</v>
      </c>
      <c r="BH152">
        <f>IF(A152="coal", Factors!$B$8, IF(OR($N152="D",$N152="HFO",$N152="FO",$N152="D/HFO",$N152="D/NG",$N152="HFO/D",$N152="HFO/NG",$N152="FO/NG"), Factors!$B$9, 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 Factors!$B$10, 0)))</f>
        <v>7740</v>
      </c>
      <c r="BI152">
        <f>IF($A152&lt;&gt;"coal",0,IF($N152="bituminous",Factors!$B$30,IF($N152="lignite",Factors!$B$34,IF($N152="subbituminous",Factors!$B$41,(Factors!$B$30+Factors!$B$34)/2))))</f>
        <v>0</v>
      </c>
      <c r="BJ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(Factors!$B$36+Factors!$B$38)/2,0)</f>
        <v>57.894999999999996</v>
      </c>
      <c r="BK152">
        <f>IF(OR($N152="D",$N152="HFO",$N152="FO",$N152="D/HFO",$N152="D/NG",$N152="HFO/D",$N152="HFO/NG",$N152="FO/NG"),Factors!$B$31,0)</f>
        <v>0</v>
      </c>
      <c r="BL152">
        <f t="shared" si="201"/>
        <v>57.894999999999996</v>
      </c>
      <c r="BM152">
        <f>IF($A152&lt;&gt;"coal",0,IF($N152="bituminous",Factors!$E$33,IF($N152="lignite",Factors!$E$35,IF($N152="subbituminous",Factors!$E$34,(Factors!$E$33+Factors!$E$35)/2))))</f>
        <v>0</v>
      </c>
      <c r="BN152">
        <f>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),(Factors!$E$39+Factors!$E$40)/2,0)</f>
        <v>63.461416724694558</v>
      </c>
      <c r="BO152">
        <f>IF(OR($N152="D",$N152="HFO",$N152="FO",$N152="D/HFO",$N152="D/NG",$N152="HFO/D",$N152="HFO/NG",$N152="FO/NG"),Factors!$E$37,0)</f>
        <v>0</v>
      </c>
      <c r="BP152">
        <f t="shared" si="202"/>
        <v>63.461416724694558</v>
      </c>
      <c r="BQ152" s="17">
        <f t="shared" si="203"/>
        <v>91084.868544393976</v>
      </c>
      <c r="BR152" s="17">
        <f t="shared" si="184"/>
        <v>99842.383625698421</v>
      </c>
      <c r="BT152" s="17">
        <f t="shared" si="185"/>
        <v>93785.075536900433</v>
      </c>
      <c r="BU152" s="17">
        <f t="shared" si="186"/>
        <v>101309.96373371495</v>
      </c>
      <c r="BV152" s="17">
        <f t="shared" si="187"/>
        <v>114645.91796816465</v>
      </c>
      <c r="BW152" s="17">
        <f t="shared" si="188"/>
        <v>89628.577264013642</v>
      </c>
      <c r="BX152">
        <f>IF($A152="coal",Factors!D$2,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,$N152="LNG"),Factors!D$5,IF(OR($N152="D",$N152="HFO",$N152="FO",$N152="D/HFO",$N152="D/NG",$N152="HFO/D",$N152="HFO/NG",$N152="FO/NG",$N152="HFO/LFO"),Factors!D$4,0)))</f>
        <v>0.40084791833563349</v>
      </c>
      <c r="BY152">
        <f>IF($A152="coal",Factors!E$2,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,$N152="LNG"),Factors!E$5,IF(OR($N152="D",$N152="HFO",$N152="FO",$N152="D/HFO",$N152="D/NG",$N152="HFO/D",$N152="HFO/NG",$N152="FO/NG",$N152="HFO/LFO"),Factors!E$4,0)))</f>
        <v>0.4330101334016615</v>
      </c>
      <c r="BZ152">
        <f>IF($A152="coal",Factors!F$2,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,$N152="LNG"),Factors!F$5,IF(OR($N152="D",$N152="HFO",$N152="FO",$N152="D/HFO",$N152="D/NG",$N152="HFO/D",$N152="HFO/NG",$N152="FO/NG",$N152="HFO/LFO"),Factors!F$4,0)))</f>
        <v>0.49000949564875101</v>
      </c>
      <c r="CA152">
        <f>IF($A152="coal",Factors!G$2,IF(OR($N152="NG",$N152="NG/B",$N152="NG/C",$N152="NG/D",$N152="NG/OG",$N152="NG/FO",$N152="NG/LFO",$N152="NG/BFG",$N152="NG/HFO",$N152="NG/FO/D",$N152="NG/LNG",$N152="NG/N",$N152="NG/N/D",$N152="NG/D/HFO",$N152="NG/HFO/OG",$N152="NG/S",$N152="LNG/NG/FO",$N152="LNG/D",$N152="LNG/LPG",$N152="WSTH-NG",$N152="WSTH-NG/BU",$N152="LNG"),Factors!G$5,IF(OR($N152="D",$N152="HFO",$N152="FO",$N152="D/HFO",$N152="D/NG",$N152="HFO/D",$N152="HFO/NG",$N152="FO/NG",$N152="HFO/LFO"),Factors!G$4,0)))</f>
        <v>0.3830825791202615</v>
      </c>
    </row>
    <row r="153" spans="1:79">
      <c r="A153" t="s">
        <v>285</v>
      </c>
      <c r="B153" t="s">
        <v>32</v>
      </c>
      <c r="C153" t="s">
        <v>33</v>
      </c>
      <c r="D153" t="s">
        <v>34</v>
      </c>
      <c r="E153" t="s">
        <v>256</v>
      </c>
      <c r="F153" t="s">
        <v>343</v>
      </c>
      <c r="I153">
        <v>163</v>
      </c>
      <c r="J153" t="s">
        <v>37</v>
      </c>
      <c r="K153">
        <v>1958</v>
      </c>
      <c r="L153">
        <v>2022</v>
      </c>
      <c r="M153" t="s">
        <v>288</v>
      </c>
      <c r="N153" t="s">
        <v>332</v>
      </c>
      <c r="S153" t="s">
        <v>324</v>
      </c>
      <c r="T153" t="s">
        <v>41</v>
      </c>
      <c r="U153">
        <v>34.602200000000003</v>
      </c>
      <c r="V153">
        <v>-82.435000000000002</v>
      </c>
      <c r="W153" t="s">
        <v>42</v>
      </c>
      <c r="X153" t="s">
        <v>574</v>
      </c>
      <c r="Y153" t="s">
        <v>259</v>
      </c>
      <c r="AA153" t="s">
        <v>185</v>
      </c>
      <c r="AB153" t="s">
        <v>260</v>
      </c>
      <c r="AC153" t="s">
        <v>261</v>
      </c>
      <c r="AD153" t="s">
        <v>575</v>
      </c>
      <c r="AE153" t="s">
        <v>49</v>
      </c>
      <c r="AF153" s="1">
        <v>1</v>
      </c>
      <c r="AG153">
        <f t="shared" si="181"/>
        <v>3354</v>
      </c>
      <c r="AH153" t="str">
        <f t="shared" si="182"/>
        <v/>
      </c>
      <c r="AI153">
        <f t="shared" si="189"/>
        <v>66</v>
      </c>
      <c r="AJ153">
        <f t="shared" si="190"/>
        <v>1998</v>
      </c>
      <c r="AK153">
        <f t="shared" ref="AK153:AL153" si="225">AJ153+40</f>
        <v>2038</v>
      </c>
      <c r="AL153">
        <f t="shared" si="225"/>
        <v>2078</v>
      </c>
      <c r="AM153">
        <f>IF($A153="coal",Factors!$D$2,0)</f>
        <v>0</v>
      </c>
      <c r="AN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Factors!$D$5,0)</f>
        <v>0.40084791833563349</v>
      </c>
      <c r="AO153">
        <f>IF(OR($N153="D",$N153="HFO",$N153="FO",$N153="D/HFO",$N153="D/NG",$N153="HFO/D",$N153="HFO/NG",$N153="FO/NG"),Factors!$D$4,0)</f>
        <v>0</v>
      </c>
      <c r="AP153">
        <f>IF($A153="coal",Factors!$E$2,0)</f>
        <v>0</v>
      </c>
      <c r="AQ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Factors!$E$5,0)</f>
        <v>0.4330101334016615</v>
      </c>
      <c r="AR153">
        <f>IF(OR($N153="D",$N153="HFO",$N153="FO",$N153="D/HFO",$N153="D/NG",$N153="HFO/D",$N153="HFO/NG",$N153="FO/NG"),Factors!$E$4,0)</f>
        <v>0</v>
      </c>
      <c r="AS153">
        <f>IF($A153="coal",Factors!$F$2,0)</f>
        <v>0</v>
      </c>
      <c r="AT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Factors!$F$5,0)</f>
        <v>0.49000949564875101</v>
      </c>
      <c r="AU153">
        <f>IF(OR($N153="D",$N153="HFO",$N153="FO",$N153="D/HFO",$N153="D/NG",$N153="HFO/D",$N153="HFO/NG",$N153="FO/NG"),Factors!$F$4,0)</f>
        <v>0</v>
      </c>
      <c r="AV153">
        <f>IF($A153="coal",Factors!$G$2,0)</f>
        <v>0</v>
      </c>
      <c r="AW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Factors!$G$5,0)</f>
        <v>0.3830825791202615</v>
      </c>
      <c r="AX153">
        <f>IF(OR($N153="D",$N153="HFO",$N153="FO",$N153="D/HFO",$N153="D/NG",$N153="HFO/D",$N153="HFO/NG",$N153="FO/NG"),Factors!$G$4,0)</f>
        <v>0</v>
      </c>
      <c r="AY153">
        <f t="shared" si="192"/>
        <v>0.40084791833563349</v>
      </c>
      <c r="AZ153">
        <f t="shared" si="193"/>
        <v>0.4330101334016615</v>
      </c>
      <c r="BA153">
        <f t="shared" si="194"/>
        <v>0.49000949564875101</v>
      </c>
      <c r="BB153">
        <f t="shared" si="195"/>
        <v>0.3830825791202615</v>
      </c>
      <c r="BC153">
        <f t="shared" si="196"/>
        <v>0.42673753162657685</v>
      </c>
      <c r="BD153" s="18">
        <f t="shared" si="197"/>
        <v>572.36272563308432</v>
      </c>
      <c r="BE153" s="18">
        <f t="shared" si="198"/>
        <v>618.28650928156446</v>
      </c>
      <c r="BF153" s="18">
        <f t="shared" si="199"/>
        <v>699.67475864693859</v>
      </c>
      <c r="BG153" s="18">
        <f t="shared" si="200"/>
        <v>546.99595307423897</v>
      </c>
      <c r="BH153">
        <f>IF(A153="coal", Factors!$B$8, IF(OR($N153="D",$N153="HFO",$N153="FO",$N153="D/HFO",$N153="D/NG",$N153="HFO/D",$N153="HFO/NG",$N153="FO/NG"), Factors!$B$9, 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 Factors!$B$10, 0)))</f>
        <v>7740</v>
      </c>
      <c r="BI153">
        <f>IF($A153&lt;&gt;"coal",0,IF($N153="bituminous",Factors!$B$30,IF($N153="lignite",Factors!$B$34,IF($N153="subbituminous",Factors!$B$41,(Factors!$B$30+Factors!$B$34)/2))))</f>
        <v>0</v>
      </c>
      <c r="BJ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(Factors!$B$36+Factors!$B$38)/2,0)</f>
        <v>57.894999999999996</v>
      </c>
      <c r="BK153">
        <f>IF(OR($N153="D",$N153="HFO",$N153="FO",$N153="D/HFO",$N153="D/NG",$N153="HFO/D",$N153="HFO/NG",$N153="FO/NG"),Factors!$B$31,0)</f>
        <v>0</v>
      </c>
      <c r="BL153">
        <f t="shared" si="201"/>
        <v>57.894999999999996</v>
      </c>
      <c r="BM153">
        <f>IF($A153&lt;&gt;"coal",0,IF($N153="bituminous",Factors!$E$33,IF($N153="lignite",Factors!$E$35,IF($N153="subbituminous",Factors!$E$34,(Factors!$E$33+Factors!$E$35)/2))))</f>
        <v>0</v>
      </c>
      <c r="BN153">
        <f>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),(Factors!$E$39+Factors!$E$40)/2,0)</f>
        <v>63.461416724694558</v>
      </c>
      <c r="BO153">
        <f>IF(OR($N153="D",$N153="HFO",$N153="FO",$N153="D/HFO",$N153="D/NG",$N153="HFO/D",$N153="HFO/NG",$N153="FO/NG"),Factors!$E$37,0)</f>
        <v>0</v>
      </c>
      <c r="BP153">
        <f t="shared" si="202"/>
        <v>63.461416724694558</v>
      </c>
      <c r="BQ153" s="17">
        <f t="shared" si="203"/>
        <v>273045.215130781</v>
      </c>
      <c r="BR153" s="17">
        <f t="shared" si="184"/>
        <v>299297.62815611652</v>
      </c>
      <c r="BT153" s="17">
        <f t="shared" si="185"/>
        <v>281139.62873590383</v>
      </c>
      <c r="BU153" s="17">
        <f t="shared" si="186"/>
        <v>303696.9947327915</v>
      </c>
      <c r="BV153" s="17">
        <f t="shared" si="187"/>
        <v>343674.20007008448</v>
      </c>
      <c r="BW153" s="17">
        <f t="shared" si="188"/>
        <v>268679.68908568687</v>
      </c>
      <c r="BX153">
        <f>IF($A153="coal",Factors!D$2,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,$N153="LNG"),Factors!D$5,IF(OR($N153="D",$N153="HFO",$N153="FO",$N153="D/HFO",$N153="D/NG",$N153="HFO/D",$N153="HFO/NG",$N153="FO/NG",$N153="HFO/LFO"),Factors!D$4,0)))</f>
        <v>0.40084791833563349</v>
      </c>
      <c r="BY153">
        <f>IF($A153="coal",Factors!E$2,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,$N153="LNG"),Factors!E$5,IF(OR($N153="D",$N153="HFO",$N153="FO",$N153="D/HFO",$N153="D/NG",$N153="HFO/D",$N153="HFO/NG",$N153="FO/NG",$N153="HFO/LFO"),Factors!E$4,0)))</f>
        <v>0.4330101334016615</v>
      </c>
      <c r="BZ153">
        <f>IF($A153="coal",Factors!F$2,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,$N153="LNG"),Factors!F$5,IF(OR($N153="D",$N153="HFO",$N153="FO",$N153="D/HFO",$N153="D/NG",$N153="HFO/D",$N153="HFO/NG",$N153="FO/NG",$N153="HFO/LFO"),Factors!F$4,0)))</f>
        <v>0.49000949564875101</v>
      </c>
      <c r="CA153">
        <f>IF($A153="coal",Factors!G$2,IF(OR($N153="NG",$N153="NG/B",$N153="NG/C",$N153="NG/D",$N153="NG/OG",$N153="NG/FO",$N153="NG/LFO",$N153="NG/BFG",$N153="NG/HFO",$N153="NG/FO/D",$N153="NG/LNG",$N153="NG/N",$N153="NG/N/D",$N153="NG/D/HFO",$N153="NG/HFO/OG",$N153="NG/S",$N153="LNG/NG/FO",$N153="LNG/D",$N153="LNG/LPG",$N153="WSTH-NG",$N153="WSTH-NG/BU",$N153="LNG"),Factors!G$5,IF(OR($N153="D",$N153="HFO",$N153="FO",$N153="D/HFO",$N153="D/NG",$N153="HFO/D",$N153="HFO/NG",$N153="FO/NG",$N153="HFO/LFO"),Factors!G$4,0)))</f>
        <v>0.3830825791202615</v>
      </c>
    </row>
    <row r="154" spans="1:79">
      <c r="A154" t="s">
        <v>285</v>
      </c>
      <c r="B154" t="s">
        <v>32</v>
      </c>
      <c r="C154" t="s">
        <v>33</v>
      </c>
      <c r="D154" t="s">
        <v>34</v>
      </c>
      <c r="E154" t="s">
        <v>256</v>
      </c>
      <c r="F154" t="s">
        <v>348</v>
      </c>
      <c r="I154">
        <v>54</v>
      </c>
      <c r="J154" t="s">
        <v>72</v>
      </c>
      <c r="K154">
        <v>2007</v>
      </c>
      <c r="M154" t="s">
        <v>306</v>
      </c>
      <c r="N154" t="s">
        <v>289</v>
      </c>
      <c r="S154" t="s">
        <v>324</v>
      </c>
      <c r="T154" t="s">
        <v>41</v>
      </c>
      <c r="U154">
        <v>34.602200000000003</v>
      </c>
      <c r="V154">
        <v>-82.435000000000002</v>
      </c>
      <c r="W154" t="s">
        <v>42</v>
      </c>
      <c r="X154" t="s">
        <v>574</v>
      </c>
      <c r="Y154" t="s">
        <v>259</v>
      </c>
      <c r="AA154" t="s">
        <v>185</v>
      </c>
      <c r="AB154" t="s">
        <v>260</v>
      </c>
      <c r="AC154" t="s">
        <v>261</v>
      </c>
      <c r="AD154" t="s">
        <v>576</v>
      </c>
      <c r="AE154" t="s">
        <v>49</v>
      </c>
      <c r="AF154" s="1">
        <v>1</v>
      </c>
      <c r="AG154">
        <f t="shared" si="181"/>
        <v>3354</v>
      </c>
      <c r="AH154" t="str">
        <f t="shared" si="182"/>
        <v/>
      </c>
      <c r="AI154">
        <f t="shared" si="189"/>
        <v>17</v>
      </c>
      <c r="AJ154">
        <f t="shared" si="190"/>
        <v>2047</v>
      </c>
      <c r="AK154">
        <f t="shared" ref="AK154:AL154" si="226">AJ154+40</f>
        <v>2087</v>
      </c>
      <c r="AL154">
        <f t="shared" si="226"/>
        <v>2127</v>
      </c>
      <c r="AM154">
        <f>IF($A154="coal",Factors!$D$2,0)</f>
        <v>0</v>
      </c>
      <c r="AN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Factors!$D$5,0)</f>
        <v>0.40084791833563349</v>
      </c>
      <c r="AO154">
        <f>IF(OR($N154="D",$N154="HFO",$N154="FO",$N154="D/HFO",$N154="D/NG",$N154="HFO/D",$N154="HFO/NG",$N154="FO/NG"),Factors!$D$4,0)</f>
        <v>0</v>
      </c>
      <c r="AP154">
        <f>IF($A154="coal",Factors!$E$2,0)</f>
        <v>0</v>
      </c>
      <c r="AQ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Factors!$E$5,0)</f>
        <v>0.4330101334016615</v>
      </c>
      <c r="AR154">
        <f>IF(OR($N154="D",$N154="HFO",$N154="FO",$N154="D/HFO",$N154="D/NG",$N154="HFO/D",$N154="HFO/NG",$N154="FO/NG"),Factors!$E$4,0)</f>
        <v>0</v>
      </c>
      <c r="AS154">
        <f>IF($A154="coal",Factors!$F$2,0)</f>
        <v>0</v>
      </c>
      <c r="AT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Factors!$F$5,0)</f>
        <v>0.49000949564875101</v>
      </c>
      <c r="AU154">
        <f>IF(OR($N154="D",$N154="HFO",$N154="FO",$N154="D/HFO",$N154="D/NG",$N154="HFO/D",$N154="HFO/NG",$N154="FO/NG"),Factors!$F$4,0)</f>
        <v>0</v>
      </c>
      <c r="AV154">
        <f>IF($A154="coal",Factors!$G$2,0)</f>
        <v>0</v>
      </c>
      <c r="AW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Factors!$G$5,0)</f>
        <v>0.3830825791202615</v>
      </c>
      <c r="AX154">
        <f>IF(OR($N154="D",$N154="HFO",$N154="FO",$N154="D/HFO",$N154="D/NG",$N154="HFO/D",$N154="HFO/NG",$N154="FO/NG"),Factors!$G$4,0)</f>
        <v>0</v>
      </c>
      <c r="AY154">
        <f t="shared" si="192"/>
        <v>0.40084791833563349</v>
      </c>
      <c r="AZ154">
        <f t="shared" si="193"/>
        <v>0.4330101334016615</v>
      </c>
      <c r="BA154">
        <f t="shared" si="194"/>
        <v>0.49000949564875101</v>
      </c>
      <c r="BB154">
        <f t="shared" si="195"/>
        <v>0.3830825791202615</v>
      </c>
      <c r="BC154">
        <f t="shared" si="196"/>
        <v>0.42673753162657685</v>
      </c>
      <c r="BD154" s="18">
        <f t="shared" si="197"/>
        <v>189.61709928948804</v>
      </c>
      <c r="BE154" s="18">
        <f t="shared" si="198"/>
        <v>204.83111350432196</v>
      </c>
      <c r="BF154" s="18">
        <f t="shared" si="199"/>
        <v>231.79409182168519</v>
      </c>
      <c r="BG154" s="18">
        <f t="shared" si="200"/>
        <v>181.2133832270485</v>
      </c>
      <c r="BH154">
        <f>IF(A154="coal", Factors!$B$8, IF(OR($N154="D",$N154="HFO",$N154="FO",$N154="D/HFO",$N154="D/NG",$N154="HFO/D",$N154="HFO/NG",$N154="FO/NG"), Factors!$B$9, 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 Factors!$B$10, 0)))</f>
        <v>7740</v>
      </c>
      <c r="BI154">
        <f>IF($A154&lt;&gt;"coal",0,IF($N154="bituminous",Factors!$B$30,IF($N154="lignite",Factors!$B$34,IF($N154="subbituminous",Factors!$B$41,(Factors!$B$30+Factors!$B$34)/2))))</f>
        <v>0</v>
      </c>
      <c r="BJ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(Factors!$B$36+Factors!$B$38)/2,0)</f>
        <v>57.894999999999996</v>
      </c>
      <c r="BK154">
        <f>IF(OR($N154="D",$N154="HFO",$N154="FO",$N154="D/HFO",$N154="D/NG",$N154="HFO/D",$N154="HFO/NG",$N154="FO/NG"),Factors!$B$31,0)</f>
        <v>0</v>
      </c>
      <c r="BL154">
        <f t="shared" si="201"/>
        <v>57.894999999999996</v>
      </c>
      <c r="BM154">
        <f>IF($A154&lt;&gt;"coal",0,IF($N154="bituminous",Factors!$E$33,IF($N154="lignite",Factors!$E$35,IF($N154="subbituminous",Factors!$E$34,(Factors!$E$33+Factors!$E$35)/2))))</f>
        <v>0</v>
      </c>
      <c r="BN154">
        <f>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),(Factors!$E$39+Factors!$E$40)/2,0)</f>
        <v>63.461416724694558</v>
      </c>
      <c r="BO154">
        <f>IF(OR($N154="D",$N154="HFO",$N154="FO",$N154="D/HFO",$N154="D/NG",$N154="HFO/D",$N154="HFO/NG",$N154="FO/NG"),Factors!$E$37,0)</f>
        <v>0</v>
      </c>
      <c r="BP154">
        <f t="shared" si="202"/>
        <v>63.461416724694558</v>
      </c>
      <c r="BQ154" s="17">
        <f t="shared" si="203"/>
        <v>90456.697037191276</v>
      </c>
      <c r="BR154" s="17">
        <f t="shared" si="184"/>
        <v>99153.815462762563</v>
      </c>
      <c r="BT154" s="17">
        <f t="shared" si="185"/>
        <v>93138.281912508013</v>
      </c>
      <c r="BU154" s="17">
        <f t="shared" si="186"/>
        <v>100611.27432865484</v>
      </c>
      <c r="BV154" s="17">
        <f t="shared" si="187"/>
        <v>113855.25646493591</v>
      </c>
      <c r="BW154" s="17">
        <f t="shared" si="188"/>
        <v>89010.449144951475</v>
      </c>
      <c r="BX154">
        <f>IF($A154="coal",Factors!D$2,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,$N154="LNG"),Factors!D$5,IF(OR($N154="D",$N154="HFO",$N154="FO",$N154="D/HFO",$N154="D/NG",$N154="HFO/D",$N154="HFO/NG",$N154="FO/NG",$N154="HFO/LFO"),Factors!D$4,0)))</f>
        <v>0.40084791833563349</v>
      </c>
      <c r="BY154">
        <f>IF($A154="coal",Factors!E$2,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,$N154="LNG"),Factors!E$5,IF(OR($N154="D",$N154="HFO",$N154="FO",$N154="D/HFO",$N154="D/NG",$N154="HFO/D",$N154="HFO/NG",$N154="FO/NG",$N154="HFO/LFO"),Factors!E$4,0)))</f>
        <v>0.4330101334016615</v>
      </c>
      <c r="BZ154">
        <f>IF($A154="coal",Factors!F$2,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,$N154="LNG"),Factors!F$5,IF(OR($N154="D",$N154="HFO",$N154="FO",$N154="D/HFO",$N154="D/NG",$N154="HFO/D",$N154="HFO/NG",$N154="FO/NG",$N154="HFO/LFO"),Factors!F$4,0)))</f>
        <v>0.49000949564875101</v>
      </c>
      <c r="CA154">
        <f>IF($A154="coal",Factors!G$2,IF(OR($N154="NG",$N154="NG/B",$N154="NG/C",$N154="NG/D",$N154="NG/OG",$N154="NG/FO",$N154="NG/LFO",$N154="NG/BFG",$N154="NG/HFO",$N154="NG/FO/D",$N154="NG/LNG",$N154="NG/N",$N154="NG/N/D",$N154="NG/D/HFO",$N154="NG/HFO/OG",$N154="NG/S",$N154="LNG/NG/FO",$N154="LNG/D",$N154="LNG/LPG",$N154="WSTH-NG",$N154="WSTH-NG/BU",$N154="LNG"),Factors!G$5,IF(OR($N154="D",$N154="HFO",$N154="FO",$N154="D/HFO",$N154="D/NG",$N154="HFO/D",$N154="HFO/NG",$N154="FO/NG",$N154="HFO/LFO"),Factors!G$4,0)))</f>
        <v>0.3830825791202615</v>
      </c>
    </row>
    <row r="155" spans="1:79">
      <c r="A155" t="s">
        <v>285</v>
      </c>
      <c r="B155" t="s">
        <v>32</v>
      </c>
      <c r="C155" t="s">
        <v>33</v>
      </c>
      <c r="D155" t="s">
        <v>34</v>
      </c>
      <c r="E155" t="s">
        <v>256</v>
      </c>
      <c r="F155" t="s">
        <v>350</v>
      </c>
      <c r="I155">
        <v>54</v>
      </c>
      <c r="J155" t="s">
        <v>72</v>
      </c>
      <c r="K155">
        <v>2007</v>
      </c>
      <c r="M155" t="s">
        <v>306</v>
      </c>
      <c r="N155" t="s">
        <v>289</v>
      </c>
      <c r="S155" t="s">
        <v>324</v>
      </c>
      <c r="T155" t="s">
        <v>41</v>
      </c>
      <c r="U155">
        <v>34.602200000000003</v>
      </c>
      <c r="V155">
        <v>-82.435000000000002</v>
      </c>
      <c r="W155" t="s">
        <v>42</v>
      </c>
      <c r="X155" t="s">
        <v>574</v>
      </c>
      <c r="Y155" t="s">
        <v>259</v>
      </c>
      <c r="AA155" t="s">
        <v>185</v>
      </c>
      <c r="AB155" t="s">
        <v>260</v>
      </c>
      <c r="AC155" t="s">
        <v>261</v>
      </c>
      <c r="AD155" t="s">
        <v>577</v>
      </c>
      <c r="AE155" t="s">
        <v>49</v>
      </c>
      <c r="AF155" s="1">
        <v>1</v>
      </c>
      <c r="AG155">
        <f t="shared" si="181"/>
        <v>3354</v>
      </c>
      <c r="AH155" t="str">
        <f t="shared" si="182"/>
        <v/>
      </c>
      <c r="AI155">
        <f t="shared" si="189"/>
        <v>17</v>
      </c>
      <c r="AJ155">
        <f t="shared" si="190"/>
        <v>2047</v>
      </c>
      <c r="AK155">
        <f t="shared" ref="AK155:AL155" si="227">AJ155+40</f>
        <v>2087</v>
      </c>
      <c r="AL155">
        <f t="shared" si="227"/>
        <v>2127</v>
      </c>
      <c r="AM155">
        <f>IF($A155="coal",Factors!$D$2,0)</f>
        <v>0</v>
      </c>
      <c r="AN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Factors!$D$5,0)</f>
        <v>0.40084791833563349</v>
      </c>
      <c r="AO155">
        <f>IF(OR($N155="D",$N155="HFO",$N155="FO",$N155="D/HFO",$N155="D/NG",$N155="HFO/D",$N155="HFO/NG",$N155="FO/NG"),Factors!$D$4,0)</f>
        <v>0</v>
      </c>
      <c r="AP155">
        <f>IF($A155="coal",Factors!$E$2,0)</f>
        <v>0</v>
      </c>
      <c r="AQ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Factors!$E$5,0)</f>
        <v>0.4330101334016615</v>
      </c>
      <c r="AR155">
        <f>IF(OR($N155="D",$N155="HFO",$N155="FO",$N155="D/HFO",$N155="D/NG",$N155="HFO/D",$N155="HFO/NG",$N155="FO/NG"),Factors!$E$4,0)</f>
        <v>0</v>
      </c>
      <c r="AS155">
        <f>IF($A155="coal",Factors!$F$2,0)</f>
        <v>0</v>
      </c>
      <c r="AT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Factors!$F$5,0)</f>
        <v>0.49000949564875101</v>
      </c>
      <c r="AU155">
        <f>IF(OR($N155="D",$N155="HFO",$N155="FO",$N155="D/HFO",$N155="D/NG",$N155="HFO/D",$N155="HFO/NG",$N155="FO/NG"),Factors!$F$4,0)</f>
        <v>0</v>
      </c>
      <c r="AV155">
        <f>IF($A155="coal",Factors!$G$2,0)</f>
        <v>0</v>
      </c>
      <c r="AW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Factors!$G$5,0)</f>
        <v>0.3830825791202615</v>
      </c>
      <c r="AX155">
        <f>IF(OR($N155="D",$N155="HFO",$N155="FO",$N155="D/HFO",$N155="D/NG",$N155="HFO/D",$N155="HFO/NG",$N155="FO/NG"),Factors!$G$4,0)</f>
        <v>0</v>
      </c>
      <c r="AY155">
        <f t="shared" si="192"/>
        <v>0.40084791833563349</v>
      </c>
      <c r="AZ155">
        <f t="shared" si="193"/>
        <v>0.4330101334016615</v>
      </c>
      <c r="BA155">
        <f t="shared" si="194"/>
        <v>0.49000949564875101</v>
      </c>
      <c r="BB155">
        <f t="shared" si="195"/>
        <v>0.3830825791202615</v>
      </c>
      <c r="BC155">
        <f t="shared" si="196"/>
        <v>0.42673753162657685</v>
      </c>
      <c r="BD155" s="18">
        <f t="shared" si="197"/>
        <v>189.61709928948804</v>
      </c>
      <c r="BE155" s="18">
        <f t="shared" si="198"/>
        <v>204.83111350432196</v>
      </c>
      <c r="BF155" s="18">
        <f t="shared" si="199"/>
        <v>231.79409182168519</v>
      </c>
      <c r="BG155" s="18">
        <f t="shared" si="200"/>
        <v>181.2133832270485</v>
      </c>
      <c r="BH155">
        <f>IF(A155="coal", Factors!$B$8, IF(OR($N155="D",$N155="HFO",$N155="FO",$N155="D/HFO",$N155="D/NG",$N155="HFO/D",$N155="HFO/NG",$N155="FO/NG"), Factors!$B$9, 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 Factors!$B$10, 0)))</f>
        <v>7740</v>
      </c>
      <c r="BI155">
        <f>IF($A155&lt;&gt;"coal",0,IF($N155="bituminous",Factors!$B$30,IF($N155="lignite",Factors!$B$34,IF($N155="subbituminous",Factors!$B$41,(Factors!$B$30+Factors!$B$34)/2))))</f>
        <v>0</v>
      </c>
      <c r="BJ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(Factors!$B$36+Factors!$B$38)/2,0)</f>
        <v>57.894999999999996</v>
      </c>
      <c r="BK155">
        <f>IF(OR($N155="D",$N155="HFO",$N155="FO",$N155="D/HFO",$N155="D/NG",$N155="HFO/D",$N155="HFO/NG",$N155="FO/NG"),Factors!$B$31,0)</f>
        <v>0</v>
      </c>
      <c r="BL155">
        <f t="shared" si="201"/>
        <v>57.894999999999996</v>
      </c>
      <c r="BM155">
        <f>IF($A155&lt;&gt;"coal",0,IF($N155="bituminous",Factors!$E$33,IF($N155="lignite",Factors!$E$35,IF($N155="subbituminous",Factors!$E$34,(Factors!$E$33+Factors!$E$35)/2))))</f>
        <v>0</v>
      </c>
      <c r="BN155">
        <f>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),(Factors!$E$39+Factors!$E$40)/2,0)</f>
        <v>63.461416724694558</v>
      </c>
      <c r="BO155">
        <f>IF(OR($N155="D",$N155="HFO",$N155="FO",$N155="D/HFO",$N155="D/NG",$N155="HFO/D",$N155="HFO/NG",$N155="FO/NG"),Factors!$E$37,0)</f>
        <v>0</v>
      </c>
      <c r="BP155">
        <f t="shared" si="202"/>
        <v>63.461416724694558</v>
      </c>
      <c r="BQ155" s="17">
        <f t="shared" si="203"/>
        <v>90456.697037191276</v>
      </c>
      <c r="BR155" s="17">
        <f t="shared" si="184"/>
        <v>99153.815462762563</v>
      </c>
      <c r="BT155" s="17">
        <f t="shared" si="185"/>
        <v>93138.281912508013</v>
      </c>
      <c r="BU155" s="17">
        <f t="shared" si="186"/>
        <v>100611.27432865484</v>
      </c>
      <c r="BV155" s="17">
        <f t="shared" si="187"/>
        <v>113855.25646493591</v>
      </c>
      <c r="BW155" s="17">
        <f t="shared" si="188"/>
        <v>89010.449144951475</v>
      </c>
      <c r="BX155">
        <f>IF($A155="coal",Factors!D$2,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,$N155="LNG"),Factors!D$5,IF(OR($N155="D",$N155="HFO",$N155="FO",$N155="D/HFO",$N155="D/NG",$N155="HFO/D",$N155="HFO/NG",$N155="FO/NG",$N155="HFO/LFO"),Factors!D$4,0)))</f>
        <v>0.40084791833563349</v>
      </c>
      <c r="BY155">
        <f>IF($A155="coal",Factors!E$2,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,$N155="LNG"),Factors!E$5,IF(OR($N155="D",$N155="HFO",$N155="FO",$N155="D/HFO",$N155="D/NG",$N155="HFO/D",$N155="HFO/NG",$N155="FO/NG",$N155="HFO/LFO"),Factors!E$4,0)))</f>
        <v>0.4330101334016615</v>
      </c>
      <c r="BZ155">
        <f>IF($A155="coal",Factors!F$2,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,$N155="LNG"),Factors!F$5,IF(OR($N155="D",$N155="HFO",$N155="FO",$N155="D/HFO",$N155="D/NG",$N155="HFO/D",$N155="HFO/NG",$N155="FO/NG",$N155="HFO/LFO"),Factors!F$4,0)))</f>
        <v>0.49000949564875101</v>
      </c>
      <c r="CA155">
        <f>IF($A155="coal",Factors!G$2,IF(OR($N155="NG",$N155="NG/B",$N155="NG/C",$N155="NG/D",$N155="NG/OG",$N155="NG/FO",$N155="NG/LFO",$N155="NG/BFG",$N155="NG/HFO",$N155="NG/FO/D",$N155="NG/LNG",$N155="NG/N",$N155="NG/N/D",$N155="NG/D/HFO",$N155="NG/HFO/OG",$N155="NG/S",$N155="LNG/NG/FO",$N155="LNG/D",$N155="LNG/LPG",$N155="WSTH-NG",$N155="WSTH-NG/BU",$N155="LNG"),Factors!G$5,IF(OR($N155="D",$N155="HFO",$N155="FO",$N155="D/HFO",$N155="D/NG",$N155="HFO/D",$N155="HFO/NG",$N155="FO/NG",$N155="HFO/LFO"),Factors!G$4,0)))</f>
        <v>0.3830825791202615</v>
      </c>
    </row>
    <row r="156" spans="1:79">
      <c r="A156" t="s">
        <v>285</v>
      </c>
      <c r="B156" t="s">
        <v>32</v>
      </c>
      <c r="C156" t="s">
        <v>33</v>
      </c>
      <c r="D156" t="s">
        <v>34</v>
      </c>
      <c r="E156" t="s">
        <v>256</v>
      </c>
      <c r="F156" t="s">
        <v>298</v>
      </c>
      <c r="I156">
        <v>847</v>
      </c>
      <c r="J156" t="s">
        <v>72</v>
      </c>
      <c r="K156">
        <v>2018</v>
      </c>
      <c r="M156" t="s">
        <v>299</v>
      </c>
      <c r="N156" t="s">
        <v>332</v>
      </c>
      <c r="S156" t="s">
        <v>324</v>
      </c>
      <c r="T156" t="s">
        <v>41</v>
      </c>
      <c r="U156">
        <v>34.602200000000003</v>
      </c>
      <c r="V156">
        <v>-82.435000000000002</v>
      </c>
      <c r="W156" t="s">
        <v>42</v>
      </c>
      <c r="X156" t="s">
        <v>574</v>
      </c>
      <c r="Y156" t="s">
        <v>259</v>
      </c>
      <c r="AA156" t="s">
        <v>185</v>
      </c>
      <c r="AB156" t="s">
        <v>260</v>
      </c>
      <c r="AC156" t="s">
        <v>261</v>
      </c>
      <c r="AD156" t="s">
        <v>578</v>
      </c>
      <c r="AE156" t="s">
        <v>49</v>
      </c>
      <c r="AF156" s="1">
        <v>1</v>
      </c>
      <c r="AG156">
        <f t="shared" si="181"/>
        <v>3354</v>
      </c>
      <c r="AH156">
        <f t="shared" si="182"/>
        <v>3354</v>
      </c>
      <c r="AI156">
        <f t="shared" si="189"/>
        <v>6</v>
      </c>
      <c r="AJ156">
        <f t="shared" si="190"/>
        <v>2058</v>
      </c>
      <c r="AK156">
        <f t="shared" ref="AK156:AL156" si="228">AJ156+40</f>
        <v>2098</v>
      </c>
      <c r="AL156">
        <f t="shared" si="228"/>
        <v>2138</v>
      </c>
      <c r="AM156">
        <f>IF($A156="coal",Factors!$D$2,0)</f>
        <v>0</v>
      </c>
      <c r="AN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Factors!$D$5,0)</f>
        <v>0.40084791833563349</v>
      </c>
      <c r="AO156">
        <f>IF(OR($N156="D",$N156="HFO",$N156="FO",$N156="D/HFO",$N156="D/NG",$N156="HFO/D",$N156="HFO/NG",$N156="FO/NG"),Factors!$D$4,0)</f>
        <v>0</v>
      </c>
      <c r="AP156">
        <f>IF($A156="coal",Factors!$E$2,0)</f>
        <v>0</v>
      </c>
      <c r="AQ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Factors!$E$5,0)</f>
        <v>0.4330101334016615</v>
      </c>
      <c r="AR156">
        <f>IF(OR($N156="D",$N156="HFO",$N156="FO",$N156="D/HFO",$N156="D/NG",$N156="HFO/D",$N156="HFO/NG",$N156="FO/NG"),Factors!$E$4,0)</f>
        <v>0</v>
      </c>
      <c r="AS156">
        <f>IF($A156="coal",Factors!$F$2,0)</f>
        <v>0</v>
      </c>
      <c r="AT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Factors!$F$5,0)</f>
        <v>0.49000949564875101</v>
      </c>
      <c r="AU156">
        <f>IF(OR($N156="D",$N156="HFO",$N156="FO",$N156="D/HFO",$N156="D/NG",$N156="HFO/D",$N156="HFO/NG",$N156="FO/NG"),Factors!$F$4,0)</f>
        <v>0</v>
      </c>
      <c r="AV156">
        <f>IF($A156="coal",Factors!$G$2,0)</f>
        <v>0</v>
      </c>
      <c r="AW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Factors!$G$5,0)</f>
        <v>0.3830825791202615</v>
      </c>
      <c r="AX156">
        <f>IF(OR($N156="D",$N156="HFO",$N156="FO",$N156="D/HFO",$N156="D/NG",$N156="HFO/D",$N156="HFO/NG",$N156="FO/NG"),Factors!$G$4,0)</f>
        <v>0</v>
      </c>
      <c r="AY156">
        <f t="shared" si="192"/>
        <v>0.40084791833563349</v>
      </c>
      <c r="AZ156">
        <f t="shared" si="193"/>
        <v>0.4330101334016615</v>
      </c>
      <c r="BA156">
        <f t="shared" si="194"/>
        <v>0.49000949564875101</v>
      </c>
      <c r="BB156">
        <f t="shared" si="195"/>
        <v>0.3830825791202615</v>
      </c>
      <c r="BC156">
        <f t="shared" si="196"/>
        <v>0.42673753162657685</v>
      </c>
      <c r="BD156" s="18">
        <f t="shared" si="197"/>
        <v>2974.1793166332668</v>
      </c>
      <c r="BE156" s="18">
        <f t="shared" si="198"/>
        <v>3212.8139470029764</v>
      </c>
      <c r="BF156" s="18">
        <f t="shared" si="199"/>
        <v>3635.7332550549509</v>
      </c>
      <c r="BG156" s="18">
        <f t="shared" si="200"/>
        <v>2842.3654739501867</v>
      </c>
      <c r="BH156">
        <f>IF(A156="coal", Factors!$B$8, IF(OR($N156="D",$N156="HFO",$N156="FO",$N156="D/HFO",$N156="D/NG",$N156="HFO/D",$N156="HFO/NG",$N156="FO/NG"), Factors!$B$9, 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 Factors!$B$10, 0)))</f>
        <v>7740</v>
      </c>
      <c r="BI156">
        <f>IF($A156&lt;&gt;"coal",0,IF($N156="bituminous",Factors!$B$30,IF($N156="lignite",Factors!$B$34,IF($N156="subbituminous",Factors!$B$41,(Factors!$B$30+Factors!$B$34)/2))))</f>
        <v>0</v>
      </c>
      <c r="BJ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(Factors!$B$36+Factors!$B$38)/2,0)</f>
        <v>57.894999999999996</v>
      </c>
      <c r="BK156">
        <f>IF(OR($N156="D",$N156="HFO",$N156="FO",$N156="D/HFO",$N156="D/NG",$N156="HFO/D",$N156="HFO/NG",$N156="FO/NG"),Factors!$B$31,0)</f>
        <v>0</v>
      </c>
      <c r="BL156">
        <f t="shared" si="201"/>
        <v>57.894999999999996</v>
      </c>
      <c r="BM156">
        <f>IF($A156&lt;&gt;"coal",0,IF($N156="bituminous",Factors!$E$33,IF($N156="lignite",Factors!$E$35,IF($N156="subbituminous",Factors!$E$34,(Factors!$E$33+Factors!$E$35)/2))))</f>
        <v>0</v>
      </c>
      <c r="BN156">
        <f>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),(Factors!$E$39+Factors!$E$40)/2,0)</f>
        <v>63.461416724694558</v>
      </c>
      <c r="BO156">
        <f>IF(OR($N156="D",$N156="HFO",$N156="FO",$N156="D/HFO",$N156="D/NG",$N156="HFO/D",$N156="HFO/NG",$N156="FO/NG"),Factors!$E$37,0)</f>
        <v>0</v>
      </c>
      <c r="BP156">
        <f t="shared" si="202"/>
        <v>63.461416724694558</v>
      </c>
      <c r="BQ156" s="17">
        <f t="shared" si="203"/>
        <v>1418830.0442685368</v>
      </c>
      <c r="BR156" s="17">
        <f t="shared" si="184"/>
        <v>1555245.957351109</v>
      </c>
      <c r="BT156" s="17">
        <f t="shared" si="185"/>
        <v>1460891.1996276719</v>
      </c>
      <c r="BU156" s="17">
        <f t="shared" si="186"/>
        <v>1578106.4695624197</v>
      </c>
      <c r="BV156" s="17">
        <f t="shared" si="187"/>
        <v>1785840.7819592729</v>
      </c>
      <c r="BW156" s="17">
        <f t="shared" si="188"/>
        <v>1396145.3782550725</v>
      </c>
      <c r="BX156">
        <f>IF($A156="coal",Factors!D$2,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,$N156="LNG"),Factors!D$5,IF(OR($N156="D",$N156="HFO",$N156="FO",$N156="D/HFO",$N156="D/NG",$N156="HFO/D",$N156="HFO/NG",$N156="FO/NG",$N156="HFO/LFO"),Factors!D$4,0)))</f>
        <v>0.40084791833563349</v>
      </c>
      <c r="BY156">
        <f>IF($A156="coal",Factors!E$2,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,$N156="LNG"),Factors!E$5,IF(OR($N156="D",$N156="HFO",$N156="FO",$N156="D/HFO",$N156="D/NG",$N156="HFO/D",$N156="HFO/NG",$N156="FO/NG",$N156="HFO/LFO"),Factors!E$4,0)))</f>
        <v>0.4330101334016615</v>
      </c>
      <c r="BZ156">
        <f>IF($A156="coal",Factors!F$2,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,$N156="LNG"),Factors!F$5,IF(OR($N156="D",$N156="HFO",$N156="FO",$N156="D/HFO",$N156="D/NG",$N156="HFO/D",$N156="HFO/NG",$N156="FO/NG",$N156="HFO/LFO"),Factors!F$4,0)))</f>
        <v>0.49000949564875101</v>
      </c>
      <c r="CA156">
        <f>IF($A156="coal",Factors!G$2,IF(OR($N156="NG",$N156="NG/B",$N156="NG/C",$N156="NG/D",$N156="NG/OG",$N156="NG/FO",$N156="NG/LFO",$N156="NG/BFG",$N156="NG/HFO",$N156="NG/FO/D",$N156="NG/LNG",$N156="NG/N",$N156="NG/N/D",$N156="NG/D/HFO",$N156="NG/HFO/OG",$N156="NG/S",$N156="LNG/NG/FO",$N156="LNG/D",$N156="LNG/LPG",$N156="WSTH-NG",$N156="WSTH-NG/BU",$N156="LNG"),Factors!G$5,IF(OR($N156="D",$N156="HFO",$N156="FO",$N156="D/HFO",$N156="D/NG",$N156="HFO/D",$N156="HFO/NG",$N156="FO/NG",$N156="HFO/LFO"),Factors!G$4,0)))</f>
        <v>0.3830825791202615</v>
      </c>
    </row>
    <row r="157" spans="1:79">
      <c r="A157" t="s">
        <v>285</v>
      </c>
      <c r="B157" t="s">
        <v>32</v>
      </c>
      <c r="C157" t="s">
        <v>33</v>
      </c>
      <c r="D157" t="s">
        <v>34</v>
      </c>
      <c r="E157" t="s">
        <v>579</v>
      </c>
      <c r="F157" t="s">
        <v>287</v>
      </c>
      <c r="I157">
        <v>195</v>
      </c>
      <c r="J157" t="s">
        <v>72</v>
      </c>
      <c r="K157">
        <v>2000</v>
      </c>
      <c r="M157" t="s">
        <v>306</v>
      </c>
      <c r="N157" t="s">
        <v>289</v>
      </c>
      <c r="S157" t="s">
        <v>300</v>
      </c>
      <c r="T157" t="s">
        <v>41</v>
      </c>
      <c r="U157">
        <v>35.375788999999997</v>
      </c>
      <c r="V157">
        <v>-78.098050000000001</v>
      </c>
      <c r="W157" t="s">
        <v>42</v>
      </c>
      <c r="X157" t="s">
        <v>202</v>
      </c>
      <c r="Y157" t="s">
        <v>203</v>
      </c>
      <c r="AA157" t="s">
        <v>45</v>
      </c>
      <c r="AB157" t="s">
        <v>580</v>
      </c>
      <c r="AC157" t="s">
        <v>581</v>
      </c>
      <c r="AD157" t="s">
        <v>582</v>
      </c>
      <c r="AE157" t="s">
        <v>49</v>
      </c>
      <c r="AF157" s="1">
        <v>1</v>
      </c>
      <c r="AG157">
        <f t="shared" si="181"/>
        <v>2937</v>
      </c>
      <c r="AH157" t="str">
        <f t="shared" si="182"/>
        <v/>
      </c>
      <c r="AI157">
        <f t="shared" si="189"/>
        <v>24</v>
      </c>
      <c r="AJ157">
        <f t="shared" si="190"/>
        <v>2040</v>
      </c>
      <c r="AK157">
        <f t="shared" ref="AK157:AL157" si="229">AJ157+40</f>
        <v>2080</v>
      </c>
      <c r="AL157">
        <f t="shared" si="229"/>
        <v>2120</v>
      </c>
      <c r="AM157">
        <f>IF($A157="coal",Factors!$D$2,0)</f>
        <v>0</v>
      </c>
      <c r="AN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Factors!$D$5,0)</f>
        <v>0.40084791833563349</v>
      </c>
      <c r="AO157">
        <f>IF(OR($N157="D",$N157="HFO",$N157="FO",$N157="D/HFO",$N157="D/NG",$N157="HFO/D",$N157="HFO/NG",$N157="FO/NG"),Factors!$D$4,0)</f>
        <v>0</v>
      </c>
      <c r="AP157">
        <f>IF($A157="coal",Factors!$E$2,0)</f>
        <v>0</v>
      </c>
      <c r="AQ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Factors!$E$5,0)</f>
        <v>0.4330101334016615</v>
      </c>
      <c r="AR157">
        <f>IF(OR($N157="D",$N157="HFO",$N157="FO",$N157="D/HFO",$N157="D/NG",$N157="HFO/D",$N157="HFO/NG",$N157="FO/NG"),Factors!$E$4,0)</f>
        <v>0</v>
      </c>
      <c r="AS157">
        <f>IF($A157="coal",Factors!$F$2,0)</f>
        <v>0</v>
      </c>
      <c r="AT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Factors!$F$5,0)</f>
        <v>0.49000949564875101</v>
      </c>
      <c r="AU157">
        <f>IF(OR($N157="D",$N157="HFO",$N157="FO",$N157="D/HFO",$N157="D/NG",$N157="HFO/D",$N157="HFO/NG",$N157="FO/NG"),Factors!$F$4,0)</f>
        <v>0</v>
      </c>
      <c r="AV157">
        <f>IF($A157="coal",Factors!$G$2,0)</f>
        <v>0</v>
      </c>
      <c r="AW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Factors!$G$5,0)</f>
        <v>0.3830825791202615</v>
      </c>
      <c r="AX157">
        <f>IF(OR($N157="D",$N157="HFO",$N157="FO",$N157="D/HFO",$N157="D/NG",$N157="HFO/D",$N157="HFO/NG",$N157="FO/NG"),Factors!$G$4,0)</f>
        <v>0</v>
      </c>
      <c r="AY157">
        <f t="shared" si="192"/>
        <v>0.40084791833563349</v>
      </c>
      <c r="AZ157">
        <f t="shared" si="193"/>
        <v>0.4330101334016615</v>
      </c>
      <c r="BA157">
        <f t="shared" si="194"/>
        <v>0.49000949564875101</v>
      </c>
      <c r="BB157">
        <f t="shared" si="195"/>
        <v>0.3830825791202615</v>
      </c>
      <c r="BC157">
        <f t="shared" si="196"/>
        <v>0.42673753162657685</v>
      </c>
      <c r="BD157" s="18">
        <f t="shared" si="197"/>
        <v>684.72841410092917</v>
      </c>
      <c r="BE157" s="18">
        <f t="shared" si="198"/>
        <v>739.66790987671823</v>
      </c>
      <c r="BF157" s="18">
        <f t="shared" si="199"/>
        <v>837.03422046719652</v>
      </c>
      <c r="BG157" s="18">
        <f t="shared" si="200"/>
        <v>654.38166165323071</v>
      </c>
      <c r="BH157">
        <f>IF(A157="coal", Factors!$B$8, IF(OR($N157="D",$N157="HFO",$N157="FO",$N157="D/HFO",$N157="D/NG",$N157="HFO/D",$N157="HFO/NG",$N157="FO/NG"), Factors!$B$9, 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 Factors!$B$10, 0)))</f>
        <v>7740</v>
      </c>
      <c r="BI157">
        <f>IF($A157&lt;&gt;"coal",0,IF($N157="bituminous",Factors!$B$30,IF($N157="lignite",Factors!$B$34,IF($N157="subbituminous",Factors!$B$41,(Factors!$B$30+Factors!$B$34)/2))))</f>
        <v>0</v>
      </c>
      <c r="BJ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(Factors!$B$36+Factors!$B$38)/2,0)</f>
        <v>57.894999999999996</v>
      </c>
      <c r="BK157">
        <f>IF(OR($N157="D",$N157="HFO",$N157="FO",$N157="D/HFO",$N157="D/NG",$N157="HFO/D",$N157="HFO/NG",$N157="FO/NG"),Factors!$B$31,0)</f>
        <v>0</v>
      </c>
      <c r="BL157">
        <f t="shared" si="201"/>
        <v>57.894999999999996</v>
      </c>
      <c r="BM157">
        <f>IF($A157&lt;&gt;"coal",0,IF($N157="bituminous",Factors!$E$33,IF($N157="lignite",Factors!$E$35,IF($N157="subbituminous",Factors!$E$34,(Factors!$E$33+Factors!$E$35)/2))))</f>
        <v>0</v>
      </c>
      <c r="BN157">
        <f>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),(Factors!$E$39+Factors!$E$40)/2,0)</f>
        <v>63.461416724694558</v>
      </c>
      <c r="BO157">
        <f>IF(OR($N157="D",$N157="HFO",$N157="FO",$N157="D/HFO",$N157="D/NG",$N157="HFO/D",$N157="HFO/NG",$N157="FO/NG"),Factors!$E$37,0)</f>
        <v>0</v>
      </c>
      <c r="BP157">
        <f t="shared" si="202"/>
        <v>63.461416724694558</v>
      </c>
      <c r="BQ157" s="17">
        <f t="shared" si="203"/>
        <v>326649.18374541285</v>
      </c>
      <c r="BR157" s="17">
        <f t="shared" si="184"/>
        <v>358055.44472664251</v>
      </c>
      <c r="BT157" s="17">
        <f t="shared" si="185"/>
        <v>336332.68468405667</v>
      </c>
      <c r="BU157" s="17">
        <f t="shared" si="186"/>
        <v>363318.49063125357</v>
      </c>
      <c r="BV157" s="17">
        <f t="shared" si="187"/>
        <v>411143.98167893529</v>
      </c>
      <c r="BW157" s="17">
        <f t="shared" si="188"/>
        <v>321426.6219123248</v>
      </c>
      <c r="BX157">
        <f>IF($A157="coal",Factors!D$2,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,$N157="LNG"),Factors!D$5,IF(OR($N157="D",$N157="HFO",$N157="FO",$N157="D/HFO",$N157="D/NG",$N157="HFO/D",$N157="HFO/NG",$N157="FO/NG",$N157="HFO/LFO"),Factors!D$4,0)))</f>
        <v>0.40084791833563349</v>
      </c>
      <c r="BY157">
        <f>IF($A157="coal",Factors!E$2,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,$N157="LNG"),Factors!E$5,IF(OR($N157="D",$N157="HFO",$N157="FO",$N157="D/HFO",$N157="D/NG",$N157="HFO/D",$N157="HFO/NG",$N157="FO/NG",$N157="HFO/LFO"),Factors!E$4,0)))</f>
        <v>0.4330101334016615</v>
      </c>
      <c r="BZ157">
        <f>IF($A157="coal",Factors!F$2,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,$N157="LNG"),Factors!F$5,IF(OR($N157="D",$N157="HFO",$N157="FO",$N157="D/HFO",$N157="D/NG",$N157="HFO/D",$N157="HFO/NG",$N157="FO/NG",$N157="HFO/LFO"),Factors!F$4,0)))</f>
        <v>0.49000949564875101</v>
      </c>
      <c r="CA157">
        <f>IF($A157="coal",Factors!G$2,IF(OR($N157="NG",$N157="NG/B",$N157="NG/C",$N157="NG/D",$N157="NG/OG",$N157="NG/FO",$N157="NG/LFO",$N157="NG/BFG",$N157="NG/HFO",$N157="NG/FO/D",$N157="NG/LNG",$N157="NG/N",$N157="NG/N/D",$N157="NG/D/HFO",$N157="NG/HFO/OG",$N157="NG/S",$N157="LNG/NG/FO",$N157="LNG/D",$N157="LNG/LPG",$N157="WSTH-NG",$N157="WSTH-NG/BU",$N157="LNG"),Factors!G$5,IF(OR($N157="D",$N157="HFO",$N157="FO",$N157="D/HFO",$N157="D/NG",$N157="HFO/D",$N157="HFO/NG",$N157="FO/NG",$N157="HFO/LFO"),Factors!G$4,0)))</f>
        <v>0.3830825791202615</v>
      </c>
    </row>
    <row r="158" spans="1:79">
      <c r="A158" t="s">
        <v>285</v>
      </c>
      <c r="B158" t="s">
        <v>32</v>
      </c>
      <c r="C158" t="s">
        <v>33</v>
      </c>
      <c r="D158" t="s">
        <v>34</v>
      </c>
      <c r="E158" t="s">
        <v>579</v>
      </c>
      <c r="F158" t="s">
        <v>296</v>
      </c>
      <c r="I158">
        <v>195</v>
      </c>
      <c r="J158" t="s">
        <v>72</v>
      </c>
      <c r="K158">
        <v>2000</v>
      </c>
      <c r="M158" t="s">
        <v>306</v>
      </c>
      <c r="N158" t="s">
        <v>289</v>
      </c>
      <c r="S158" t="s">
        <v>300</v>
      </c>
      <c r="T158" t="s">
        <v>41</v>
      </c>
      <c r="U158">
        <v>35.375788999999997</v>
      </c>
      <c r="V158">
        <v>-78.098050000000001</v>
      </c>
      <c r="W158" t="s">
        <v>42</v>
      </c>
      <c r="X158" t="s">
        <v>202</v>
      </c>
      <c r="Y158" t="s">
        <v>203</v>
      </c>
      <c r="AA158" t="s">
        <v>45</v>
      </c>
      <c r="AB158" t="s">
        <v>580</v>
      </c>
      <c r="AC158" t="s">
        <v>581</v>
      </c>
      <c r="AD158" t="s">
        <v>583</v>
      </c>
      <c r="AE158" t="s">
        <v>49</v>
      </c>
      <c r="AF158" s="1">
        <v>1</v>
      </c>
      <c r="AG158">
        <f t="shared" si="181"/>
        <v>2937</v>
      </c>
      <c r="AH158" t="str">
        <f t="shared" si="182"/>
        <v/>
      </c>
      <c r="AI158">
        <f t="shared" si="189"/>
        <v>24</v>
      </c>
      <c r="AJ158">
        <f t="shared" si="190"/>
        <v>2040</v>
      </c>
      <c r="AK158">
        <f t="shared" ref="AK158:AL158" si="230">AJ158+40</f>
        <v>2080</v>
      </c>
      <c r="AL158">
        <f t="shared" si="230"/>
        <v>2120</v>
      </c>
      <c r="AM158">
        <f>IF($A158="coal",Factors!$D$2,0)</f>
        <v>0</v>
      </c>
      <c r="AN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Factors!$D$5,0)</f>
        <v>0.40084791833563349</v>
      </c>
      <c r="AO158">
        <f>IF(OR($N158="D",$N158="HFO",$N158="FO",$N158="D/HFO",$N158="D/NG",$N158="HFO/D",$N158="HFO/NG",$N158="FO/NG"),Factors!$D$4,0)</f>
        <v>0</v>
      </c>
      <c r="AP158">
        <f>IF($A158="coal",Factors!$E$2,0)</f>
        <v>0</v>
      </c>
      <c r="AQ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Factors!$E$5,0)</f>
        <v>0.4330101334016615</v>
      </c>
      <c r="AR158">
        <f>IF(OR($N158="D",$N158="HFO",$N158="FO",$N158="D/HFO",$N158="D/NG",$N158="HFO/D",$N158="HFO/NG",$N158="FO/NG"),Factors!$E$4,0)</f>
        <v>0</v>
      </c>
      <c r="AS158">
        <f>IF($A158="coal",Factors!$F$2,0)</f>
        <v>0</v>
      </c>
      <c r="AT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Factors!$F$5,0)</f>
        <v>0.49000949564875101</v>
      </c>
      <c r="AU158">
        <f>IF(OR($N158="D",$N158="HFO",$N158="FO",$N158="D/HFO",$N158="D/NG",$N158="HFO/D",$N158="HFO/NG",$N158="FO/NG"),Factors!$F$4,0)</f>
        <v>0</v>
      </c>
      <c r="AV158">
        <f>IF($A158="coal",Factors!$G$2,0)</f>
        <v>0</v>
      </c>
      <c r="AW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Factors!$G$5,0)</f>
        <v>0.3830825791202615</v>
      </c>
      <c r="AX158">
        <f>IF(OR($N158="D",$N158="HFO",$N158="FO",$N158="D/HFO",$N158="D/NG",$N158="HFO/D",$N158="HFO/NG",$N158="FO/NG"),Factors!$G$4,0)</f>
        <v>0</v>
      </c>
      <c r="AY158">
        <f t="shared" si="192"/>
        <v>0.40084791833563349</v>
      </c>
      <c r="AZ158">
        <f t="shared" si="193"/>
        <v>0.4330101334016615</v>
      </c>
      <c r="BA158">
        <f t="shared" si="194"/>
        <v>0.49000949564875101</v>
      </c>
      <c r="BB158">
        <f t="shared" si="195"/>
        <v>0.3830825791202615</v>
      </c>
      <c r="BC158">
        <f t="shared" si="196"/>
        <v>0.42673753162657685</v>
      </c>
      <c r="BD158" s="18">
        <f t="shared" si="197"/>
        <v>684.72841410092917</v>
      </c>
      <c r="BE158" s="18">
        <f t="shared" si="198"/>
        <v>739.66790987671823</v>
      </c>
      <c r="BF158" s="18">
        <f t="shared" si="199"/>
        <v>837.03422046719652</v>
      </c>
      <c r="BG158" s="18">
        <f t="shared" si="200"/>
        <v>654.38166165323071</v>
      </c>
      <c r="BH158">
        <f>IF(A158="coal", Factors!$B$8, IF(OR($N158="D",$N158="HFO",$N158="FO",$N158="D/HFO",$N158="D/NG",$N158="HFO/D",$N158="HFO/NG",$N158="FO/NG"), Factors!$B$9, 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 Factors!$B$10, 0)))</f>
        <v>7740</v>
      </c>
      <c r="BI158">
        <f>IF($A158&lt;&gt;"coal",0,IF($N158="bituminous",Factors!$B$30,IF($N158="lignite",Factors!$B$34,IF($N158="subbituminous",Factors!$B$41,(Factors!$B$30+Factors!$B$34)/2))))</f>
        <v>0</v>
      </c>
      <c r="BJ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(Factors!$B$36+Factors!$B$38)/2,0)</f>
        <v>57.894999999999996</v>
      </c>
      <c r="BK158">
        <f>IF(OR($N158="D",$N158="HFO",$N158="FO",$N158="D/HFO",$N158="D/NG",$N158="HFO/D",$N158="HFO/NG",$N158="FO/NG"),Factors!$B$31,0)</f>
        <v>0</v>
      </c>
      <c r="BL158">
        <f t="shared" si="201"/>
        <v>57.894999999999996</v>
      </c>
      <c r="BM158">
        <f>IF($A158&lt;&gt;"coal",0,IF($N158="bituminous",Factors!$E$33,IF($N158="lignite",Factors!$E$35,IF($N158="subbituminous",Factors!$E$34,(Factors!$E$33+Factors!$E$35)/2))))</f>
        <v>0</v>
      </c>
      <c r="BN158">
        <f>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),(Factors!$E$39+Factors!$E$40)/2,0)</f>
        <v>63.461416724694558</v>
      </c>
      <c r="BO158">
        <f>IF(OR($N158="D",$N158="HFO",$N158="FO",$N158="D/HFO",$N158="D/NG",$N158="HFO/D",$N158="HFO/NG",$N158="FO/NG"),Factors!$E$37,0)</f>
        <v>0</v>
      </c>
      <c r="BP158">
        <f t="shared" si="202"/>
        <v>63.461416724694558</v>
      </c>
      <c r="BQ158" s="17">
        <f t="shared" si="203"/>
        <v>326649.18374541285</v>
      </c>
      <c r="BR158" s="17">
        <f t="shared" si="184"/>
        <v>358055.44472664251</v>
      </c>
      <c r="BT158" s="17">
        <f t="shared" si="185"/>
        <v>336332.68468405667</v>
      </c>
      <c r="BU158" s="17">
        <f t="shared" si="186"/>
        <v>363318.49063125357</v>
      </c>
      <c r="BV158" s="17">
        <f t="shared" si="187"/>
        <v>411143.98167893529</v>
      </c>
      <c r="BW158" s="17">
        <f t="shared" si="188"/>
        <v>321426.6219123248</v>
      </c>
      <c r="BX158">
        <f>IF($A158="coal",Factors!D$2,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,$N158="LNG"),Factors!D$5,IF(OR($N158="D",$N158="HFO",$N158="FO",$N158="D/HFO",$N158="D/NG",$N158="HFO/D",$N158="HFO/NG",$N158="FO/NG",$N158="HFO/LFO"),Factors!D$4,0)))</f>
        <v>0.40084791833563349</v>
      </c>
      <c r="BY158">
        <f>IF($A158="coal",Factors!E$2,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,$N158="LNG"),Factors!E$5,IF(OR($N158="D",$N158="HFO",$N158="FO",$N158="D/HFO",$N158="D/NG",$N158="HFO/D",$N158="HFO/NG",$N158="FO/NG",$N158="HFO/LFO"),Factors!E$4,0)))</f>
        <v>0.4330101334016615</v>
      </c>
      <c r="BZ158">
        <f>IF($A158="coal",Factors!F$2,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,$N158="LNG"),Factors!F$5,IF(OR($N158="D",$N158="HFO",$N158="FO",$N158="D/HFO",$N158="D/NG",$N158="HFO/D",$N158="HFO/NG",$N158="FO/NG",$N158="HFO/LFO"),Factors!F$4,0)))</f>
        <v>0.49000949564875101</v>
      </c>
      <c r="CA158">
        <f>IF($A158="coal",Factors!G$2,IF(OR($N158="NG",$N158="NG/B",$N158="NG/C",$N158="NG/D",$N158="NG/OG",$N158="NG/FO",$N158="NG/LFO",$N158="NG/BFG",$N158="NG/HFO",$N158="NG/FO/D",$N158="NG/LNG",$N158="NG/N",$N158="NG/N/D",$N158="NG/D/HFO",$N158="NG/HFO/OG",$N158="NG/S",$N158="LNG/NG/FO",$N158="LNG/D",$N158="LNG/LPG",$N158="WSTH-NG",$N158="WSTH-NG/BU",$N158="LNG"),Factors!G$5,IF(OR($N158="D",$N158="HFO",$N158="FO",$N158="D/HFO",$N158="D/NG",$N158="HFO/D",$N158="HFO/NG",$N158="FO/NG",$N158="HFO/LFO"),Factors!G$4,0)))</f>
        <v>0.3830825791202615</v>
      </c>
    </row>
    <row r="159" spans="1:79">
      <c r="A159" t="s">
        <v>285</v>
      </c>
      <c r="B159" t="s">
        <v>32</v>
      </c>
      <c r="C159" t="s">
        <v>33</v>
      </c>
      <c r="D159" t="s">
        <v>34</v>
      </c>
      <c r="E159" t="s">
        <v>579</v>
      </c>
      <c r="F159" t="s">
        <v>343</v>
      </c>
      <c r="I159">
        <v>195</v>
      </c>
      <c r="J159" t="s">
        <v>72</v>
      </c>
      <c r="K159">
        <v>2000</v>
      </c>
      <c r="M159" t="s">
        <v>306</v>
      </c>
      <c r="N159" t="s">
        <v>289</v>
      </c>
      <c r="S159" t="s">
        <v>300</v>
      </c>
      <c r="T159" t="s">
        <v>41</v>
      </c>
      <c r="U159">
        <v>35.375788999999997</v>
      </c>
      <c r="V159">
        <v>-78.098050000000001</v>
      </c>
      <c r="W159" t="s">
        <v>42</v>
      </c>
      <c r="X159" t="s">
        <v>202</v>
      </c>
      <c r="Y159" t="s">
        <v>203</v>
      </c>
      <c r="AA159" t="s">
        <v>45</v>
      </c>
      <c r="AB159" t="s">
        <v>580</v>
      </c>
      <c r="AC159" t="s">
        <v>581</v>
      </c>
      <c r="AD159" t="s">
        <v>584</v>
      </c>
      <c r="AE159" t="s">
        <v>49</v>
      </c>
      <c r="AF159" s="1">
        <v>1</v>
      </c>
      <c r="AG159">
        <f t="shared" si="181"/>
        <v>2937</v>
      </c>
      <c r="AH159" t="str">
        <f t="shared" si="182"/>
        <v/>
      </c>
      <c r="AI159">
        <f t="shared" si="189"/>
        <v>24</v>
      </c>
      <c r="AJ159">
        <f t="shared" si="190"/>
        <v>2040</v>
      </c>
      <c r="AK159">
        <f t="shared" ref="AK159:AL159" si="231">AJ159+40</f>
        <v>2080</v>
      </c>
      <c r="AL159">
        <f t="shared" si="231"/>
        <v>2120</v>
      </c>
      <c r="AM159">
        <f>IF($A159="coal",Factors!$D$2,0)</f>
        <v>0</v>
      </c>
      <c r="AN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Factors!$D$5,0)</f>
        <v>0.40084791833563349</v>
      </c>
      <c r="AO159">
        <f>IF(OR($N159="D",$N159="HFO",$N159="FO",$N159="D/HFO",$N159="D/NG",$N159="HFO/D",$N159="HFO/NG",$N159="FO/NG"),Factors!$D$4,0)</f>
        <v>0</v>
      </c>
      <c r="AP159">
        <f>IF($A159="coal",Factors!$E$2,0)</f>
        <v>0</v>
      </c>
      <c r="AQ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Factors!$E$5,0)</f>
        <v>0.4330101334016615</v>
      </c>
      <c r="AR159">
        <f>IF(OR($N159="D",$N159="HFO",$N159="FO",$N159="D/HFO",$N159="D/NG",$N159="HFO/D",$N159="HFO/NG",$N159="FO/NG"),Factors!$E$4,0)</f>
        <v>0</v>
      </c>
      <c r="AS159">
        <f>IF($A159="coal",Factors!$F$2,0)</f>
        <v>0</v>
      </c>
      <c r="AT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Factors!$F$5,0)</f>
        <v>0.49000949564875101</v>
      </c>
      <c r="AU159">
        <f>IF(OR($N159="D",$N159="HFO",$N159="FO",$N159="D/HFO",$N159="D/NG",$N159="HFO/D",$N159="HFO/NG",$N159="FO/NG"),Factors!$F$4,0)</f>
        <v>0</v>
      </c>
      <c r="AV159">
        <f>IF($A159="coal",Factors!$G$2,0)</f>
        <v>0</v>
      </c>
      <c r="AW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Factors!$G$5,0)</f>
        <v>0.3830825791202615</v>
      </c>
      <c r="AX159">
        <f>IF(OR($N159="D",$N159="HFO",$N159="FO",$N159="D/HFO",$N159="D/NG",$N159="HFO/D",$N159="HFO/NG",$N159="FO/NG"),Factors!$G$4,0)</f>
        <v>0</v>
      </c>
      <c r="AY159">
        <f t="shared" si="192"/>
        <v>0.40084791833563349</v>
      </c>
      <c r="AZ159">
        <f t="shared" si="193"/>
        <v>0.4330101334016615</v>
      </c>
      <c r="BA159">
        <f t="shared" si="194"/>
        <v>0.49000949564875101</v>
      </c>
      <c r="BB159">
        <f t="shared" si="195"/>
        <v>0.3830825791202615</v>
      </c>
      <c r="BC159">
        <f t="shared" si="196"/>
        <v>0.42673753162657685</v>
      </c>
      <c r="BD159" s="18">
        <f t="shared" si="197"/>
        <v>684.72841410092917</v>
      </c>
      <c r="BE159" s="18">
        <f t="shared" si="198"/>
        <v>739.66790987671823</v>
      </c>
      <c r="BF159" s="18">
        <f t="shared" si="199"/>
        <v>837.03422046719652</v>
      </c>
      <c r="BG159" s="18">
        <f t="shared" si="200"/>
        <v>654.38166165323071</v>
      </c>
      <c r="BH159">
        <f>IF(A159="coal", Factors!$B$8, IF(OR($N159="D",$N159="HFO",$N159="FO",$N159="D/HFO",$N159="D/NG",$N159="HFO/D",$N159="HFO/NG",$N159="FO/NG"), Factors!$B$9, 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 Factors!$B$10, 0)))</f>
        <v>7740</v>
      </c>
      <c r="BI159">
        <f>IF($A159&lt;&gt;"coal",0,IF($N159="bituminous",Factors!$B$30,IF($N159="lignite",Factors!$B$34,IF($N159="subbituminous",Factors!$B$41,(Factors!$B$30+Factors!$B$34)/2))))</f>
        <v>0</v>
      </c>
      <c r="BJ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(Factors!$B$36+Factors!$B$38)/2,0)</f>
        <v>57.894999999999996</v>
      </c>
      <c r="BK159">
        <f>IF(OR($N159="D",$N159="HFO",$N159="FO",$N159="D/HFO",$N159="D/NG",$N159="HFO/D",$N159="HFO/NG",$N159="FO/NG"),Factors!$B$31,0)</f>
        <v>0</v>
      </c>
      <c r="BL159">
        <f t="shared" si="201"/>
        <v>57.894999999999996</v>
      </c>
      <c r="BM159">
        <f>IF($A159&lt;&gt;"coal",0,IF($N159="bituminous",Factors!$E$33,IF($N159="lignite",Factors!$E$35,IF($N159="subbituminous",Factors!$E$34,(Factors!$E$33+Factors!$E$35)/2))))</f>
        <v>0</v>
      </c>
      <c r="BN159">
        <f>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),(Factors!$E$39+Factors!$E$40)/2,0)</f>
        <v>63.461416724694558</v>
      </c>
      <c r="BO159">
        <f>IF(OR($N159="D",$N159="HFO",$N159="FO",$N159="D/HFO",$N159="D/NG",$N159="HFO/D",$N159="HFO/NG",$N159="FO/NG"),Factors!$E$37,0)</f>
        <v>0</v>
      </c>
      <c r="BP159">
        <f t="shared" si="202"/>
        <v>63.461416724694558</v>
      </c>
      <c r="BQ159" s="17">
        <f t="shared" si="203"/>
        <v>326649.18374541285</v>
      </c>
      <c r="BR159" s="17">
        <f t="shared" si="184"/>
        <v>358055.44472664251</v>
      </c>
      <c r="BT159" s="17">
        <f t="shared" si="185"/>
        <v>336332.68468405667</v>
      </c>
      <c r="BU159" s="17">
        <f t="shared" si="186"/>
        <v>363318.49063125357</v>
      </c>
      <c r="BV159" s="17">
        <f t="shared" si="187"/>
        <v>411143.98167893529</v>
      </c>
      <c r="BW159" s="17">
        <f t="shared" si="188"/>
        <v>321426.6219123248</v>
      </c>
      <c r="BX159">
        <f>IF($A159="coal",Factors!D$2,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,$N159="LNG"),Factors!D$5,IF(OR($N159="D",$N159="HFO",$N159="FO",$N159="D/HFO",$N159="D/NG",$N159="HFO/D",$N159="HFO/NG",$N159="FO/NG",$N159="HFO/LFO"),Factors!D$4,0)))</f>
        <v>0.40084791833563349</v>
      </c>
      <c r="BY159">
        <f>IF($A159="coal",Factors!E$2,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,$N159="LNG"),Factors!E$5,IF(OR($N159="D",$N159="HFO",$N159="FO",$N159="D/HFO",$N159="D/NG",$N159="HFO/D",$N159="HFO/NG",$N159="FO/NG",$N159="HFO/LFO"),Factors!E$4,0)))</f>
        <v>0.4330101334016615</v>
      </c>
      <c r="BZ159">
        <f>IF($A159="coal",Factors!F$2,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,$N159="LNG"),Factors!F$5,IF(OR($N159="D",$N159="HFO",$N159="FO",$N159="D/HFO",$N159="D/NG",$N159="HFO/D",$N159="HFO/NG",$N159="FO/NG",$N159="HFO/LFO"),Factors!F$4,0)))</f>
        <v>0.49000949564875101</v>
      </c>
      <c r="CA159">
        <f>IF($A159="coal",Factors!G$2,IF(OR($N159="NG",$N159="NG/B",$N159="NG/C",$N159="NG/D",$N159="NG/OG",$N159="NG/FO",$N159="NG/LFO",$N159="NG/BFG",$N159="NG/HFO",$N159="NG/FO/D",$N159="NG/LNG",$N159="NG/N",$N159="NG/N/D",$N159="NG/D/HFO",$N159="NG/HFO/OG",$N159="NG/S",$N159="LNG/NG/FO",$N159="LNG/D",$N159="LNG/LPG",$N159="WSTH-NG",$N159="WSTH-NG/BU",$N159="LNG"),Factors!G$5,IF(OR($N159="D",$N159="HFO",$N159="FO",$N159="D/HFO",$N159="D/NG",$N159="HFO/D",$N159="HFO/NG",$N159="FO/NG",$N159="HFO/LFO"),Factors!G$4,0)))</f>
        <v>0.3830825791202615</v>
      </c>
    </row>
    <row r="160" spans="1:79">
      <c r="A160" t="s">
        <v>285</v>
      </c>
      <c r="B160" t="s">
        <v>32</v>
      </c>
      <c r="C160" t="s">
        <v>33</v>
      </c>
      <c r="D160" t="s">
        <v>34</v>
      </c>
      <c r="E160" t="s">
        <v>579</v>
      </c>
      <c r="F160" t="s">
        <v>327</v>
      </c>
      <c r="I160">
        <v>195</v>
      </c>
      <c r="J160" t="s">
        <v>72</v>
      </c>
      <c r="K160">
        <v>2000</v>
      </c>
      <c r="M160" t="s">
        <v>306</v>
      </c>
      <c r="N160" t="s">
        <v>289</v>
      </c>
      <c r="S160" t="s">
        <v>300</v>
      </c>
      <c r="T160" t="s">
        <v>41</v>
      </c>
      <c r="U160">
        <v>35.375788999999997</v>
      </c>
      <c r="V160">
        <v>-78.098050000000001</v>
      </c>
      <c r="W160" t="s">
        <v>42</v>
      </c>
      <c r="X160" t="s">
        <v>202</v>
      </c>
      <c r="Y160" t="s">
        <v>203</v>
      </c>
      <c r="AA160" t="s">
        <v>45</v>
      </c>
      <c r="AB160" t="s">
        <v>580</v>
      </c>
      <c r="AC160" t="s">
        <v>581</v>
      </c>
      <c r="AD160" t="s">
        <v>585</v>
      </c>
      <c r="AE160" t="s">
        <v>49</v>
      </c>
      <c r="AF160" s="1">
        <v>1</v>
      </c>
      <c r="AG160">
        <f t="shared" si="181"/>
        <v>2937</v>
      </c>
      <c r="AH160" t="str">
        <f t="shared" si="182"/>
        <v/>
      </c>
      <c r="AI160">
        <f t="shared" si="189"/>
        <v>24</v>
      </c>
      <c r="AJ160">
        <f t="shared" si="190"/>
        <v>2040</v>
      </c>
      <c r="AK160">
        <f t="shared" ref="AK160:AL160" si="232">AJ160+40</f>
        <v>2080</v>
      </c>
      <c r="AL160">
        <f t="shared" si="232"/>
        <v>2120</v>
      </c>
      <c r="AM160">
        <f>IF($A160="coal",Factors!$D$2,0)</f>
        <v>0</v>
      </c>
      <c r="AN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Factors!$D$5,0)</f>
        <v>0.40084791833563349</v>
      </c>
      <c r="AO160">
        <f>IF(OR($N160="D",$N160="HFO",$N160="FO",$N160="D/HFO",$N160="D/NG",$N160="HFO/D",$N160="HFO/NG",$N160="FO/NG"),Factors!$D$4,0)</f>
        <v>0</v>
      </c>
      <c r="AP160">
        <f>IF($A160="coal",Factors!$E$2,0)</f>
        <v>0</v>
      </c>
      <c r="AQ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Factors!$E$5,0)</f>
        <v>0.4330101334016615</v>
      </c>
      <c r="AR160">
        <f>IF(OR($N160="D",$N160="HFO",$N160="FO",$N160="D/HFO",$N160="D/NG",$N160="HFO/D",$N160="HFO/NG",$N160="FO/NG"),Factors!$E$4,0)</f>
        <v>0</v>
      </c>
      <c r="AS160">
        <f>IF($A160="coal",Factors!$F$2,0)</f>
        <v>0</v>
      </c>
      <c r="AT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Factors!$F$5,0)</f>
        <v>0.49000949564875101</v>
      </c>
      <c r="AU160">
        <f>IF(OR($N160="D",$N160="HFO",$N160="FO",$N160="D/HFO",$N160="D/NG",$N160="HFO/D",$N160="HFO/NG",$N160="FO/NG"),Factors!$F$4,0)</f>
        <v>0</v>
      </c>
      <c r="AV160">
        <f>IF($A160="coal",Factors!$G$2,0)</f>
        <v>0</v>
      </c>
      <c r="AW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Factors!$G$5,0)</f>
        <v>0.3830825791202615</v>
      </c>
      <c r="AX160">
        <f>IF(OR($N160="D",$N160="HFO",$N160="FO",$N160="D/HFO",$N160="D/NG",$N160="HFO/D",$N160="HFO/NG",$N160="FO/NG"),Factors!$G$4,0)</f>
        <v>0</v>
      </c>
      <c r="AY160">
        <f t="shared" si="192"/>
        <v>0.40084791833563349</v>
      </c>
      <c r="AZ160">
        <f t="shared" si="193"/>
        <v>0.4330101334016615</v>
      </c>
      <c r="BA160">
        <f t="shared" si="194"/>
        <v>0.49000949564875101</v>
      </c>
      <c r="BB160">
        <f t="shared" si="195"/>
        <v>0.3830825791202615</v>
      </c>
      <c r="BC160">
        <f t="shared" si="196"/>
        <v>0.42673753162657685</v>
      </c>
      <c r="BD160" s="18">
        <f t="shared" si="197"/>
        <v>684.72841410092917</v>
      </c>
      <c r="BE160" s="18">
        <f t="shared" si="198"/>
        <v>739.66790987671823</v>
      </c>
      <c r="BF160" s="18">
        <f t="shared" si="199"/>
        <v>837.03422046719652</v>
      </c>
      <c r="BG160" s="18">
        <f t="shared" si="200"/>
        <v>654.38166165323071</v>
      </c>
      <c r="BH160">
        <f>IF(A160="coal", Factors!$B$8, IF(OR($N160="D",$N160="HFO",$N160="FO",$N160="D/HFO",$N160="D/NG",$N160="HFO/D",$N160="HFO/NG",$N160="FO/NG"), Factors!$B$9, 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 Factors!$B$10, 0)))</f>
        <v>7740</v>
      </c>
      <c r="BI160">
        <f>IF($A160&lt;&gt;"coal",0,IF($N160="bituminous",Factors!$B$30,IF($N160="lignite",Factors!$B$34,IF($N160="subbituminous",Factors!$B$41,(Factors!$B$30+Factors!$B$34)/2))))</f>
        <v>0</v>
      </c>
      <c r="BJ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(Factors!$B$36+Factors!$B$38)/2,0)</f>
        <v>57.894999999999996</v>
      </c>
      <c r="BK160">
        <f>IF(OR($N160="D",$N160="HFO",$N160="FO",$N160="D/HFO",$N160="D/NG",$N160="HFO/D",$N160="HFO/NG",$N160="FO/NG"),Factors!$B$31,0)</f>
        <v>0</v>
      </c>
      <c r="BL160">
        <f t="shared" si="201"/>
        <v>57.894999999999996</v>
      </c>
      <c r="BM160">
        <f>IF($A160&lt;&gt;"coal",0,IF($N160="bituminous",Factors!$E$33,IF($N160="lignite",Factors!$E$35,IF($N160="subbituminous",Factors!$E$34,(Factors!$E$33+Factors!$E$35)/2))))</f>
        <v>0</v>
      </c>
      <c r="BN160">
        <f>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),(Factors!$E$39+Factors!$E$40)/2,0)</f>
        <v>63.461416724694558</v>
      </c>
      <c r="BO160">
        <f>IF(OR($N160="D",$N160="HFO",$N160="FO",$N160="D/HFO",$N160="D/NG",$N160="HFO/D",$N160="HFO/NG",$N160="FO/NG"),Factors!$E$37,0)</f>
        <v>0</v>
      </c>
      <c r="BP160">
        <f t="shared" si="202"/>
        <v>63.461416724694558</v>
      </c>
      <c r="BQ160" s="17">
        <f t="shared" si="203"/>
        <v>326649.18374541285</v>
      </c>
      <c r="BR160" s="17">
        <f t="shared" si="184"/>
        <v>358055.44472664251</v>
      </c>
      <c r="BT160" s="17">
        <f t="shared" si="185"/>
        <v>336332.68468405667</v>
      </c>
      <c r="BU160" s="17">
        <f t="shared" si="186"/>
        <v>363318.49063125357</v>
      </c>
      <c r="BV160" s="17">
        <f t="shared" si="187"/>
        <v>411143.98167893529</v>
      </c>
      <c r="BW160" s="17">
        <f t="shared" si="188"/>
        <v>321426.6219123248</v>
      </c>
      <c r="BX160">
        <f>IF($A160="coal",Factors!D$2,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,$N160="LNG"),Factors!D$5,IF(OR($N160="D",$N160="HFO",$N160="FO",$N160="D/HFO",$N160="D/NG",$N160="HFO/D",$N160="HFO/NG",$N160="FO/NG",$N160="HFO/LFO"),Factors!D$4,0)))</f>
        <v>0.40084791833563349</v>
      </c>
      <c r="BY160">
        <f>IF($A160="coal",Factors!E$2,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,$N160="LNG"),Factors!E$5,IF(OR($N160="D",$N160="HFO",$N160="FO",$N160="D/HFO",$N160="D/NG",$N160="HFO/D",$N160="HFO/NG",$N160="FO/NG",$N160="HFO/LFO"),Factors!E$4,0)))</f>
        <v>0.4330101334016615</v>
      </c>
      <c r="BZ160">
        <f>IF($A160="coal",Factors!F$2,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,$N160="LNG"),Factors!F$5,IF(OR($N160="D",$N160="HFO",$N160="FO",$N160="D/HFO",$N160="D/NG",$N160="HFO/D",$N160="HFO/NG",$N160="FO/NG",$N160="HFO/LFO"),Factors!F$4,0)))</f>
        <v>0.49000949564875101</v>
      </c>
      <c r="CA160">
        <f>IF($A160="coal",Factors!G$2,IF(OR($N160="NG",$N160="NG/B",$N160="NG/C",$N160="NG/D",$N160="NG/OG",$N160="NG/FO",$N160="NG/LFO",$N160="NG/BFG",$N160="NG/HFO",$N160="NG/FO/D",$N160="NG/LNG",$N160="NG/N",$N160="NG/N/D",$N160="NG/D/HFO",$N160="NG/HFO/OG",$N160="NG/S",$N160="LNG/NG/FO",$N160="LNG/D",$N160="LNG/LPG",$N160="WSTH-NG",$N160="WSTH-NG/BU",$N160="LNG"),Factors!G$5,IF(OR($N160="D",$N160="HFO",$N160="FO",$N160="D/HFO",$N160="D/NG",$N160="HFO/D",$N160="HFO/NG",$N160="FO/NG",$N160="HFO/LFO"),Factors!G$4,0)))</f>
        <v>0.3830825791202615</v>
      </c>
    </row>
    <row r="161" spans="1:79">
      <c r="A161" t="s">
        <v>285</v>
      </c>
      <c r="B161" t="s">
        <v>32</v>
      </c>
      <c r="C161" t="s">
        <v>33</v>
      </c>
      <c r="D161" t="s">
        <v>34</v>
      </c>
      <c r="E161" t="s">
        <v>579</v>
      </c>
      <c r="F161" t="s">
        <v>366</v>
      </c>
      <c r="I161">
        <v>199</v>
      </c>
      <c r="J161" t="s">
        <v>72</v>
      </c>
      <c r="K161">
        <v>2009</v>
      </c>
      <c r="M161" t="s">
        <v>306</v>
      </c>
      <c r="N161" t="s">
        <v>289</v>
      </c>
      <c r="S161" t="s">
        <v>300</v>
      </c>
      <c r="T161" t="s">
        <v>41</v>
      </c>
      <c r="U161">
        <v>35.375788999999997</v>
      </c>
      <c r="V161">
        <v>-78.098050000000001</v>
      </c>
      <c r="W161" t="s">
        <v>42</v>
      </c>
      <c r="X161" t="s">
        <v>202</v>
      </c>
      <c r="Y161" t="s">
        <v>203</v>
      </c>
      <c r="AA161" t="s">
        <v>45</v>
      </c>
      <c r="AB161" t="s">
        <v>580</v>
      </c>
      <c r="AC161" t="s">
        <v>581</v>
      </c>
      <c r="AD161" t="s">
        <v>586</v>
      </c>
      <c r="AE161" t="s">
        <v>49</v>
      </c>
      <c r="AF161" s="1">
        <v>1</v>
      </c>
      <c r="AG161">
        <f t="shared" si="181"/>
        <v>2937</v>
      </c>
      <c r="AH161">
        <f t="shared" si="182"/>
        <v>2937</v>
      </c>
      <c r="AI161">
        <f t="shared" si="189"/>
        <v>15</v>
      </c>
      <c r="AJ161">
        <f t="shared" si="190"/>
        <v>2049</v>
      </c>
      <c r="AK161">
        <f t="shared" ref="AK161:AL161" si="233">AJ161+40</f>
        <v>2089</v>
      </c>
      <c r="AL161">
        <f t="shared" si="233"/>
        <v>2129</v>
      </c>
      <c r="AM161">
        <f>IF($A161="coal",Factors!$D$2,0)</f>
        <v>0</v>
      </c>
      <c r="AN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Factors!$D$5,0)</f>
        <v>0.40084791833563349</v>
      </c>
      <c r="AO161">
        <f>IF(OR($N161="D",$N161="HFO",$N161="FO",$N161="D/HFO",$N161="D/NG",$N161="HFO/D",$N161="HFO/NG",$N161="FO/NG"),Factors!$D$4,0)</f>
        <v>0</v>
      </c>
      <c r="AP161">
        <f>IF($A161="coal",Factors!$E$2,0)</f>
        <v>0</v>
      </c>
      <c r="AQ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Factors!$E$5,0)</f>
        <v>0.4330101334016615</v>
      </c>
      <c r="AR161">
        <f>IF(OR($N161="D",$N161="HFO",$N161="FO",$N161="D/HFO",$N161="D/NG",$N161="HFO/D",$N161="HFO/NG",$N161="FO/NG"),Factors!$E$4,0)</f>
        <v>0</v>
      </c>
      <c r="AS161">
        <f>IF($A161="coal",Factors!$F$2,0)</f>
        <v>0</v>
      </c>
      <c r="AT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Factors!$F$5,0)</f>
        <v>0.49000949564875101</v>
      </c>
      <c r="AU161">
        <f>IF(OR($N161="D",$N161="HFO",$N161="FO",$N161="D/HFO",$N161="D/NG",$N161="HFO/D",$N161="HFO/NG",$N161="FO/NG"),Factors!$F$4,0)</f>
        <v>0</v>
      </c>
      <c r="AV161">
        <f>IF($A161="coal",Factors!$G$2,0)</f>
        <v>0</v>
      </c>
      <c r="AW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Factors!$G$5,0)</f>
        <v>0.3830825791202615</v>
      </c>
      <c r="AX161">
        <f>IF(OR($N161="D",$N161="HFO",$N161="FO",$N161="D/HFO",$N161="D/NG",$N161="HFO/D",$N161="HFO/NG",$N161="FO/NG"),Factors!$G$4,0)</f>
        <v>0</v>
      </c>
      <c r="AY161">
        <f t="shared" si="192"/>
        <v>0.40084791833563349</v>
      </c>
      <c r="AZ161">
        <f t="shared" si="193"/>
        <v>0.4330101334016615</v>
      </c>
      <c r="BA161">
        <f t="shared" si="194"/>
        <v>0.49000949564875101</v>
      </c>
      <c r="BB161">
        <f t="shared" si="195"/>
        <v>0.3830825791202615</v>
      </c>
      <c r="BC161">
        <f t="shared" si="196"/>
        <v>0.42673753162657685</v>
      </c>
      <c r="BD161" s="18">
        <f t="shared" si="197"/>
        <v>698.77412515940966</v>
      </c>
      <c r="BE161" s="18">
        <f t="shared" si="198"/>
        <v>754.84058495111242</v>
      </c>
      <c r="BF161" s="18">
        <f t="shared" si="199"/>
        <v>854.20415319472863</v>
      </c>
      <c r="BG161" s="18">
        <f t="shared" si="200"/>
        <v>667.80487522560475</v>
      </c>
      <c r="BH161">
        <f>IF(A161="coal", Factors!$B$8, IF(OR($N161="D",$N161="HFO",$N161="FO",$N161="D/HFO",$N161="D/NG",$N161="HFO/D",$N161="HFO/NG",$N161="FO/NG"), Factors!$B$9, 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 Factors!$B$10, 0)))</f>
        <v>7740</v>
      </c>
      <c r="BI161">
        <f>IF($A161&lt;&gt;"coal",0,IF($N161="bituminous",Factors!$B$30,IF($N161="lignite",Factors!$B$34,IF($N161="subbituminous",Factors!$B$41,(Factors!$B$30+Factors!$B$34)/2))))</f>
        <v>0</v>
      </c>
      <c r="BJ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(Factors!$B$36+Factors!$B$38)/2,0)</f>
        <v>57.894999999999996</v>
      </c>
      <c r="BK161">
        <f>IF(OR($N161="D",$N161="HFO",$N161="FO",$N161="D/HFO",$N161="D/NG",$N161="HFO/D",$N161="HFO/NG",$N161="FO/NG"),Factors!$B$31,0)</f>
        <v>0</v>
      </c>
      <c r="BL161">
        <f t="shared" si="201"/>
        <v>57.894999999999996</v>
      </c>
      <c r="BM161">
        <f>IF($A161&lt;&gt;"coal",0,IF($N161="bituminous",Factors!$E$33,IF($N161="lignite",Factors!$E$35,IF($N161="subbituminous",Factors!$E$34,(Factors!$E$33+Factors!$E$35)/2))))</f>
        <v>0</v>
      </c>
      <c r="BN161">
        <f>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),(Factors!$E$39+Factors!$E$40)/2,0)</f>
        <v>63.461416724694558</v>
      </c>
      <c r="BO161">
        <f>IF(OR($N161="D",$N161="HFO",$N161="FO",$N161="D/HFO",$N161="D/NG",$N161="HFO/D",$N161="HFO/NG",$N161="FO/NG"),Factors!$E$37,0)</f>
        <v>0</v>
      </c>
      <c r="BP161">
        <f t="shared" si="202"/>
        <v>63.461416724694558</v>
      </c>
      <c r="BQ161" s="17">
        <f t="shared" si="203"/>
        <v>333349.67982224189</v>
      </c>
      <c r="BR161" s="17">
        <f t="shared" si="184"/>
        <v>365400.17179795832</v>
      </c>
      <c r="BT161" s="17">
        <f t="shared" si="185"/>
        <v>343231.81667757587</v>
      </c>
      <c r="BU161" s="17">
        <f t="shared" si="186"/>
        <v>370771.17761856131</v>
      </c>
      <c r="BV161" s="17">
        <f t="shared" si="187"/>
        <v>419577.70438004157</v>
      </c>
      <c r="BW161" s="17">
        <f t="shared" si="188"/>
        <v>328019.98851565464</v>
      </c>
      <c r="BX161">
        <f>IF($A161="coal",Factors!D$2,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,$N161="LNG"),Factors!D$5,IF(OR($N161="D",$N161="HFO",$N161="FO",$N161="D/HFO",$N161="D/NG",$N161="HFO/D",$N161="HFO/NG",$N161="FO/NG",$N161="HFO/LFO"),Factors!D$4,0)))</f>
        <v>0.40084791833563349</v>
      </c>
      <c r="BY161">
        <f>IF($A161="coal",Factors!E$2,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,$N161="LNG"),Factors!E$5,IF(OR($N161="D",$N161="HFO",$N161="FO",$N161="D/HFO",$N161="D/NG",$N161="HFO/D",$N161="HFO/NG",$N161="FO/NG",$N161="HFO/LFO"),Factors!E$4,0)))</f>
        <v>0.4330101334016615</v>
      </c>
      <c r="BZ161">
        <f>IF($A161="coal",Factors!F$2,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,$N161="LNG"),Factors!F$5,IF(OR($N161="D",$N161="HFO",$N161="FO",$N161="D/HFO",$N161="D/NG",$N161="HFO/D",$N161="HFO/NG",$N161="FO/NG",$N161="HFO/LFO"),Factors!F$4,0)))</f>
        <v>0.49000949564875101</v>
      </c>
      <c r="CA161">
        <f>IF($A161="coal",Factors!G$2,IF(OR($N161="NG",$N161="NG/B",$N161="NG/C",$N161="NG/D",$N161="NG/OG",$N161="NG/FO",$N161="NG/LFO",$N161="NG/BFG",$N161="NG/HFO",$N161="NG/FO/D",$N161="NG/LNG",$N161="NG/N",$N161="NG/N/D",$N161="NG/D/HFO",$N161="NG/HFO/OG",$N161="NG/S",$N161="LNG/NG/FO",$N161="LNG/D",$N161="LNG/LPG",$N161="WSTH-NG",$N161="WSTH-NG/BU",$N161="LNG"),Factors!G$5,IF(OR($N161="D",$N161="HFO",$N161="FO",$N161="D/HFO",$N161="D/NG",$N161="HFO/D",$N161="HFO/NG",$N161="FO/NG",$N161="HFO/LFO"),Factors!G$4,0)))</f>
        <v>0.3830825791202615</v>
      </c>
    </row>
    <row r="162" spans="1:79">
      <c r="A162" t="s">
        <v>285</v>
      </c>
      <c r="B162" t="s">
        <v>32</v>
      </c>
      <c r="C162" t="s">
        <v>33</v>
      </c>
      <c r="D162" t="s">
        <v>34</v>
      </c>
      <c r="E162" t="s">
        <v>587</v>
      </c>
      <c r="F162" t="s">
        <v>588</v>
      </c>
      <c r="I162">
        <v>125</v>
      </c>
      <c r="J162" t="s">
        <v>72</v>
      </c>
      <c r="K162">
        <v>2000</v>
      </c>
      <c r="M162" t="s">
        <v>306</v>
      </c>
      <c r="N162" t="s">
        <v>332</v>
      </c>
      <c r="S162" t="s">
        <v>329</v>
      </c>
      <c r="T162" t="s">
        <v>41</v>
      </c>
      <c r="U162">
        <v>38.671599999999998</v>
      </c>
      <c r="V162">
        <v>-87.293099999999995</v>
      </c>
      <c r="W162" t="s">
        <v>42</v>
      </c>
      <c r="X162" t="s">
        <v>589</v>
      </c>
      <c r="Y162" t="s">
        <v>136</v>
      </c>
      <c r="AA162" t="s">
        <v>101</v>
      </c>
      <c r="AB162" t="s">
        <v>590</v>
      </c>
      <c r="AC162" t="s">
        <v>591</v>
      </c>
      <c r="AD162" t="s">
        <v>592</v>
      </c>
      <c r="AE162" t="s">
        <v>49</v>
      </c>
      <c r="AF162" s="1">
        <v>1</v>
      </c>
      <c r="AG162">
        <f t="shared" ref="AG162:AG171" si="234">SUMIF(E:E,E162,I:I)</f>
        <v>1500</v>
      </c>
      <c r="AH162" t="str">
        <f t="shared" si="182"/>
        <v/>
      </c>
      <c r="AI162">
        <f t="shared" si="189"/>
        <v>24</v>
      </c>
      <c r="AJ162">
        <f t="shared" si="190"/>
        <v>2040</v>
      </c>
      <c r="AK162">
        <f t="shared" ref="AK162:AL162" si="235">AJ162+40</f>
        <v>2080</v>
      </c>
      <c r="AL162">
        <f t="shared" si="235"/>
        <v>2120</v>
      </c>
      <c r="AM162">
        <f>IF($A162="coal",Factors!$D$2,0)</f>
        <v>0</v>
      </c>
      <c r="AN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Factors!$D$5,0)</f>
        <v>0.40084791833563349</v>
      </c>
      <c r="AO162">
        <f>IF(OR($N162="D",$N162="HFO",$N162="FO",$N162="D/HFO",$N162="D/NG",$N162="HFO/D",$N162="HFO/NG",$N162="FO/NG"),Factors!$D$4,0)</f>
        <v>0</v>
      </c>
      <c r="AP162">
        <f>IF($A162="coal",Factors!$E$2,0)</f>
        <v>0</v>
      </c>
      <c r="AQ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Factors!$E$5,0)</f>
        <v>0.4330101334016615</v>
      </c>
      <c r="AR162">
        <f>IF(OR($N162="D",$N162="HFO",$N162="FO",$N162="D/HFO",$N162="D/NG",$N162="HFO/D",$N162="HFO/NG",$N162="FO/NG"),Factors!$E$4,0)</f>
        <v>0</v>
      </c>
      <c r="AS162">
        <f>IF($A162="coal",Factors!$F$2,0)</f>
        <v>0</v>
      </c>
      <c r="AT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Factors!$F$5,0)</f>
        <v>0.49000949564875101</v>
      </c>
      <c r="AU162">
        <f>IF(OR($N162="D",$N162="HFO",$N162="FO",$N162="D/HFO",$N162="D/NG",$N162="HFO/D",$N162="HFO/NG",$N162="FO/NG"),Factors!$F$4,0)</f>
        <v>0</v>
      </c>
      <c r="AV162">
        <f>IF($A162="coal",Factors!$G$2,0)</f>
        <v>0</v>
      </c>
      <c r="AW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Factors!$G$5,0)</f>
        <v>0.3830825791202615</v>
      </c>
      <c r="AX162">
        <f>IF(OR($N162="D",$N162="HFO",$N162="FO",$N162="D/HFO",$N162="D/NG",$N162="HFO/D",$N162="HFO/NG",$N162="FO/NG"),Factors!$G$4,0)</f>
        <v>0</v>
      </c>
      <c r="AY162">
        <f t="shared" si="192"/>
        <v>0.40084791833563349</v>
      </c>
      <c r="AZ162">
        <f t="shared" si="193"/>
        <v>0.4330101334016615</v>
      </c>
      <c r="BA162">
        <f t="shared" si="194"/>
        <v>0.49000949564875101</v>
      </c>
      <c r="BB162">
        <f t="shared" si="195"/>
        <v>0.3830825791202615</v>
      </c>
      <c r="BC162">
        <f t="shared" si="196"/>
        <v>0.42673753162657685</v>
      </c>
      <c r="BD162" s="18">
        <f t="shared" si="197"/>
        <v>438.92847057751868</v>
      </c>
      <c r="BE162" s="18">
        <f t="shared" si="198"/>
        <v>474.14609607481935</v>
      </c>
      <c r="BF162" s="18">
        <f t="shared" si="199"/>
        <v>536.56039773538237</v>
      </c>
      <c r="BG162" s="18">
        <f t="shared" si="200"/>
        <v>419.4754241366864</v>
      </c>
      <c r="BH162">
        <f>IF(A162="coal", Factors!$B$8, IF(OR($N162="D",$N162="HFO",$N162="FO",$N162="D/HFO",$N162="D/NG",$N162="HFO/D",$N162="HFO/NG",$N162="FO/NG"), Factors!$B$9, 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 Factors!$B$10, 0)))</f>
        <v>7740</v>
      </c>
      <c r="BI162">
        <f>IF($A162&lt;&gt;"coal",0,IF($N162="bituminous",Factors!$B$30,IF($N162="lignite",Factors!$B$34,IF($N162="subbituminous",Factors!$B$41,(Factors!$B$30+Factors!$B$34)/2))))</f>
        <v>0</v>
      </c>
      <c r="BJ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(Factors!$B$36+Factors!$B$38)/2,0)</f>
        <v>57.894999999999996</v>
      </c>
      <c r="BK162">
        <f>IF(OR($N162="D",$N162="HFO",$N162="FO",$N162="D/HFO",$N162="D/NG",$N162="HFO/D",$N162="HFO/NG",$N162="FO/NG"),Factors!$B$31,0)</f>
        <v>0</v>
      </c>
      <c r="BL162">
        <f t="shared" si="201"/>
        <v>57.894999999999996</v>
      </c>
      <c r="BM162">
        <f>IF($A162&lt;&gt;"coal",0,IF($N162="bituminous",Factors!$E$33,IF($N162="lignite",Factors!$E$35,IF($N162="subbituminous",Factors!$E$34,(Factors!$E$33+Factors!$E$35)/2))))</f>
        <v>0</v>
      </c>
      <c r="BN162">
        <f>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),(Factors!$E$39+Factors!$E$40)/2,0)</f>
        <v>63.461416724694558</v>
      </c>
      <c r="BO162">
        <f>IF(OR($N162="D",$N162="HFO",$N162="FO",$N162="D/HFO",$N162="D/NG",$N162="HFO/D",$N162="HFO/NG",$N162="FO/NG"),Factors!$E$37,0)</f>
        <v>0</v>
      </c>
      <c r="BP162">
        <f t="shared" si="202"/>
        <v>63.461416724694558</v>
      </c>
      <c r="BQ162" s="17">
        <f t="shared" si="203"/>
        <v>209390.50240090571</v>
      </c>
      <c r="BR162" s="17">
        <f t="shared" si="184"/>
        <v>229522.72097861703</v>
      </c>
      <c r="BT162" s="17">
        <f t="shared" ref="BT162:BT171" si="236">$I162*BX162*8760*$BH162*$BP162*10^3/10^6/10^3*$AF162</f>
        <v>215597.87479747224</v>
      </c>
      <c r="BU162" s="17">
        <f t="shared" ref="BU162:BU171" si="237">$I162*BY162*8760*$BH162*$BP162*10^3/10^6/10^3*$AF162</f>
        <v>232896.46835336767</v>
      </c>
      <c r="BV162" s="17">
        <f t="shared" ref="BV162:BV171" si="238">$I162*BZ162*8760*$BH162*$BP162*10^3/10^6/10^3*$AF162</f>
        <v>263553.83440957387</v>
      </c>
      <c r="BW162" s="17">
        <f t="shared" ref="BW162:BW171" si="239">$I162*CA162*8760*$BH162*$BP162*10^3/10^6/10^3*$AF162</f>
        <v>206042.70635405436</v>
      </c>
      <c r="BX162">
        <f>IF($A162="coal",Factors!D$2,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,$N162="LNG"),Factors!D$5,IF(OR($N162="D",$N162="HFO",$N162="FO",$N162="D/HFO",$N162="D/NG",$N162="HFO/D",$N162="HFO/NG",$N162="FO/NG",$N162="HFO/LFO"),Factors!D$4,0)))</f>
        <v>0.40084791833563349</v>
      </c>
      <c r="BY162">
        <f>IF($A162="coal",Factors!E$2,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,$N162="LNG"),Factors!E$5,IF(OR($N162="D",$N162="HFO",$N162="FO",$N162="D/HFO",$N162="D/NG",$N162="HFO/D",$N162="HFO/NG",$N162="FO/NG",$N162="HFO/LFO"),Factors!E$4,0)))</f>
        <v>0.4330101334016615</v>
      </c>
      <c r="BZ162">
        <f>IF($A162="coal",Factors!F$2,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,$N162="LNG"),Factors!F$5,IF(OR($N162="D",$N162="HFO",$N162="FO",$N162="D/HFO",$N162="D/NG",$N162="HFO/D",$N162="HFO/NG",$N162="FO/NG",$N162="HFO/LFO"),Factors!F$4,0)))</f>
        <v>0.49000949564875101</v>
      </c>
      <c r="CA162">
        <f>IF($A162="coal",Factors!G$2,IF(OR($N162="NG",$N162="NG/B",$N162="NG/C",$N162="NG/D",$N162="NG/OG",$N162="NG/FO",$N162="NG/LFO",$N162="NG/BFG",$N162="NG/HFO",$N162="NG/FO/D",$N162="NG/LNG",$N162="NG/N",$N162="NG/N/D",$N162="NG/D/HFO",$N162="NG/HFO/OG",$N162="NG/S",$N162="LNG/NG/FO",$N162="LNG/D",$N162="LNG/LPG",$N162="WSTH-NG",$N162="WSTH-NG/BU",$N162="LNG"),Factors!G$5,IF(OR($N162="D",$N162="HFO",$N162="FO",$N162="D/HFO",$N162="D/NG",$N162="HFO/D",$N162="HFO/NG",$N162="FO/NG",$N162="HFO/LFO"),Factors!G$4,0)))</f>
        <v>0.3830825791202615</v>
      </c>
    </row>
    <row r="163" spans="1:79">
      <c r="A163" t="s">
        <v>285</v>
      </c>
      <c r="B163" t="s">
        <v>32</v>
      </c>
      <c r="C163" t="s">
        <v>33</v>
      </c>
      <c r="D163" t="s">
        <v>34</v>
      </c>
      <c r="E163" t="s">
        <v>587</v>
      </c>
      <c r="F163" t="s">
        <v>593</v>
      </c>
      <c r="I163">
        <v>125</v>
      </c>
      <c r="J163" t="s">
        <v>72</v>
      </c>
      <c r="K163">
        <v>2000</v>
      </c>
      <c r="M163" t="s">
        <v>306</v>
      </c>
      <c r="N163" t="s">
        <v>332</v>
      </c>
      <c r="S163" t="s">
        <v>329</v>
      </c>
      <c r="T163" t="s">
        <v>41</v>
      </c>
      <c r="U163">
        <v>38.671599999999998</v>
      </c>
      <c r="V163">
        <v>-87.293099999999995</v>
      </c>
      <c r="W163" t="s">
        <v>42</v>
      </c>
      <c r="X163" t="s">
        <v>589</v>
      </c>
      <c r="Y163" t="s">
        <v>136</v>
      </c>
      <c r="AA163" t="s">
        <v>101</v>
      </c>
      <c r="AB163" t="s">
        <v>590</v>
      </c>
      <c r="AC163" t="s">
        <v>591</v>
      </c>
      <c r="AD163" t="s">
        <v>594</v>
      </c>
      <c r="AE163" t="s">
        <v>49</v>
      </c>
      <c r="AF163" s="1">
        <v>1</v>
      </c>
      <c r="AG163">
        <f t="shared" si="234"/>
        <v>1500</v>
      </c>
      <c r="AH163" t="str">
        <f t="shared" si="182"/>
        <v/>
      </c>
      <c r="AI163">
        <f t="shared" si="189"/>
        <v>24</v>
      </c>
      <c r="AJ163">
        <f t="shared" si="190"/>
        <v>2040</v>
      </c>
      <c r="AK163">
        <f t="shared" ref="AK163:AL163" si="240">AJ163+40</f>
        <v>2080</v>
      </c>
      <c r="AL163">
        <f t="shared" si="240"/>
        <v>2120</v>
      </c>
      <c r="AM163">
        <f>IF($A163="coal",Factors!$D$2,0)</f>
        <v>0</v>
      </c>
      <c r="AN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Factors!$D$5,0)</f>
        <v>0.40084791833563349</v>
      </c>
      <c r="AO163">
        <f>IF(OR($N163="D",$N163="HFO",$N163="FO",$N163="D/HFO",$N163="D/NG",$N163="HFO/D",$N163="HFO/NG",$N163="FO/NG"),Factors!$D$4,0)</f>
        <v>0</v>
      </c>
      <c r="AP163">
        <f>IF($A163="coal",Factors!$E$2,0)</f>
        <v>0</v>
      </c>
      <c r="AQ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Factors!$E$5,0)</f>
        <v>0.4330101334016615</v>
      </c>
      <c r="AR163">
        <f>IF(OR($N163="D",$N163="HFO",$N163="FO",$N163="D/HFO",$N163="D/NG",$N163="HFO/D",$N163="HFO/NG",$N163="FO/NG"),Factors!$E$4,0)</f>
        <v>0</v>
      </c>
      <c r="AS163">
        <f>IF($A163="coal",Factors!$F$2,0)</f>
        <v>0</v>
      </c>
      <c r="AT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Factors!$F$5,0)</f>
        <v>0.49000949564875101</v>
      </c>
      <c r="AU163">
        <f>IF(OR($N163="D",$N163="HFO",$N163="FO",$N163="D/HFO",$N163="D/NG",$N163="HFO/D",$N163="HFO/NG",$N163="FO/NG"),Factors!$F$4,0)</f>
        <v>0</v>
      </c>
      <c r="AV163">
        <f>IF($A163="coal",Factors!$G$2,0)</f>
        <v>0</v>
      </c>
      <c r="AW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Factors!$G$5,0)</f>
        <v>0.3830825791202615</v>
      </c>
      <c r="AX163">
        <f>IF(OR($N163="D",$N163="HFO",$N163="FO",$N163="D/HFO",$N163="D/NG",$N163="HFO/D",$N163="HFO/NG",$N163="FO/NG"),Factors!$G$4,0)</f>
        <v>0</v>
      </c>
      <c r="AY163">
        <f t="shared" si="192"/>
        <v>0.40084791833563349</v>
      </c>
      <c r="AZ163">
        <f t="shared" si="193"/>
        <v>0.4330101334016615</v>
      </c>
      <c r="BA163">
        <f t="shared" si="194"/>
        <v>0.49000949564875101</v>
      </c>
      <c r="BB163">
        <f t="shared" si="195"/>
        <v>0.3830825791202615</v>
      </c>
      <c r="BC163">
        <f t="shared" si="196"/>
        <v>0.42673753162657685</v>
      </c>
      <c r="BD163" s="18">
        <f t="shared" si="197"/>
        <v>438.92847057751868</v>
      </c>
      <c r="BE163" s="18">
        <f t="shared" si="198"/>
        <v>474.14609607481935</v>
      </c>
      <c r="BF163" s="18">
        <f t="shared" si="199"/>
        <v>536.56039773538237</v>
      </c>
      <c r="BG163" s="18">
        <f t="shared" si="200"/>
        <v>419.4754241366864</v>
      </c>
      <c r="BH163">
        <f>IF(A163="coal", Factors!$B$8, IF(OR($N163="D",$N163="HFO",$N163="FO",$N163="D/HFO",$N163="D/NG",$N163="HFO/D",$N163="HFO/NG",$N163="FO/NG"), Factors!$B$9, 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 Factors!$B$10, 0)))</f>
        <v>7740</v>
      </c>
      <c r="BI163">
        <f>IF($A163&lt;&gt;"coal",0,IF($N163="bituminous",Factors!$B$30,IF($N163="lignite",Factors!$B$34,IF($N163="subbituminous",Factors!$B$41,(Factors!$B$30+Factors!$B$34)/2))))</f>
        <v>0</v>
      </c>
      <c r="BJ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(Factors!$B$36+Factors!$B$38)/2,0)</f>
        <v>57.894999999999996</v>
      </c>
      <c r="BK163">
        <f>IF(OR($N163="D",$N163="HFO",$N163="FO",$N163="D/HFO",$N163="D/NG",$N163="HFO/D",$N163="HFO/NG",$N163="FO/NG"),Factors!$B$31,0)</f>
        <v>0</v>
      </c>
      <c r="BL163">
        <f t="shared" si="201"/>
        <v>57.894999999999996</v>
      </c>
      <c r="BM163">
        <f>IF($A163&lt;&gt;"coal",0,IF($N163="bituminous",Factors!$E$33,IF($N163="lignite",Factors!$E$35,IF($N163="subbituminous",Factors!$E$34,(Factors!$E$33+Factors!$E$35)/2))))</f>
        <v>0</v>
      </c>
      <c r="BN163">
        <f>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),(Factors!$E$39+Factors!$E$40)/2,0)</f>
        <v>63.461416724694558</v>
      </c>
      <c r="BO163">
        <f>IF(OR($N163="D",$N163="HFO",$N163="FO",$N163="D/HFO",$N163="D/NG",$N163="HFO/D",$N163="HFO/NG",$N163="FO/NG"),Factors!$E$37,0)</f>
        <v>0</v>
      </c>
      <c r="BP163">
        <f t="shared" si="202"/>
        <v>63.461416724694558</v>
      </c>
      <c r="BQ163" s="17">
        <f t="shared" si="203"/>
        <v>209390.50240090571</v>
      </c>
      <c r="BR163" s="17">
        <f t="shared" si="184"/>
        <v>229522.72097861703</v>
      </c>
      <c r="BT163" s="17">
        <f t="shared" si="236"/>
        <v>215597.87479747224</v>
      </c>
      <c r="BU163" s="17">
        <f t="shared" si="237"/>
        <v>232896.46835336767</v>
      </c>
      <c r="BV163" s="17">
        <f t="shared" si="238"/>
        <v>263553.83440957387</v>
      </c>
      <c r="BW163" s="17">
        <f t="shared" si="239"/>
        <v>206042.70635405436</v>
      </c>
      <c r="BX163">
        <f>IF($A163="coal",Factors!D$2,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,$N163="LNG"),Factors!D$5,IF(OR($N163="D",$N163="HFO",$N163="FO",$N163="D/HFO",$N163="D/NG",$N163="HFO/D",$N163="HFO/NG",$N163="FO/NG",$N163="HFO/LFO"),Factors!D$4,0)))</f>
        <v>0.40084791833563349</v>
      </c>
      <c r="BY163">
        <f>IF($A163="coal",Factors!E$2,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,$N163="LNG"),Factors!E$5,IF(OR($N163="D",$N163="HFO",$N163="FO",$N163="D/HFO",$N163="D/NG",$N163="HFO/D",$N163="HFO/NG",$N163="FO/NG",$N163="HFO/LFO"),Factors!E$4,0)))</f>
        <v>0.4330101334016615</v>
      </c>
      <c r="BZ163">
        <f>IF($A163="coal",Factors!F$2,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,$N163="LNG"),Factors!F$5,IF(OR($N163="D",$N163="HFO",$N163="FO",$N163="D/HFO",$N163="D/NG",$N163="HFO/D",$N163="HFO/NG",$N163="FO/NG",$N163="HFO/LFO"),Factors!F$4,0)))</f>
        <v>0.49000949564875101</v>
      </c>
      <c r="CA163">
        <f>IF($A163="coal",Factors!G$2,IF(OR($N163="NG",$N163="NG/B",$N163="NG/C",$N163="NG/D",$N163="NG/OG",$N163="NG/FO",$N163="NG/LFO",$N163="NG/BFG",$N163="NG/HFO",$N163="NG/FO/D",$N163="NG/LNG",$N163="NG/N",$N163="NG/N/D",$N163="NG/D/HFO",$N163="NG/HFO/OG",$N163="NG/S",$N163="LNG/NG/FO",$N163="LNG/D",$N163="LNG/LPG",$N163="WSTH-NG",$N163="WSTH-NG/BU",$N163="LNG"),Factors!G$5,IF(OR($N163="D",$N163="HFO",$N163="FO",$N163="D/HFO",$N163="D/NG",$N163="HFO/D",$N163="HFO/NG",$N163="FO/NG",$N163="HFO/LFO"),Factors!G$4,0)))</f>
        <v>0.3830825791202615</v>
      </c>
    </row>
    <row r="164" spans="1:79">
      <c r="A164" t="s">
        <v>285</v>
      </c>
      <c r="B164" t="s">
        <v>32</v>
      </c>
      <c r="C164" t="s">
        <v>33</v>
      </c>
      <c r="D164" t="s">
        <v>34</v>
      </c>
      <c r="E164" t="s">
        <v>587</v>
      </c>
      <c r="F164" t="s">
        <v>595</v>
      </c>
      <c r="I164">
        <v>125</v>
      </c>
      <c r="J164" t="s">
        <v>72</v>
      </c>
      <c r="K164">
        <v>2000</v>
      </c>
      <c r="M164" t="s">
        <v>306</v>
      </c>
      <c r="N164" t="s">
        <v>332</v>
      </c>
      <c r="S164" t="s">
        <v>329</v>
      </c>
      <c r="T164" t="s">
        <v>41</v>
      </c>
      <c r="U164">
        <v>38.671599999999998</v>
      </c>
      <c r="V164">
        <v>-87.293099999999995</v>
      </c>
      <c r="W164" t="s">
        <v>42</v>
      </c>
      <c r="X164" t="s">
        <v>589</v>
      </c>
      <c r="Y164" t="s">
        <v>136</v>
      </c>
      <c r="AA164" t="s">
        <v>101</v>
      </c>
      <c r="AB164" t="s">
        <v>590</v>
      </c>
      <c r="AC164" t="s">
        <v>591</v>
      </c>
      <c r="AD164" t="s">
        <v>596</v>
      </c>
      <c r="AE164" t="s">
        <v>49</v>
      </c>
      <c r="AF164" s="1">
        <v>1</v>
      </c>
      <c r="AG164">
        <f t="shared" si="234"/>
        <v>1500</v>
      </c>
      <c r="AH164" t="str">
        <f t="shared" si="182"/>
        <v/>
      </c>
      <c r="AI164">
        <f t="shared" si="189"/>
        <v>24</v>
      </c>
      <c r="AJ164">
        <f t="shared" si="190"/>
        <v>2040</v>
      </c>
      <c r="AK164">
        <f t="shared" ref="AK164:AL164" si="241">AJ164+40</f>
        <v>2080</v>
      </c>
      <c r="AL164">
        <f t="shared" si="241"/>
        <v>2120</v>
      </c>
      <c r="AM164">
        <f>IF($A164="coal",Factors!$D$2,0)</f>
        <v>0</v>
      </c>
      <c r="AN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Factors!$D$5,0)</f>
        <v>0.40084791833563349</v>
      </c>
      <c r="AO164">
        <f>IF(OR($N164="D",$N164="HFO",$N164="FO",$N164="D/HFO",$N164="D/NG",$N164="HFO/D",$N164="HFO/NG",$N164="FO/NG"),Factors!$D$4,0)</f>
        <v>0</v>
      </c>
      <c r="AP164">
        <f>IF($A164="coal",Factors!$E$2,0)</f>
        <v>0</v>
      </c>
      <c r="AQ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Factors!$E$5,0)</f>
        <v>0.4330101334016615</v>
      </c>
      <c r="AR164">
        <f>IF(OR($N164="D",$N164="HFO",$N164="FO",$N164="D/HFO",$N164="D/NG",$N164="HFO/D",$N164="HFO/NG",$N164="FO/NG"),Factors!$E$4,0)</f>
        <v>0</v>
      </c>
      <c r="AS164">
        <f>IF($A164="coal",Factors!$F$2,0)</f>
        <v>0</v>
      </c>
      <c r="AT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Factors!$F$5,0)</f>
        <v>0.49000949564875101</v>
      </c>
      <c r="AU164">
        <f>IF(OR($N164="D",$N164="HFO",$N164="FO",$N164="D/HFO",$N164="D/NG",$N164="HFO/D",$N164="HFO/NG",$N164="FO/NG"),Factors!$F$4,0)</f>
        <v>0</v>
      </c>
      <c r="AV164">
        <f>IF($A164="coal",Factors!$G$2,0)</f>
        <v>0</v>
      </c>
      <c r="AW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Factors!$G$5,0)</f>
        <v>0.3830825791202615</v>
      </c>
      <c r="AX164">
        <f>IF(OR($N164="D",$N164="HFO",$N164="FO",$N164="D/HFO",$N164="D/NG",$N164="HFO/D",$N164="HFO/NG",$N164="FO/NG"),Factors!$G$4,0)</f>
        <v>0</v>
      </c>
      <c r="AY164">
        <f t="shared" si="192"/>
        <v>0.40084791833563349</v>
      </c>
      <c r="AZ164">
        <f t="shared" si="193"/>
        <v>0.4330101334016615</v>
      </c>
      <c r="BA164">
        <f t="shared" si="194"/>
        <v>0.49000949564875101</v>
      </c>
      <c r="BB164">
        <f t="shared" si="195"/>
        <v>0.3830825791202615</v>
      </c>
      <c r="BC164">
        <f t="shared" si="196"/>
        <v>0.42673753162657685</v>
      </c>
      <c r="BD164" s="18">
        <f t="shared" si="197"/>
        <v>438.92847057751868</v>
      </c>
      <c r="BE164" s="18">
        <f t="shared" si="198"/>
        <v>474.14609607481935</v>
      </c>
      <c r="BF164" s="18">
        <f t="shared" si="199"/>
        <v>536.56039773538237</v>
      </c>
      <c r="BG164" s="18">
        <f t="shared" si="200"/>
        <v>419.4754241366864</v>
      </c>
      <c r="BH164">
        <f>IF(A164="coal", Factors!$B$8, IF(OR($N164="D",$N164="HFO",$N164="FO",$N164="D/HFO",$N164="D/NG",$N164="HFO/D",$N164="HFO/NG",$N164="FO/NG"), Factors!$B$9, 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 Factors!$B$10, 0)))</f>
        <v>7740</v>
      </c>
      <c r="BI164">
        <f>IF($A164&lt;&gt;"coal",0,IF($N164="bituminous",Factors!$B$30,IF($N164="lignite",Factors!$B$34,IF($N164="subbituminous",Factors!$B$41,(Factors!$B$30+Factors!$B$34)/2))))</f>
        <v>0</v>
      </c>
      <c r="BJ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(Factors!$B$36+Factors!$B$38)/2,0)</f>
        <v>57.894999999999996</v>
      </c>
      <c r="BK164">
        <f>IF(OR($N164="D",$N164="HFO",$N164="FO",$N164="D/HFO",$N164="D/NG",$N164="HFO/D",$N164="HFO/NG",$N164="FO/NG"),Factors!$B$31,0)</f>
        <v>0</v>
      </c>
      <c r="BL164">
        <f t="shared" si="201"/>
        <v>57.894999999999996</v>
      </c>
      <c r="BM164">
        <f>IF($A164&lt;&gt;"coal",0,IF($N164="bituminous",Factors!$E$33,IF($N164="lignite",Factors!$E$35,IF($N164="subbituminous",Factors!$E$34,(Factors!$E$33+Factors!$E$35)/2))))</f>
        <v>0</v>
      </c>
      <c r="BN164">
        <f>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),(Factors!$E$39+Factors!$E$40)/2,0)</f>
        <v>63.461416724694558</v>
      </c>
      <c r="BO164">
        <f>IF(OR($N164="D",$N164="HFO",$N164="FO",$N164="D/HFO",$N164="D/NG",$N164="HFO/D",$N164="HFO/NG",$N164="FO/NG"),Factors!$E$37,0)</f>
        <v>0</v>
      </c>
      <c r="BP164">
        <f t="shared" si="202"/>
        <v>63.461416724694558</v>
      </c>
      <c r="BQ164" s="17">
        <f t="shared" si="203"/>
        <v>209390.50240090571</v>
      </c>
      <c r="BR164" s="17">
        <f t="shared" si="184"/>
        <v>229522.72097861703</v>
      </c>
      <c r="BT164" s="17">
        <f t="shared" si="236"/>
        <v>215597.87479747224</v>
      </c>
      <c r="BU164" s="17">
        <f t="shared" si="237"/>
        <v>232896.46835336767</v>
      </c>
      <c r="BV164" s="17">
        <f t="shared" si="238"/>
        <v>263553.83440957387</v>
      </c>
      <c r="BW164" s="17">
        <f t="shared" si="239"/>
        <v>206042.70635405436</v>
      </c>
      <c r="BX164">
        <f>IF($A164="coal",Factors!D$2,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,$N164="LNG"),Factors!D$5,IF(OR($N164="D",$N164="HFO",$N164="FO",$N164="D/HFO",$N164="D/NG",$N164="HFO/D",$N164="HFO/NG",$N164="FO/NG",$N164="HFO/LFO"),Factors!D$4,0)))</f>
        <v>0.40084791833563349</v>
      </c>
      <c r="BY164">
        <f>IF($A164="coal",Factors!E$2,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,$N164="LNG"),Factors!E$5,IF(OR($N164="D",$N164="HFO",$N164="FO",$N164="D/HFO",$N164="D/NG",$N164="HFO/D",$N164="HFO/NG",$N164="FO/NG",$N164="HFO/LFO"),Factors!E$4,0)))</f>
        <v>0.4330101334016615</v>
      </c>
      <c r="BZ164">
        <f>IF($A164="coal",Factors!F$2,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,$N164="LNG"),Factors!F$5,IF(OR($N164="D",$N164="HFO",$N164="FO",$N164="D/HFO",$N164="D/NG",$N164="HFO/D",$N164="HFO/NG",$N164="FO/NG",$N164="HFO/LFO"),Factors!F$4,0)))</f>
        <v>0.49000949564875101</v>
      </c>
      <c r="CA164">
        <f>IF($A164="coal",Factors!G$2,IF(OR($N164="NG",$N164="NG/B",$N164="NG/C",$N164="NG/D",$N164="NG/OG",$N164="NG/FO",$N164="NG/LFO",$N164="NG/BFG",$N164="NG/HFO",$N164="NG/FO/D",$N164="NG/LNG",$N164="NG/N",$N164="NG/N/D",$N164="NG/D/HFO",$N164="NG/HFO/OG",$N164="NG/S",$N164="LNG/NG/FO",$N164="LNG/D",$N164="LNG/LPG",$N164="WSTH-NG",$N164="WSTH-NG/BU",$N164="LNG"),Factors!G$5,IF(OR($N164="D",$N164="HFO",$N164="FO",$N164="D/HFO",$N164="D/NG",$N164="HFO/D",$N164="HFO/NG",$N164="FO/NG",$N164="HFO/LFO"),Factors!G$4,0)))</f>
        <v>0.3830825791202615</v>
      </c>
    </row>
    <row r="165" spans="1:79">
      <c r="A165" t="s">
        <v>285</v>
      </c>
      <c r="B165" t="s">
        <v>32</v>
      </c>
      <c r="C165" t="s">
        <v>33</v>
      </c>
      <c r="D165" t="s">
        <v>34</v>
      </c>
      <c r="E165" t="s">
        <v>587</v>
      </c>
      <c r="F165" t="s">
        <v>597</v>
      </c>
      <c r="I165">
        <v>125</v>
      </c>
      <c r="J165" t="s">
        <v>72</v>
      </c>
      <c r="K165">
        <v>2000</v>
      </c>
      <c r="M165" t="s">
        <v>306</v>
      </c>
      <c r="N165" t="s">
        <v>332</v>
      </c>
      <c r="S165" t="s">
        <v>329</v>
      </c>
      <c r="T165" t="s">
        <v>41</v>
      </c>
      <c r="U165">
        <v>38.671599999999998</v>
      </c>
      <c r="V165">
        <v>-87.293099999999995</v>
      </c>
      <c r="W165" t="s">
        <v>42</v>
      </c>
      <c r="X165" t="s">
        <v>589</v>
      </c>
      <c r="Y165" t="s">
        <v>136</v>
      </c>
      <c r="AA165" t="s">
        <v>101</v>
      </c>
      <c r="AB165" t="s">
        <v>590</v>
      </c>
      <c r="AC165" t="s">
        <v>591</v>
      </c>
      <c r="AD165" t="s">
        <v>598</v>
      </c>
      <c r="AE165" t="s">
        <v>49</v>
      </c>
      <c r="AF165" s="1">
        <v>1</v>
      </c>
      <c r="AG165">
        <f t="shared" si="234"/>
        <v>1500</v>
      </c>
      <c r="AH165">
        <f t="shared" si="182"/>
        <v>1500</v>
      </c>
      <c r="AI165">
        <f t="shared" si="189"/>
        <v>24</v>
      </c>
      <c r="AJ165">
        <f t="shared" si="190"/>
        <v>2040</v>
      </c>
      <c r="AK165">
        <f t="shared" ref="AK165:AL165" si="242">AJ165+40</f>
        <v>2080</v>
      </c>
      <c r="AL165">
        <f t="shared" si="242"/>
        <v>2120</v>
      </c>
      <c r="AM165">
        <f>IF($A165="coal",Factors!$D$2,0)</f>
        <v>0</v>
      </c>
      <c r="AN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Factors!$D$5,0)</f>
        <v>0.40084791833563349</v>
      </c>
      <c r="AO165">
        <f>IF(OR($N165="D",$N165="HFO",$N165="FO",$N165="D/HFO",$N165="D/NG",$N165="HFO/D",$N165="HFO/NG",$N165="FO/NG"),Factors!$D$4,0)</f>
        <v>0</v>
      </c>
      <c r="AP165">
        <f>IF($A165="coal",Factors!$E$2,0)</f>
        <v>0</v>
      </c>
      <c r="AQ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Factors!$E$5,0)</f>
        <v>0.4330101334016615</v>
      </c>
      <c r="AR165">
        <f>IF(OR($N165="D",$N165="HFO",$N165="FO",$N165="D/HFO",$N165="D/NG",$N165="HFO/D",$N165="HFO/NG",$N165="FO/NG"),Factors!$E$4,0)</f>
        <v>0</v>
      </c>
      <c r="AS165">
        <f>IF($A165="coal",Factors!$F$2,0)</f>
        <v>0</v>
      </c>
      <c r="AT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Factors!$F$5,0)</f>
        <v>0.49000949564875101</v>
      </c>
      <c r="AU165">
        <f>IF(OR($N165="D",$N165="HFO",$N165="FO",$N165="D/HFO",$N165="D/NG",$N165="HFO/D",$N165="HFO/NG",$N165="FO/NG"),Factors!$F$4,0)</f>
        <v>0</v>
      </c>
      <c r="AV165">
        <f>IF($A165="coal",Factors!$G$2,0)</f>
        <v>0</v>
      </c>
      <c r="AW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Factors!$G$5,0)</f>
        <v>0.3830825791202615</v>
      </c>
      <c r="AX165">
        <f>IF(OR($N165="D",$N165="HFO",$N165="FO",$N165="D/HFO",$N165="D/NG",$N165="HFO/D",$N165="HFO/NG",$N165="FO/NG"),Factors!$G$4,0)</f>
        <v>0</v>
      </c>
      <c r="AY165">
        <f t="shared" si="192"/>
        <v>0.40084791833563349</v>
      </c>
      <c r="AZ165">
        <f t="shared" si="193"/>
        <v>0.4330101334016615</v>
      </c>
      <c r="BA165">
        <f t="shared" si="194"/>
        <v>0.49000949564875101</v>
      </c>
      <c r="BB165">
        <f t="shared" si="195"/>
        <v>0.3830825791202615</v>
      </c>
      <c r="BC165">
        <f t="shared" si="196"/>
        <v>0.42673753162657685</v>
      </c>
      <c r="BD165" s="18">
        <f t="shared" si="197"/>
        <v>438.92847057751868</v>
      </c>
      <c r="BE165" s="18">
        <f t="shared" si="198"/>
        <v>474.14609607481935</v>
      </c>
      <c r="BF165" s="18">
        <f t="shared" si="199"/>
        <v>536.56039773538237</v>
      </c>
      <c r="BG165" s="18">
        <f t="shared" si="200"/>
        <v>419.4754241366864</v>
      </c>
      <c r="BH165">
        <f>IF(A165="coal", Factors!$B$8, IF(OR($N165="D",$N165="HFO",$N165="FO",$N165="D/HFO",$N165="D/NG",$N165="HFO/D",$N165="HFO/NG",$N165="FO/NG"), Factors!$B$9, 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 Factors!$B$10, 0)))</f>
        <v>7740</v>
      </c>
      <c r="BI165">
        <f>IF($A165&lt;&gt;"coal",0,IF($N165="bituminous",Factors!$B$30,IF($N165="lignite",Factors!$B$34,IF($N165="subbituminous",Factors!$B$41,(Factors!$B$30+Factors!$B$34)/2))))</f>
        <v>0</v>
      </c>
      <c r="BJ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(Factors!$B$36+Factors!$B$38)/2,0)</f>
        <v>57.894999999999996</v>
      </c>
      <c r="BK165">
        <f>IF(OR($N165="D",$N165="HFO",$N165="FO",$N165="D/HFO",$N165="D/NG",$N165="HFO/D",$N165="HFO/NG",$N165="FO/NG"),Factors!$B$31,0)</f>
        <v>0</v>
      </c>
      <c r="BL165">
        <f t="shared" si="201"/>
        <v>57.894999999999996</v>
      </c>
      <c r="BM165">
        <f>IF($A165&lt;&gt;"coal",0,IF($N165="bituminous",Factors!$E$33,IF($N165="lignite",Factors!$E$35,IF($N165="subbituminous",Factors!$E$34,(Factors!$E$33+Factors!$E$35)/2))))</f>
        <v>0</v>
      </c>
      <c r="BN165">
        <f>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),(Factors!$E$39+Factors!$E$40)/2,0)</f>
        <v>63.461416724694558</v>
      </c>
      <c r="BO165">
        <f>IF(OR($N165="D",$N165="HFO",$N165="FO",$N165="D/HFO",$N165="D/NG",$N165="HFO/D",$N165="HFO/NG",$N165="FO/NG"),Factors!$E$37,0)</f>
        <v>0</v>
      </c>
      <c r="BP165">
        <f t="shared" si="202"/>
        <v>63.461416724694558</v>
      </c>
      <c r="BQ165" s="17">
        <f t="shared" si="203"/>
        <v>209390.50240090571</v>
      </c>
      <c r="BR165" s="17">
        <f t="shared" si="184"/>
        <v>229522.72097861703</v>
      </c>
      <c r="BT165" s="17">
        <f t="shared" si="236"/>
        <v>215597.87479747224</v>
      </c>
      <c r="BU165" s="17">
        <f t="shared" si="237"/>
        <v>232896.46835336767</v>
      </c>
      <c r="BV165" s="17">
        <f t="shared" si="238"/>
        <v>263553.83440957387</v>
      </c>
      <c r="BW165" s="17">
        <f t="shared" si="239"/>
        <v>206042.70635405436</v>
      </c>
      <c r="BX165">
        <f>IF($A165="coal",Factors!D$2,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,$N165="LNG"),Factors!D$5,IF(OR($N165="D",$N165="HFO",$N165="FO",$N165="D/HFO",$N165="D/NG",$N165="HFO/D",$N165="HFO/NG",$N165="FO/NG",$N165="HFO/LFO"),Factors!D$4,0)))</f>
        <v>0.40084791833563349</v>
      </c>
      <c r="BY165">
        <f>IF($A165="coal",Factors!E$2,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,$N165="LNG"),Factors!E$5,IF(OR($N165="D",$N165="HFO",$N165="FO",$N165="D/HFO",$N165="D/NG",$N165="HFO/D",$N165="HFO/NG",$N165="FO/NG",$N165="HFO/LFO"),Factors!E$4,0)))</f>
        <v>0.4330101334016615</v>
      </c>
      <c r="BZ165">
        <f>IF($A165="coal",Factors!F$2,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,$N165="LNG"),Factors!F$5,IF(OR($N165="D",$N165="HFO",$N165="FO",$N165="D/HFO",$N165="D/NG",$N165="HFO/D",$N165="HFO/NG",$N165="FO/NG",$N165="HFO/LFO"),Factors!F$4,0)))</f>
        <v>0.49000949564875101</v>
      </c>
      <c r="CA165">
        <f>IF($A165="coal",Factors!G$2,IF(OR($N165="NG",$N165="NG/B",$N165="NG/C",$N165="NG/D",$N165="NG/OG",$N165="NG/FO",$N165="NG/LFO",$N165="NG/BFG",$N165="NG/HFO",$N165="NG/FO/D",$N165="NG/LNG",$N165="NG/N",$N165="NG/N/D",$N165="NG/D/HFO",$N165="NG/HFO/OG",$N165="NG/S",$N165="LNG/NG/FO",$N165="LNG/D",$N165="LNG/LPG",$N165="WSTH-NG",$N165="WSTH-NG/BU",$N165="LNG"),Factors!G$5,IF(OR($N165="D",$N165="HFO",$N165="FO",$N165="D/HFO",$N165="D/NG",$N165="HFO/D",$N165="HFO/NG",$N165="FO/NG",$N165="HFO/LFO"),Factors!G$4,0)))</f>
        <v>0.3830825791202615</v>
      </c>
    </row>
    <row r="166" spans="1:79">
      <c r="A166" t="s">
        <v>285</v>
      </c>
      <c r="B166" t="s">
        <v>32</v>
      </c>
      <c r="C166" t="s">
        <v>33</v>
      </c>
      <c r="D166" t="s">
        <v>34</v>
      </c>
      <c r="E166" t="s">
        <v>599</v>
      </c>
      <c r="F166" t="s">
        <v>308</v>
      </c>
      <c r="I166">
        <v>95</v>
      </c>
      <c r="J166" t="s">
        <v>72</v>
      </c>
      <c r="K166">
        <v>1992</v>
      </c>
      <c r="M166" t="s">
        <v>306</v>
      </c>
      <c r="N166" t="s">
        <v>289</v>
      </c>
      <c r="S166" t="s">
        <v>600</v>
      </c>
      <c r="T166" t="s">
        <v>41</v>
      </c>
      <c r="U166">
        <v>39.449199999999998</v>
      </c>
      <c r="V166">
        <v>-84.461100000000002</v>
      </c>
      <c r="W166" t="s">
        <v>42</v>
      </c>
      <c r="X166" t="s">
        <v>467</v>
      </c>
      <c r="Y166" t="s">
        <v>468</v>
      </c>
      <c r="AA166" t="s">
        <v>57</v>
      </c>
      <c r="AB166" t="s">
        <v>601</v>
      </c>
      <c r="AC166" t="s">
        <v>602</v>
      </c>
      <c r="AD166" t="s">
        <v>604</v>
      </c>
      <c r="AE166" t="s">
        <v>49</v>
      </c>
      <c r="AF166" s="1">
        <v>1</v>
      </c>
      <c r="AG166">
        <f t="shared" si="234"/>
        <v>1710</v>
      </c>
      <c r="AH166" t="str">
        <f t="shared" si="182"/>
        <v/>
      </c>
      <c r="AI166">
        <f t="shared" si="189"/>
        <v>32</v>
      </c>
      <c r="AJ166">
        <f t="shared" si="190"/>
        <v>2032</v>
      </c>
      <c r="AK166">
        <f t="shared" ref="AK166:AL166" si="243">AJ166+40</f>
        <v>2072</v>
      </c>
      <c r="AL166">
        <f t="shared" si="243"/>
        <v>2112</v>
      </c>
      <c r="AM166">
        <f>IF($A166="coal",Factors!$D$2,0)</f>
        <v>0</v>
      </c>
      <c r="AN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Factors!$D$5,0)</f>
        <v>0.40084791833563349</v>
      </c>
      <c r="AO166">
        <f>IF(OR($N166="D",$N166="HFO",$N166="FO",$N166="D/HFO",$N166="D/NG",$N166="HFO/D",$N166="HFO/NG",$N166="FO/NG"),Factors!$D$4,0)</f>
        <v>0</v>
      </c>
      <c r="AP166">
        <f>IF($A166="coal",Factors!$E$2,0)</f>
        <v>0</v>
      </c>
      <c r="AQ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Factors!$E$5,0)</f>
        <v>0.4330101334016615</v>
      </c>
      <c r="AR166">
        <f>IF(OR($N166="D",$N166="HFO",$N166="FO",$N166="D/HFO",$N166="D/NG",$N166="HFO/D",$N166="HFO/NG",$N166="FO/NG"),Factors!$E$4,0)</f>
        <v>0</v>
      </c>
      <c r="AS166">
        <f>IF($A166="coal",Factors!$F$2,0)</f>
        <v>0</v>
      </c>
      <c r="AT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Factors!$F$5,0)</f>
        <v>0.49000949564875101</v>
      </c>
      <c r="AU166">
        <f>IF(OR($N166="D",$N166="HFO",$N166="FO",$N166="D/HFO",$N166="D/NG",$N166="HFO/D",$N166="HFO/NG",$N166="FO/NG"),Factors!$F$4,0)</f>
        <v>0</v>
      </c>
      <c r="AV166">
        <f>IF($A166="coal",Factors!$G$2,0)</f>
        <v>0</v>
      </c>
      <c r="AW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Factors!$G$5,0)</f>
        <v>0.3830825791202615</v>
      </c>
      <c r="AX166">
        <f>IF(OR($N166="D",$N166="HFO",$N166="FO",$N166="D/HFO",$N166="D/NG",$N166="HFO/D",$N166="HFO/NG",$N166="FO/NG"),Factors!$G$4,0)</f>
        <v>0</v>
      </c>
      <c r="AY166">
        <f t="shared" si="192"/>
        <v>0.40084791833563349</v>
      </c>
      <c r="AZ166">
        <f t="shared" si="193"/>
        <v>0.4330101334016615</v>
      </c>
      <c r="BA166">
        <f t="shared" si="194"/>
        <v>0.49000949564875101</v>
      </c>
      <c r="BB166">
        <f t="shared" si="195"/>
        <v>0.3830825791202615</v>
      </c>
      <c r="BC166">
        <f t="shared" si="196"/>
        <v>0.42673753162657685</v>
      </c>
      <c r="BD166" s="18">
        <f t="shared" si="197"/>
        <v>333.58563763891419</v>
      </c>
      <c r="BE166" s="18">
        <f t="shared" si="198"/>
        <v>360.35103301686269</v>
      </c>
      <c r="BF166" s="18">
        <f t="shared" si="199"/>
        <v>407.7859022788906</v>
      </c>
      <c r="BG166" s="18">
        <f t="shared" si="200"/>
        <v>318.80132234388162</v>
      </c>
      <c r="BH166">
        <f>IF(A166="coal", Factors!$B$8, IF(OR($N166="D",$N166="HFO",$N166="FO",$N166="D/HFO",$N166="D/NG",$N166="HFO/D",$N166="HFO/NG",$N166="FO/NG"), Factors!$B$9, 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 Factors!$B$10, 0)))</f>
        <v>7740</v>
      </c>
      <c r="BI166">
        <f>IF($A166&lt;&gt;"coal",0,IF($N166="bituminous",Factors!$B$30,IF($N166="lignite",Factors!$B$34,IF($N166="subbituminous",Factors!$B$41,(Factors!$B$30+Factors!$B$34)/2))))</f>
        <v>0</v>
      </c>
      <c r="BJ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(Factors!$B$36+Factors!$B$38)/2,0)</f>
        <v>57.894999999999996</v>
      </c>
      <c r="BK166">
        <f>IF(OR($N166="D",$N166="HFO",$N166="FO",$N166="D/HFO",$N166="D/NG",$N166="HFO/D",$N166="HFO/NG",$N166="FO/NG"),Factors!$B$31,0)</f>
        <v>0</v>
      </c>
      <c r="BL166">
        <f t="shared" si="201"/>
        <v>57.894999999999996</v>
      </c>
      <c r="BM166">
        <f>IF($A166&lt;&gt;"coal",0,IF($N166="bituminous",Factors!$E$33,IF($N166="lignite",Factors!$E$35,IF($N166="subbituminous",Factors!$E$34,(Factors!$E$33+Factors!$E$35)/2))))</f>
        <v>0</v>
      </c>
      <c r="BN166">
        <f>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),(Factors!$E$39+Factors!$E$40)/2,0)</f>
        <v>63.461416724694558</v>
      </c>
      <c r="BO166">
        <f>IF(OR($N166="D",$N166="HFO",$N166="FO",$N166="D/HFO",$N166="D/NG",$N166="HFO/D",$N166="HFO/NG",$N166="FO/NG"),Factors!$E$37,0)</f>
        <v>0</v>
      </c>
      <c r="BP166">
        <f t="shared" si="202"/>
        <v>63.461416724694558</v>
      </c>
      <c r="BQ166" s="17">
        <f t="shared" si="203"/>
        <v>159136.78182468828</v>
      </c>
      <c r="BR166" s="17">
        <f t="shared" si="184"/>
        <v>174437.26794374888</v>
      </c>
      <c r="BT166" s="17">
        <f t="shared" si="236"/>
        <v>163854.3848460789</v>
      </c>
      <c r="BU166" s="17">
        <f t="shared" si="237"/>
        <v>177001.31594855941</v>
      </c>
      <c r="BV166" s="17">
        <f t="shared" si="238"/>
        <v>200300.91415127614</v>
      </c>
      <c r="BW166" s="17">
        <f t="shared" si="239"/>
        <v>156592.45682908138</v>
      </c>
      <c r="BX166">
        <f>IF($A166="coal",Factors!D$2,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,$N166="LNG"),Factors!D$5,IF(OR($N166="D",$N166="HFO",$N166="FO",$N166="D/HFO",$N166="D/NG",$N166="HFO/D",$N166="HFO/NG",$N166="FO/NG",$N166="HFO/LFO"),Factors!D$4,0)))</f>
        <v>0.40084791833563349</v>
      </c>
      <c r="BY166">
        <f>IF($A166="coal",Factors!E$2,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,$N166="LNG"),Factors!E$5,IF(OR($N166="D",$N166="HFO",$N166="FO",$N166="D/HFO",$N166="D/NG",$N166="HFO/D",$N166="HFO/NG",$N166="FO/NG",$N166="HFO/LFO"),Factors!E$4,0)))</f>
        <v>0.4330101334016615</v>
      </c>
      <c r="BZ166">
        <f>IF($A166="coal",Factors!F$2,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,$N166="LNG"),Factors!F$5,IF(OR($N166="D",$N166="HFO",$N166="FO",$N166="D/HFO",$N166="D/NG",$N166="HFO/D",$N166="HFO/NG",$N166="FO/NG",$N166="HFO/LFO"),Factors!F$4,0)))</f>
        <v>0.49000949564875101</v>
      </c>
      <c r="CA166">
        <f>IF($A166="coal",Factors!G$2,IF(OR($N166="NG",$N166="NG/B",$N166="NG/C",$N166="NG/D",$N166="NG/OG",$N166="NG/FO",$N166="NG/LFO",$N166="NG/BFG",$N166="NG/HFO",$N166="NG/FO/D",$N166="NG/LNG",$N166="NG/N",$N166="NG/N/D",$N166="NG/D/HFO",$N166="NG/HFO/OG",$N166="NG/S",$N166="LNG/NG/FO",$N166="LNG/D",$N166="LNG/LPG",$N166="WSTH-NG",$N166="WSTH-NG/BU",$N166="LNG"),Factors!G$5,IF(OR($N166="D",$N166="HFO",$N166="FO",$N166="D/HFO",$N166="D/NG",$N166="HFO/D",$N166="HFO/NG",$N166="FO/NG",$N166="HFO/LFO"),Factors!G$4,0)))</f>
        <v>0.3830825791202615</v>
      </c>
    </row>
    <row r="167" spans="1:79">
      <c r="A167" t="s">
        <v>285</v>
      </c>
      <c r="B167" t="s">
        <v>32</v>
      </c>
      <c r="C167" t="s">
        <v>33</v>
      </c>
      <c r="D167" t="s">
        <v>34</v>
      </c>
      <c r="E167" t="s">
        <v>599</v>
      </c>
      <c r="F167" t="s">
        <v>605</v>
      </c>
      <c r="I167">
        <v>95</v>
      </c>
      <c r="J167" t="s">
        <v>72</v>
      </c>
      <c r="K167">
        <v>1992</v>
      </c>
      <c r="M167" t="s">
        <v>306</v>
      </c>
      <c r="N167" t="s">
        <v>289</v>
      </c>
      <c r="S167" t="s">
        <v>600</v>
      </c>
      <c r="T167" t="s">
        <v>41</v>
      </c>
      <c r="U167">
        <v>39.449199999999998</v>
      </c>
      <c r="V167">
        <v>-84.461100000000002</v>
      </c>
      <c r="W167" t="s">
        <v>42</v>
      </c>
      <c r="X167" t="s">
        <v>467</v>
      </c>
      <c r="Y167" t="s">
        <v>468</v>
      </c>
      <c r="AA167" t="s">
        <v>57</v>
      </c>
      <c r="AB167" t="s">
        <v>601</v>
      </c>
      <c r="AC167" t="s">
        <v>602</v>
      </c>
      <c r="AD167" t="s">
        <v>606</v>
      </c>
      <c r="AE167" t="s">
        <v>49</v>
      </c>
      <c r="AF167" s="1">
        <v>1</v>
      </c>
      <c r="AG167">
        <f t="shared" si="234"/>
        <v>1710</v>
      </c>
      <c r="AH167" t="str">
        <f t="shared" si="182"/>
        <v/>
      </c>
      <c r="AI167">
        <f t="shared" si="189"/>
        <v>32</v>
      </c>
      <c r="AJ167">
        <f t="shared" si="190"/>
        <v>2032</v>
      </c>
      <c r="AK167">
        <f t="shared" ref="AK167:AL167" si="244">AJ167+40</f>
        <v>2072</v>
      </c>
      <c r="AL167">
        <f t="shared" si="244"/>
        <v>2112</v>
      </c>
      <c r="AM167">
        <f>IF($A167="coal",Factors!$D$2,0)</f>
        <v>0</v>
      </c>
      <c r="AN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Factors!$D$5,0)</f>
        <v>0.40084791833563349</v>
      </c>
      <c r="AO167">
        <f>IF(OR($N167="D",$N167="HFO",$N167="FO",$N167="D/HFO",$N167="D/NG",$N167="HFO/D",$N167="HFO/NG",$N167="FO/NG"),Factors!$D$4,0)</f>
        <v>0</v>
      </c>
      <c r="AP167">
        <f>IF($A167="coal",Factors!$E$2,0)</f>
        <v>0</v>
      </c>
      <c r="AQ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Factors!$E$5,0)</f>
        <v>0.4330101334016615</v>
      </c>
      <c r="AR167">
        <f>IF(OR($N167="D",$N167="HFO",$N167="FO",$N167="D/HFO",$N167="D/NG",$N167="HFO/D",$N167="HFO/NG",$N167="FO/NG"),Factors!$E$4,0)</f>
        <v>0</v>
      </c>
      <c r="AS167">
        <f>IF($A167="coal",Factors!$F$2,0)</f>
        <v>0</v>
      </c>
      <c r="AT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Factors!$F$5,0)</f>
        <v>0.49000949564875101</v>
      </c>
      <c r="AU167">
        <f>IF(OR($N167="D",$N167="HFO",$N167="FO",$N167="D/HFO",$N167="D/NG",$N167="HFO/D",$N167="HFO/NG",$N167="FO/NG"),Factors!$F$4,0)</f>
        <v>0</v>
      </c>
      <c r="AV167">
        <f>IF($A167="coal",Factors!$G$2,0)</f>
        <v>0</v>
      </c>
      <c r="AW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Factors!$G$5,0)</f>
        <v>0.3830825791202615</v>
      </c>
      <c r="AX167">
        <f>IF(OR($N167="D",$N167="HFO",$N167="FO",$N167="D/HFO",$N167="D/NG",$N167="HFO/D",$N167="HFO/NG",$N167="FO/NG"),Factors!$G$4,0)</f>
        <v>0</v>
      </c>
      <c r="AY167">
        <f t="shared" si="192"/>
        <v>0.40084791833563349</v>
      </c>
      <c r="AZ167">
        <f t="shared" si="193"/>
        <v>0.4330101334016615</v>
      </c>
      <c r="BA167">
        <f t="shared" si="194"/>
        <v>0.49000949564875101</v>
      </c>
      <c r="BB167">
        <f t="shared" si="195"/>
        <v>0.3830825791202615</v>
      </c>
      <c r="BC167">
        <f t="shared" si="196"/>
        <v>0.42673753162657685</v>
      </c>
      <c r="BD167" s="18">
        <f t="shared" si="197"/>
        <v>333.58563763891419</v>
      </c>
      <c r="BE167" s="18">
        <f t="shared" si="198"/>
        <v>360.35103301686269</v>
      </c>
      <c r="BF167" s="18">
        <f t="shared" si="199"/>
        <v>407.7859022788906</v>
      </c>
      <c r="BG167" s="18">
        <f t="shared" si="200"/>
        <v>318.80132234388162</v>
      </c>
      <c r="BH167">
        <f>IF(A167="coal", Factors!$B$8, IF(OR($N167="D",$N167="HFO",$N167="FO",$N167="D/HFO",$N167="D/NG",$N167="HFO/D",$N167="HFO/NG",$N167="FO/NG"), Factors!$B$9, 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 Factors!$B$10, 0)))</f>
        <v>7740</v>
      </c>
      <c r="BI167">
        <f>IF($A167&lt;&gt;"coal",0,IF($N167="bituminous",Factors!$B$30,IF($N167="lignite",Factors!$B$34,IF($N167="subbituminous",Factors!$B$41,(Factors!$B$30+Factors!$B$34)/2))))</f>
        <v>0</v>
      </c>
      <c r="BJ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(Factors!$B$36+Factors!$B$38)/2,0)</f>
        <v>57.894999999999996</v>
      </c>
      <c r="BK167">
        <f>IF(OR($N167="D",$N167="HFO",$N167="FO",$N167="D/HFO",$N167="D/NG",$N167="HFO/D",$N167="HFO/NG",$N167="FO/NG"),Factors!$B$31,0)</f>
        <v>0</v>
      </c>
      <c r="BL167">
        <f t="shared" si="201"/>
        <v>57.894999999999996</v>
      </c>
      <c r="BM167">
        <f>IF($A167&lt;&gt;"coal",0,IF($N167="bituminous",Factors!$E$33,IF($N167="lignite",Factors!$E$35,IF($N167="subbituminous",Factors!$E$34,(Factors!$E$33+Factors!$E$35)/2))))</f>
        <v>0</v>
      </c>
      <c r="BN167">
        <f>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),(Factors!$E$39+Factors!$E$40)/2,0)</f>
        <v>63.461416724694558</v>
      </c>
      <c r="BO167">
        <f>IF(OR($N167="D",$N167="HFO",$N167="FO",$N167="D/HFO",$N167="D/NG",$N167="HFO/D",$N167="HFO/NG",$N167="FO/NG"),Factors!$E$37,0)</f>
        <v>0</v>
      </c>
      <c r="BP167">
        <f t="shared" si="202"/>
        <v>63.461416724694558</v>
      </c>
      <c r="BQ167" s="17">
        <f t="shared" si="203"/>
        <v>159136.78182468828</v>
      </c>
      <c r="BR167" s="17">
        <f t="shared" si="184"/>
        <v>174437.26794374888</v>
      </c>
      <c r="BT167" s="17">
        <f t="shared" si="236"/>
        <v>163854.3848460789</v>
      </c>
      <c r="BU167" s="17">
        <f t="shared" si="237"/>
        <v>177001.31594855941</v>
      </c>
      <c r="BV167" s="17">
        <f t="shared" si="238"/>
        <v>200300.91415127614</v>
      </c>
      <c r="BW167" s="17">
        <f t="shared" si="239"/>
        <v>156592.45682908138</v>
      </c>
      <c r="BX167">
        <f>IF($A167="coal",Factors!D$2,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,$N167="LNG"),Factors!D$5,IF(OR($N167="D",$N167="HFO",$N167="FO",$N167="D/HFO",$N167="D/NG",$N167="HFO/D",$N167="HFO/NG",$N167="FO/NG",$N167="HFO/LFO"),Factors!D$4,0)))</f>
        <v>0.40084791833563349</v>
      </c>
      <c r="BY167">
        <f>IF($A167="coal",Factors!E$2,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,$N167="LNG"),Factors!E$5,IF(OR($N167="D",$N167="HFO",$N167="FO",$N167="D/HFO",$N167="D/NG",$N167="HFO/D",$N167="HFO/NG",$N167="FO/NG",$N167="HFO/LFO"),Factors!E$4,0)))</f>
        <v>0.4330101334016615</v>
      </c>
      <c r="BZ167">
        <f>IF($A167="coal",Factors!F$2,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,$N167="LNG"),Factors!F$5,IF(OR($N167="D",$N167="HFO",$N167="FO",$N167="D/HFO",$N167="D/NG",$N167="HFO/D",$N167="HFO/NG",$N167="FO/NG",$N167="HFO/LFO"),Factors!F$4,0)))</f>
        <v>0.49000949564875101</v>
      </c>
      <c r="CA167">
        <f>IF($A167="coal",Factors!G$2,IF(OR($N167="NG",$N167="NG/B",$N167="NG/C",$N167="NG/D",$N167="NG/OG",$N167="NG/FO",$N167="NG/LFO",$N167="NG/BFG",$N167="NG/HFO",$N167="NG/FO/D",$N167="NG/LNG",$N167="NG/N",$N167="NG/N/D",$N167="NG/D/HFO",$N167="NG/HFO/OG",$N167="NG/S",$N167="LNG/NG/FO",$N167="LNG/D",$N167="LNG/LPG",$N167="WSTH-NG",$N167="WSTH-NG/BU",$N167="LNG"),Factors!G$5,IF(OR($N167="D",$N167="HFO",$N167="FO",$N167="D/HFO",$N167="D/NG",$N167="HFO/D",$N167="HFO/NG",$N167="FO/NG",$N167="HFO/LFO"),Factors!G$4,0)))</f>
        <v>0.3830825791202615</v>
      </c>
    </row>
    <row r="168" spans="1:79">
      <c r="A168" t="s">
        <v>285</v>
      </c>
      <c r="B168" t="s">
        <v>32</v>
      </c>
      <c r="C168" t="s">
        <v>33</v>
      </c>
      <c r="D168" t="s">
        <v>34</v>
      </c>
      <c r="E168" t="s">
        <v>599</v>
      </c>
      <c r="F168" t="s">
        <v>607</v>
      </c>
      <c r="I168">
        <v>95</v>
      </c>
      <c r="J168" t="s">
        <v>72</v>
      </c>
      <c r="K168">
        <v>1992</v>
      </c>
      <c r="M168" t="s">
        <v>306</v>
      </c>
      <c r="N168" t="s">
        <v>289</v>
      </c>
      <c r="S168" t="s">
        <v>600</v>
      </c>
      <c r="T168" t="s">
        <v>41</v>
      </c>
      <c r="U168">
        <v>39.449199999999998</v>
      </c>
      <c r="V168">
        <v>-84.461100000000002</v>
      </c>
      <c r="W168" t="s">
        <v>42</v>
      </c>
      <c r="X168" t="s">
        <v>467</v>
      </c>
      <c r="Y168" t="s">
        <v>468</v>
      </c>
      <c r="AA168" t="s">
        <v>57</v>
      </c>
      <c r="AB168" t="s">
        <v>601</v>
      </c>
      <c r="AC168" t="s">
        <v>602</v>
      </c>
      <c r="AD168" t="s">
        <v>608</v>
      </c>
      <c r="AE168" t="s">
        <v>49</v>
      </c>
      <c r="AF168" s="1">
        <v>1</v>
      </c>
      <c r="AG168">
        <f t="shared" si="234"/>
        <v>1710</v>
      </c>
      <c r="AH168" t="str">
        <f t="shared" si="182"/>
        <v/>
      </c>
      <c r="AI168">
        <f t="shared" si="189"/>
        <v>32</v>
      </c>
      <c r="AJ168">
        <f t="shared" si="190"/>
        <v>2032</v>
      </c>
      <c r="AK168">
        <f t="shared" ref="AK168:AL168" si="245">AJ168+40</f>
        <v>2072</v>
      </c>
      <c r="AL168">
        <f t="shared" si="245"/>
        <v>2112</v>
      </c>
      <c r="AM168">
        <f>IF($A168="coal",Factors!$D$2,0)</f>
        <v>0</v>
      </c>
      <c r="AN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Factors!$D$5,0)</f>
        <v>0.40084791833563349</v>
      </c>
      <c r="AO168">
        <f>IF(OR($N168="D",$N168="HFO",$N168="FO",$N168="D/HFO",$N168="D/NG",$N168="HFO/D",$N168="HFO/NG",$N168="FO/NG"),Factors!$D$4,0)</f>
        <v>0</v>
      </c>
      <c r="AP168">
        <f>IF($A168="coal",Factors!$E$2,0)</f>
        <v>0</v>
      </c>
      <c r="AQ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Factors!$E$5,0)</f>
        <v>0.4330101334016615</v>
      </c>
      <c r="AR168">
        <f>IF(OR($N168="D",$N168="HFO",$N168="FO",$N168="D/HFO",$N168="D/NG",$N168="HFO/D",$N168="HFO/NG",$N168="FO/NG"),Factors!$E$4,0)</f>
        <v>0</v>
      </c>
      <c r="AS168">
        <f>IF($A168="coal",Factors!$F$2,0)</f>
        <v>0</v>
      </c>
      <c r="AT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Factors!$F$5,0)</f>
        <v>0.49000949564875101</v>
      </c>
      <c r="AU168">
        <f>IF(OR($N168="D",$N168="HFO",$N168="FO",$N168="D/HFO",$N168="D/NG",$N168="HFO/D",$N168="HFO/NG",$N168="FO/NG"),Factors!$F$4,0)</f>
        <v>0</v>
      </c>
      <c r="AV168">
        <f>IF($A168="coal",Factors!$G$2,0)</f>
        <v>0</v>
      </c>
      <c r="AW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Factors!$G$5,0)</f>
        <v>0.3830825791202615</v>
      </c>
      <c r="AX168">
        <f>IF(OR($N168="D",$N168="HFO",$N168="FO",$N168="D/HFO",$N168="D/NG",$N168="HFO/D",$N168="HFO/NG",$N168="FO/NG"),Factors!$G$4,0)</f>
        <v>0</v>
      </c>
      <c r="AY168">
        <f t="shared" si="192"/>
        <v>0.40084791833563349</v>
      </c>
      <c r="AZ168">
        <f t="shared" si="193"/>
        <v>0.4330101334016615</v>
      </c>
      <c r="BA168">
        <f t="shared" si="194"/>
        <v>0.49000949564875101</v>
      </c>
      <c r="BB168">
        <f t="shared" si="195"/>
        <v>0.3830825791202615</v>
      </c>
      <c r="BC168">
        <f t="shared" si="196"/>
        <v>0.42673753162657685</v>
      </c>
      <c r="BD168" s="18">
        <f t="shared" si="197"/>
        <v>333.58563763891419</v>
      </c>
      <c r="BE168" s="18">
        <f t="shared" si="198"/>
        <v>360.35103301686269</v>
      </c>
      <c r="BF168" s="18">
        <f t="shared" si="199"/>
        <v>407.7859022788906</v>
      </c>
      <c r="BG168" s="18">
        <f t="shared" si="200"/>
        <v>318.80132234388162</v>
      </c>
      <c r="BH168">
        <f>IF(A168="coal", Factors!$B$8, IF(OR($N168="D",$N168="HFO",$N168="FO",$N168="D/HFO",$N168="D/NG",$N168="HFO/D",$N168="HFO/NG",$N168="FO/NG"), Factors!$B$9, 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 Factors!$B$10, 0)))</f>
        <v>7740</v>
      </c>
      <c r="BI168">
        <f>IF($A168&lt;&gt;"coal",0,IF($N168="bituminous",Factors!$B$30,IF($N168="lignite",Factors!$B$34,IF($N168="subbituminous",Factors!$B$41,(Factors!$B$30+Factors!$B$34)/2))))</f>
        <v>0</v>
      </c>
      <c r="BJ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(Factors!$B$36+Factors!$B$38)/2,0)</f>
        <v>57.894999999999996</v>
      </c>
      <c r="BK168">
        <f>IF(OR($N168="D",$N168="HFO",$N168="FO",$N168="D/HFO",$N168="D/NG",$N168="HFO/D",$N168="HFO/NG",$N168="FO/NG"),Factors!$B$31,0)</f>
        <v>0</v>
      </c>
      <c r="BL168">
        <f t="shared" si="201"/>
        <v>57.894999999999996</v>
      </c>
      <c r="BM168">
        <f>IF($A168&lt;&gt;"coal",0,IF($N168="bituminous",Factors!$E$33,IF($N168="lignite",Factors!$E$35,IF($N168="subbituminous",Factors!$E$34,(Factors!$E$33+Factors!$E$35)/2))))</f>
        <v>0</v>
      </c>
      <c r="BN168">
        <f>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),(Factors!$E$39+Factors!$E$40)/2,0)</f>
        <v>63.461416724694558</v>
      </c>
      <c r="BO168">
        <f>IF(OR($N168="D",$N168="HFO",$N168="FO",$N168="D/HFO",$N168="D/NG",$N168="HFO/D",$N168="HFO/NG",$N168="FO/NG"),Factors!$E$37,0)</f>
        <v>0</v>
      </c>
      <c r="BP168">
        <f t="shared" si="202"/>
        <v>63.461416724694558</v>
      </c>
      <c r="BQ168" s="17">
        <f t="shared" si="203"/>
        <v>159136.78182468828</v>
      </c>
      <c r="BR168" s="17">
        <f t="shared" si="184"/>
        <v>174437.26794374888</v>
      </c>
      <c r="BT168" s="17">
        <f t="shared" si="236"/>
        <v>163854.3848460789</v>
      </c>
      <c r="BU168" s="17">
        <f t="shared" si="237"/>
        <v>177001.31594855941</v>
      </c>
      <c r="BV168" s="17">
        <f t="shared" si="238"/>
        <v>200300.91415127614</v>
      </c>
      <c r="BW168" s="17">
        <f t="shared" si="239"/>
        <v>156592.45682908138</v>
      </c>
      <c r="BX168">
        <f>IF($A168="coal",Factors!D$2,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,$N168="LNG"),Factors!D$5,IF(OR($N168="D",$N168="HFO",$N168="FO",$N168="D/HFO",$N168="D/NG",$N168="HFO/D",$N168="HFO/NG",$N168="FO/NG",$N168="HFO/LFO"),Factors!D$4,0)))</f>
        <v>0.40084791833563349</v>
      </c>
      <c r="BY168">
        <f>IF($A168="coal",Factors!E$2,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,$N168="LNG"),Factors!E$5,IF(OR($N168="D",$N168="HFO",$N168="FO",$N168="D/HFO",$N168="D/NG",$N168="HFO/D",$N168="HFO/NG",$N168="FO/NG",$N168="HFO/LFO"),Factors!E$4,0)))</f>
        <v>0.4330101334016615</v>
      </c>
      <c r="BZ168">
        <f>IF($A168="coal",Factors!F$2,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,$N168="LNG"),Factors!F$5,IF(OR($N168="D",$N168="HFO",$N168="FO",$N168="D/HFO",$N168="D/NG",$N168="HFO/D",$N168="HFO/NG",$N168="FO/NG",$N168="HFO/LFO"),Factors!F$4,0)))</f>
        <v>0.49000949564875101</v>
      </c>
      <c r="CA168">
        <f>IF($A168="coal",Factors!G$2,IF(OR($N168="NG",$N168="NG/B",$N168="NG/C",$N168="NG/D",$N168="NG/OG",$N168="NG/FO",$N168="NG/LFO",$N168="NG/BFG",$N168="NG/HFO",$N168="NG/FO/D",$N168="NG/LNG",$N168="NG/N",$N168="NG/N/D",$N168="NG/D/HFO",$N168="NG/HFO/OG",$N168="NG/S",$N168="LNG/NG/FO",$N168="LNG/D",$N168="LNG/LPG",$N168="WSTH-NG",$N168="WSTH-NG/BU",$N168="LNG"),Factors!G$5,IF(OR($N168="D",$N168="HFO",$N168="FO",$N168="D/HFO",$N168="D/NG",$N168="HFO/D",$N168="HFO/NG",$N168="FO/NG",$N168="HFO/LFO"),Factors!G$4,0)))</f>
        <v>0.3830825791202615</v>
      </c>
    </row>
    <row r="169" spans="1:79">
      <c r="A169" t="s">
        <v>285</v>
      </c>
      <c r="B169" t="s">
        <v>32</v>
      </c>
      <c r="C169" t="s">
        <v>33</v>
      </c>
      <c r="D169" t="s">
        <v>34</v>
      </c>
      <c r="E169" t="s">
        <v>599</v>
      </c>
      <c r="F169" t="s">
        <v>609</v>
      </c>
      <c r="I169">
        <v>95</v>
      </c>
      <c r="J169" t="s">
        <v>72</v>
      </c>
      <c r="K169">
        <v>1992</v>
      </c>
      <c r="M169" t="s">
        <v>306</v>
      </c>
      <c r="N169" t="s">
        <v>289</v>
      </c>
      <c r="S169" t="s">
        <v>600</v>
      </c>
      <c r="T169" t="s">
        <v>41</v>
      </c>
      <c r="U169">
        <v>39.449199999999998</v>
      </c>
      <c r="V169">
        <v>-84.461100000000002</v>
      </c>
      <c r="W169" t="s">
        <v>42</v>
      </c>
      <c r="X169" t="s">
        <v>467</v>
      </c>
      <c r="Y169" t="s">
        <v>468</v>
      </c>
      <c r="AA169" t="s">
        <v>57</v>
      </c>
      <c r="AB169" t="s">
        <v>601</v>
      </c>
      <c r="AC169" t="s">
        <v>602</v>
      </c>
      <c r="AD169" t="s">
        <v>610</v>
      </c>
      <c r="AE169" t="s">
        <v>49</v>
      </c>
      <c r="AF169" s="1">
        <v>1</v>
      </c>
      <c r="AG169">
        <f t="shared" si="234"/>
        <v>1710</v>
      </c>
      <c r="AH169" t="str">
        <f t="shared" si="182"/>
        <v/>
      </c>
      <c r="AI169">
        <f t="shared" si="189"/>
        <v>32</v>
      </c>
      <c r="AJ169">
        <f t="shared" si="190"/>
        <v>2032</v>
      </c>
      <c r="AK169">
        <f t="shared" ref="AK169:AL169" si="246">AJ169+40</f>
        <v>2072</v>
      </c>
      <c r="AL169">
        <f t="shared" si="246"/>
        <v>2112</v>
      </c>
      <c r="AM169">
        <f>IF($A169="coal",Factors!$D$2,0)</f>
        <v>0</v>
      </c>
      <c r="AN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Factors!$D$5,0)</f>
        <v>0.40084791833563349</v>
      </c>
      <c r="AO169">
        <f>IF(OR($N169="D",$N169="HFO",$N169="FO",$N169="D/HFO",$N169="D/NG",$N169="HFO/D",$N169="HFO/NG",$N169="FO/NG"),Factors!$D$4,0)</f>
        <v>0</v>
      </c>
      <c r="AP169">
        <f>IF($A169="coal",Factors!$E$2,0)</f>
        <v>0</v>
      </c>
      <c r="AQ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Factors!$E$5,0)</f>
        <v>0.4330101334016615</v>
      </c>
      <c r="AR169">
        <f>IF(OR($N169="D",$N169="HFO",$N169="FO",$N169="D/HFO",$N169="D/NG",$N169="HFO/D",$N169="HFO/NG",$N169="FO/NG"),Factors!$E$4,0)</f>
        <v>0</v>
      </c>
      <c r="AS169">
        <f>IF($A169="coal",Factors!$F$2,0)</f>
        <v>0</v>
      </c>
      <c r="AT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Factors!$F$5,0)</f>
        <v>0.49000949564875101</v>
      </c>
      <c r="AU169">
        <f>IF(OR($N169="D",$N169="HFO",$N169="FO",$N169="D/HFO",$N169="D/NG",$N169="HFO/D",$N169="HFO/NG",$N169="FO/NG"),Factors!$F$4,0)</f>
        <v>0</v>
      </c>
      <c r="AV169">
        <f>IF($A169="coal",Factors!$G$2,0)</f>
        <v>0</v>
      </c>
      <c r="AW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Factors!$G$5,0)</f>
        <v>0.3830825791202615</v>
      </c>
      <c r="AX169">
        <f>IF(OR($N169="D",$N169="HFO",$N169="FO",$N169="D/HFO",$N169="D/NG",$N169="HFO/D",$N169="HFO/NG",$N169="FO/NG"),Factors!$G$4,0)</f>
        <v>0</v>
      </c>
      <c r="AY169">
        <f t="shared" si="192"/>
        <v>0.40084791833563349</v>
      </c>
      <c r="AZ169">
        <f t="shared" si="193"/>
        <v>0.4330101334016615</v>
      </c>
      <c r="BA169">
        <f t="shared" si="194"/>
        <v>0.49000949564875101</v>
      </c>
      <c r="BB169">
        <f t="shared" si="195"/>
        <v>0.3830825791202615</v>
      </c>
      <c r="BC169">
        <f t="shared" si="196"/>
        <v>0.42673753162657685</v>
      </c>
      <c r="BD169" s="18">
        <f t="shared" si="197"/>
        <v>333.58563763891419</v>
      </c>
      <c r="BE169" s="18">
        <f t="shared" si="198"/>
        <v>360.35103301686269</v>
      </c>
      <c r="BF169" s="18">
        <f t="shared" si="199"/>
        <v>407.7859022788906</v>
      </c>
      <c r="BG169" s="18">
        <f t="shared" si="200"/>
        <v>318.80132234388162</v>
      </c>
      <c r="BH169">
        <f>IF(A169="coal", Factors!$B$8, IF(OR($N169="D",$N169="HFO",$N169="FO",$N169="D/HFO",$N169="D/NG",$N169="HFO/D",$N169="HFO/NG",$N169="FO/NG"), Factors!$B$9, 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 Factors!$B$10, 0)))</f>
        <v>7740</v>
      </c>
      <c r="BI169">
        <f>IF($A169&lt;&gt;"coal",0,IF($N169="bituminous",Factors!$B$30,IF($N169="lignite",Factors!$B$34,IF($N169="subbituminous",Factors!$B$41,(Factors!$B$30+Factors!$B$34)/2))))</f>
        <v>0</v>
      </c>
      <c r="BJ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(Factors!$B$36+Factors!$B$38)/2,0)</f>
        <v>57.894999999999996</v>
      </c>
      <c r="BK169">
        <f>IF(OR($N169="D",$N169="HFO",$N169="FO",$N169="D/HFO",$N169="D/NG",$N169="HFO/D",$N169="HFO/NG",$N169="FO/NG"),Factors!$B$31,0)</f>
        <v>0</v>
      </c>
      <c r="BL169">
        <f t="shared" si="201"/>
        <v>57.894999999999996</v>
      </c>
      <c r="BM169">
        <f>IF($A169&lt;&gt;"coal",0,IF($N169="bituminous",Factors!$E$33,IF($N169="lignite",Factors!$E$35,IF($N169="subbituminous",Factors!$E$34,(Factors!$E$33+Factors!$E$35)/2))))</f>
        <v>0</v>
      </c>
      <c r="BN169">
        <f>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),(Factors!$E$39+Factors!$E$40)/2,0)</f>
        <v>63.461416724694558</v>
      </c>
      <c r="BO169">
        <f>IF(OR($N169="D",$N169="HFO",$N169="FO",$N169="D/HFO",$N169="D/NG",$N169="HFO/D",$N169="HFO/NG",$N169="FO/NG"),Factors!$E$37,0)</f>
        <v>0</v>
      </c>
      <c r="BP169">
        <f t="shared" si="202"/>
        <v>63.461416724694558</v>
      </c>
      <c r="BQ169" s="17">
        <f t="shared" si="203"/>
        <v>159136.78182468828</v>
      </c>
      <c r="BR169" s="17">
        <f t="shared" si="184"/>
        <v>174437.26794374888</v>
      </c>
      <c r="BT169" s="17">
        <f t="shared" si="236"/>
        <v>163854.3848460789</v>
      </c>
      <c r="BU169" s="17">
        <f t="shared" si="237"/>
        <v>177001.31594855941</v>
      </c>
      <c r="BV169" s="17">
        <f t="shared" si="238"/>
        <v>200300.91415127614</v>
      </c>
      <c r="BW169" s="17">
        <f t="shared" si="239"/>
        <v>156592.45682908138</v>
      </c>
      <c r="BX169">
        <f>IF($A169="coal",Factors!D$2,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,$N169="LNG"),Factors!D$5,IF(OR($N169="D",$N169="HFO",$N169="FO",$N169="D/HFO",$N169="D/NG",$N169="HFO/D",$N169="HFO/NG",$N169="FO/NG",$N169="HFO/LFO"),Factors!D$4,0)))</f>
        <v>0.40084791833563349</v>
      </c>
      <c r="BY169">
        <f>IF($A169="coal",Factors!E$2,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,$N169="LNG"),Factors!E$5,IF(OR($N169="D",$N169="HFO",$N169="FO",$N169="D/HFO",$N169="D/NG",$N169="HFO/D",$N169="HFO/NG",$N169="FO/NG",$N169="HFO/LFO"),Factors!E$4,0)))</f>
        <v>0.4330101334016615</v>
      </c>
      <c r="BZ169">
        <f>IF($A169="coal",Factors!F$2,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,$N169="LNG"),Factors!F$5,IF(OR($N169="D",$N169="HFO",$N169="FO",$N169="D/HFO",$N169="D/NG",$N169="HFO/D",$N169="HFO/NG",$N169="FO/NG",$N169="HFO/LFO"),Factors!F$4,0)))</f>
        <v>0.49000949564875101</v>
      </c>
      <c r="CA169">
        <f>IF($A169="coal",Factors!G$2,IF(OR($N169="NG",$N169="NG/B",$N169="NG/C",$N169="NG/D",$N169="NG/OG",$N169="NG/FO",$N169="NG/LFO",$N169="NG/BFG",$N169="NG/HFO",$N169="NG/FO/D",$N169="NG/LNG",$N169="NG/N",$N169="NG/N/D",$N169="NG/D/HFO",$N169="NG/HFO/OG",$N169="NG/S",$N169="LNG/NG/FO",$N169="LNG/D",$N169="LNG/LPG",$N169="WSTH-NG",$N169="WSTH-NG/BU",$N169="LNG"),Factors!G$5,IF(OR($N169="D",$N169="HFO",$N169="FO",$N169="D/HFO",$N169="D/NG",$N169="HFO/D",$N169="HFO/NG",$N169="FO/NG",$N169="HFO/LFO"),Factors!G$4,0)))</f>
        <v>0.3830825791202615</v>
      </c>
    </row>
    <row r="170" spans="1:79">
      <c r="A170" t="s">
        <v>285</v>
      </c>
      <c r="B170" t="s">
        <v>32</v>
      </c>
      <c r="C170" t="s">
        <v>33</v>
      </c>
      <c r="D170" t="s">
        <v>34</v>
      </c>
      <c r="E170" t="s">
        <v>599</v>
      </c>
      <c r="F170" t="s">
        <v>611</v>
      </c>
      <c r="I170">
        <v>95</v>
      </c>
      <c r="J170" t="s">
        <v>72</v>
      </c>
      <c r="K170">
        <v>1992</v>
      </c>
      <c r="M170" t="s">
        <v>306</v>
      </c>
      <c r="N170" t="s">
        <v>289</v>
      </c>
      <c r="S170" t="s">
        <v>600</v>
      </c>
      <c r="T170" t="s">
        <v>41</v>
      </c>
      <c r="U170">
        <v>39.449199999999998</v>
      </c>
      <c r="V170">
        <v>-84.461100000000002</v>
      </c>
      <c r="W170" t="s">
        <v>42</v>
      </c>
      <c r="X170" t="s">
        <v>467</v>
      </c>
      <c r="Y170" t="s">
        <v>468</v>
      </c>
      <c r="AA170" t="s">
        <v>57</v>
      </c>
      <c r="AB170" t="s">
        <v>601</v>
      </c>
      <c r="AC170" t="s">
        <v>602</v>
      </c>
      <c r="AD170" t="s">
        <v>612</v>
      </c>
      <c r="AE170" t="s">
        <v>49</v>
      </c>
      <c r="AF170" s="1">
        <v>1</v>
      </c>
      <c r="AG170">
        <f t="shared" si="234"/>
        <v>1710</v>
      </c>
      <c r="AH170" t="str">
        <f t="shared" si="182"/>
        <v/>
      </c>
      <c r="AI170">
        <f t="shared" si="189"/>
        <v>32</v>
      </c>
      <c r="AJ170">
        <f t="shared" si="190"/>
        <v>2032</v>
      </c>
      <c r="AK170">
        <f t="shared" ref="AK170:AL170" si="247">AJ170+40</f>
        <v>2072</v>
      </c>
      <c r="AL170">
        <f t="shared" si="247"/>
        <v>2112</v>
      </c>
      <c r="AM170">
        <f>IF($A170="coal",Factors!$D$2,0)</f>
        <v>0</v>
      </c>
      <c r="AN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Factors!$D$5,0)</f>
        <v>0.40084791833563349</v>
      </c>
      <c r="AO170">
        <f>IF(OR($N170="D",$N170="HFO",$N170="FO",$N170="D/HFO",$N170="D/NG",$N170="HFO/D",$N170="HFO/NG",$N170="FO/NG"),Factors!$D$4,0)</f>
        <v>0</v>
      </c>
      <c r="AP170">
        <f>IF($A170="coal",Factors!$E$2,0)</f>
        <v>0</v>
      </c>
      <c r="AQ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Factors!$E$5,0)</f>
        <v>0.4330101334016615</v>
      </c>
      <c r="AR170">
        <f>IF(OR($N170="D",$N170="HFO",$N170="FO",$N170="D/HFO",$N170="D/NG",$N170="HFO/D",$N170="HFO/NG",$N170="FO/NG"),Factors!$E$4,0)</f>
        <v>0</v>
      </c>
      <c r="AS170">
        <f>IF($A170="coal",Factors!$F$2,0)</f>
        <v>0</v>
      </c>
      <c r="AT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Factors!$F$5,0)</f>
        <v>0.49000949564875101</v>
      </c>
      <c r="AU170">
        <f>IF(OR($N170="D",$N170="HFO",$N170="FO",$N170="D/HFO",$N170="D/NG",$N170="HFO/D",$N170="HFO/NG",$N170="FO/NG"),Factors!$F$4,0)</f>
        <v>0</v>
      </c>
      <c r="AV170">
        <f>IF($A170="coal",Factors!$G$2,0)</f>
        <v>0</v>
      </c>
      <c r="AW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Factors!$G$5,0)</f>
        <v>0.3830825791202615</v>
      </c>
      <c r="AX170">
        <f>IF(OR($N170="D",$N170="HFO",$N170="FO",$N170="D/HFO",$N170="D/NG",$N170="HFO/D",$N170="HFO/NG",$N170="FO/NG"),Factors!$G$4,0)</f>
        <v>0</v>
      </c>
      <c r="AY170">
        <f t="shared" si="192"/>
        <v>0.40084791833563349</v>
      </c>
      <c r="AZ170">
        <f t="shared" si="193"/>
        <v>0.4330101334016615</v>
      </c>
      <c r="BA170">
        <f t="shared" si="194"/>
        <v>0.49000949564875101</v>
      </c>
      <c r="BB170">
        <f t="shared" si="195"/>
        <v>0.3830825791202615</v>
      </c>
      <c r="BC170">
        <f t="shared" si="196"/>
        <v>0.42673753162657685</v>
      </c>
      <c r="BD170" s="18">
        <f t="shared" si="197"/>
        <v>333.58563763891419</v>
      </c>
      <c r="BE170" s="18">
        <f t="shared" si="198"/>
        <v>360.35103301686269</v>
      </c>
      <c r="BF170" s="18">
        <f t="shared" si="199"/>
        <v>407.7859022788906</v>
      </c>
      <c r="BG170" s="18">
        <f t="shared" si="200"/>
        <v>318.80132234388162</v>
      </c>
      <c r="BH170">
        <f>IF(A170="coal", Factors!$B$8, IF(OR($N170="D",$N170="HFO",$N170="FO",$N170="D/HFO",$N170="D/NG",$N170="HFO/D",$N170="HFO/NG",$N170="FO/NG"), Factors!$B$9, 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 Factors!$B$10, 0)))</f>
        <v>7740</v>
      </c>
      <c r="BI170">
        <f>IF($A170&lt;&gt;"coal",0,IF($N170="bituminous",Factors!$B$30,IF($N170="lignite",Factors!$B$34,IF($N170="subbituminous",Factors!$B$41,(Factors!$B$30+Factors!$B$34)/2))))</f>
        <v>0</v>
      </c>
      <c r="BJ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(Factors!$B$36+Factors!$B$38)/2,0)</f>
        <v>57.894999999999996</v>
      </c>
      <c r="BK170">
        <f>IF(OR($N170="D",$N170="HFO",$N170="FO",$N170="D/HFO",$N170="D/NG",$N170="HFO/D",$N170="HFO/NG",$N170="FO/NG"),Factors!$B$31,0)</f>
        <v>0</v>
      </c>
      <c r="BL170">
        <f t="shared" si="201"/>
        <v>57.894999999999996</v>
      </c>
      <c r="BM170">
        <f>IF($A170&lt;&gt;"coal",0,IF($N170="bituminous",Factors!$E$33,IF($N170="lignite",Factors!$E$35,IF($N170="subbituminous",Factors!$E$34,(Factors!$E$33+Factors!$E$35)/2))))</f>
        <v>0</v>
      </c>
      <c r="BN170">
        <f>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),(Factors!$E$39+Factors!$E$40)/2,0)</f>
        <v>63.461416724694558</v>
      </c>
      <c r="BO170">
        <f>IF(OR($N170="D",$N170="HFO",$N170="FO",$N170="D/HFO",$N170="D/NG",$N170="HFO/D",$N170="HFO/NG",$N170="FO/NG"),Factors!$E$37,0)</f>
        <v>0</v>
      </c>
      <c r="BP170">
        <f t="shared" si="202"/>
        <v>63.461416724694558</v>
      </c>
      <c r="BQ170" s="17">
        <f t="shared" si="203"/>
        <v>159136.78182468828</v>
      </c>
      <c r="BR170" s="17">
        <f t="shared" si="184"/>
        <v>174437.26794374888</v>
      </c>
      <c r="BT170" s="17">
        <f t="shared" si="236"/>
        <v>163854.3848460789</v>
      </c>
      <c r="BU170" s="17">
        <f t="shared" si="237"/>
        <v>177001.31594855941</v>
      </c>
      <c r="BV170" s="17">
        <f t="shared" si="238"/>
        <v>200300.91415127614</v>
      </c>
      <c r="BW170" s="17">
        <f t="shared" si="239"/>
        <v>156592.45682908138</v>
      </c>
      <c r="BX170">
        <f>IF($A170="coal",Factors!D$2,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,$N170="LNG"),Factors!D$5,IF(OR($N170="D",$N170="HFO",$N170="FO",$N170="D/HFO",$N170="D/NG",$N170="HFO/D",$N170="HFO/NG",$N170="FO/NG",$N170="HFO/LFO"),Factors!D$4,0)))</f>
        <v>0.40084791833563349</v>
      </c>
      <c r="BY170">
        <f>IF($A170="coal",Factors!E$2,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,$N170="LNG"),Factors!E$5,IF(OR($N170="D",$N170="HFO",$N170="FO",$N170="D/HFO",$N170="D/NG",$N170="HFO/D",$N170="HFO/NG",$N170="FO/NG",$N170="HFO/LFO"),Factors!E$4,0)))</f>
        <v>0.4330101334016615</v>
      </c>
      <c r="BZ170">
        <f>IF($A170="coal",Factors!F$2,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,$N170="LNG"),Factors!F$5,IF(OR($N170="D",$N170="HFO",$N170="FO",$N170="D/HFO",$N170="D/NG",$N170="HFO/D",$N170="HFO/NG",$N170="FO/NG",$N170="HFO/LFO"),Factors!F$4,0)))</f>
        <v>0.49000949564875101</v>
      </c>
      <c r="CA170">
        <f>IF($A170="coal",Factors!G$2,IF(OR($N170="NG",$N170="NG/B",$N170="NG/C",$N170="NG/D",$N170="NG/OG",$N170="NG/FO",$N170="NG/LFO",$N170="NG/BFG",$N170="NG/HFO",$N170="NG/FO/D",$N170="NG/LNG",$N170="NG/N",$N170="NG/N/D",$N170="NG/D/HFO",$N170="NG/HFO/OG",$N170="NG/S",$N170="LNG/NG/FO",$N170="LNG/D",$N170="LNG/LPG",$N170="WSTH-NG",$N170="WSTH-NG/BU",$N170="LNG"),Factors!G$5,IF(OR($N170="D",$N170="HFO",$N170="FO",$N170="D/HFO",$N170="D/NG",$N170="HFO/D",$N170="HFO/NG",$N170="FO/NG",$N170="HFO/LFO"),Factors!G$4,0)))</f>
        <v>0.3830825791202615</v>
      </c>
    </row>
    <row r="171" spans="1:79">
      <c r="A171" t="s">
        <v>285</v>
      </c>
      <c r="B171" t="s">
        <v>32</v>
      </c>
      <c r="C171" t="s">
        <v>33</v>
      </c>
      <c r="D171" t="s">
        <v>34</v>
      </c>
      <c r="E171" t="s">
        <v>599</v>
      </c>
      <c r="F171" t="s">
        <v>305</v>
      </c>
      <c r="I171">
        <v>95</v>
      </c>
      <c r="J171" t="s">
        <v>72</v>
      </c>
      <c r="K171">
        <v>1993</v>
      </c>
      <c r="M171" t="s">
        <v>306</v>
      </c>
      <c r="N171" t="s">
        <v>289</v>
      </c>
      <c r="S171" t="s">
        <v>600</v>
      </c>
      <c r="T171" t="s">
        <v>41</v>
      </c>
      <c r="U171">
        <v>39.449199999999998</v>
      </c>
      <c r="V171">
        <v>-84.461100000000002</v>
      </c>
      <c r="W171" t="s">
        <v>42</v>
      </c>
      <c r="X171" t="s">
        <v>467</v>
      </c>
      <c r="Y171" t="s">
        <v>468</v>
      </c>
      <c r="AA171" t="s">
        <v>57</v>
      </c>
      <c r="AB171" t="s">
        <v>601</v>
      </c>
      <c r="AC171" t="s">
        <v>602</v>
      </c>
      <c r="AD171" t="s">
        <v>603</v>
      </c>
      <c r="AE171" t="s">
        <v>49</v>
      </c>
      <c r="AF171" s="1">
        <v>1</v>
      </c>
      <c r="AG171">
        <f t="shared" si="234"/>
        <v>1710</v>
      </c>
      <c r="AH171">
        <f t="shared" si="182"/>
        <v>1710</v>
      </c>
      <c r="AI171">
        <f t="shared" si="189"/>
        <v>31</v>
      </c>
      <c r="AJ171">
        <f t="shared" si="190"/>
        <v>2033</v>
      </c>
      <c r="AK171">
        <f t="shared" ref="AK171:AL171" si="248">AJ171+40</f>
        <v>2073</v>
      </c>
      <c r="AL171">
        <f t="shared" si="248"/>
        <v>2113</v>
      </c>
      <c r="AM171">
        <f>IF($A171="coal",Factors!$D$2,0)</f>
        <v>0</v>
      </c>
      <c r="AN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Factors!$D$5,0)</f>
        <v>0.40084791833563349</v>
      </c>
      <c r="AO171">
        <f>IF(OR($N171="D",$N171="HFO",$N171="FO",$N171="D/HFO",$N171="D/NG",$N171="HFO/D",$N171="HFO/NG",$N171="FO/NG"),Factors!$D$4,0)</f>
        <v>0</v>
      </c>
      <c r="AP171">
        <f>IF($A171="coal",Factors!$E$2,0)</f>
        <v>0</v>
      </c>
      <c r="AQ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Factors!$E$5,0)</f>
        <v>0.4330101334016615</v>
      </c>
      <c r="AR171">
        <f>IF(OR($N171="D",$N171="HFO",$N171="FO",$N171="D/HFO",$N171="D/NG",$N171="HFO/D",$N171="HFO/NG",$N171="FO/NG"),Factors!$E$4,0)</f>
        <v>0</v>
      </c>
      <c r="AS171">
        <f>IF($A171="coal",Factors!$F$2,0)</f>
        <v>0</v>
      </c>
      <c r="AT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Factors!$F$5,0)</f>
        <v>0.49000949564875101</v>
      </c>
      <c r="AU171">
        <f>IF(OR($N171="D",$N171="HFO",$N171="FO",$N171="D/HFO",$N171="D/NG",$N171="HFO/D",$N171="HFO/NG",$N171="FO/NG"),Factors!$F$4,0)</f>
        <v>0</v>
      </c>
      <c r="AV171">
        <f>IF($A171="coal",Factors!$G$2,0)</f>
        <v>0</v>
      </c>
      <c r="AW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Factors!$G$5,0)</f>
        <v>0.3830825791202615</v>
      </c>
      <c r="AX171">
        <f>IF(OR($N171="D",$N171="HFO",$N171="FO",$N171="D/HFO",$N171="D/NG",$N171="HFO/D",$N171="HFO/NG",$N171="FO/NG"),Factors!$G$4,0)</f>
        <v>0</v>
      </c>
      <c r="AY171">
        <f t="shared" si="192"/>
        <v>0.40084791833563349</v>
      </c>
      <c r="AZ171">
        <f t="shared" si="193"/>
        <v>0.4330101334016615</v>
      </c>
      <c r="BA171">
        <f t="shared" si="194"/>
        <v>0.49000949564875101</v>
      </c>
      <c r="BB171">
        <f t="shared" si="195"/>
        <v>0.3830825791202615</v>
      </c>
      <c r="BC171">
        <f t="shared" si="196"/>
        <v>0.42673753162657685</v>
      </c>
      <c r="BD171" s="18">
        <f t="shared" si="197"/>
        <v>333.58563763891419</v>
      </c>
      <c r="BE171" s="18">
        <f t="shared" si="198"/>
        <v>360.35103301686269</v>
      </c>
      <c r="BF171" s="18">
        <f t="shared" si="199"/>
        <v>407.7859022788906</v>
      </c>
      <c r="BG171" s="18">
        <f t="shared" si="200"/>
        <v>318.80132234388162</v>
      </c>
      <c r="BH171">
        <f>IF(A171="coal", Factors!$B$8, IF(OR($N171="D",$N171="HFO",$N171="FO",$N171="D/HFO",$N171="D/NG",$N171="HFO/D",$N171="HFO/NG",$N171="FO/NG"), Factors!$B$9, 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 Factors!$B$10, 0)))</f>
        <v>7740</v>
      </c>
      <c r="BI171">
        <f>IF($A171&lt;&gt;"coal",0,IF($N171="bituminous",Factors!$B$30,IF($N171="lignite",Factors!$B$34,IF($N171="subbituminous",Factors!$B$41,(Factors!$B$30+Factors!$B$34)/2))))</f>
        <v>0</v>
      </c>
      <c r="BJ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(Factors!$B$36+Factors!$B$38)/2,0)</f>
        <v>57.894999999999996</v>
      </c>
      <c r="BK171">
        <f>IF(OR($N171="D",$N171="HFO",$N171="FO",$N171="D/HFO",$N171="D/NG",$N171="HFO/D",$N171="HFO/NG",$N171="FO/NG"),Factors!$B$31,0)</f>
        <v>0</v>
      </c>
      <c r="BL171">
        <f t="shared" si="201"/>
        <v>57.894999999999996</v>
      </c>
      <c r="BM171">
        <f>IF($A171&lt;&gt;"coal",0,IF($N171="bituminous",Factors!$E$33,IF($N171="lignite",Factors!$E$35,IF($N171="subbituminous",Factors!$E$34,(Factors!$E$33+Factors!$E$35)/2))))</f>
        <v>0</v>
      </c>
      <c r="BN171">
        <f>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),(Factors!$E$39+Factors!$E$40)/2,0)</f>
        <v>63.461416724694558</v>
      </c>
      <c r="BO171">
        <f>IF(OR($N171="D",$N171="HFO",$N171="FO",$N171="D/HFO",$N171="D/NG",$N171="HFO/D",$N171="HFO/NG",$N171="FO/NG"),Factors!$E$37,0)</f>
        <v>0</v>
      </c>
      <c r="BP171">
        <f t="shared" si="202"/>
        <v>63.461416724694558</v>
      </c>
      <c r="BQ171" s="17">
        <f t="shared" si="203"/>
        <v>159136.78182468828</v>
      </c>
      <c r="BR171" s="17">
        <f t="shared" si="184"/>
        <v>174437.26794374888</v>
      </c>
      <c r="BT171" s="17">
        <f t="shared" si="236"/>
        <v>163854.3848460789</v>
      </c>
      <c r="BU171" s="17">
        <f t="shared" si="237"/>
        <v>177001.31594855941</v>
      </c>
      <c r="BV171" s="17">
        <f t="shared" si="238"/>
        <v>200300.91415127614</v>
      </c>
      <c r="BW171" s="17">
        <f t="shared" si="239"/>
        <v>156592.45682908138</v>
      </c>
      <c r="BX171">
        <f>IF($A171="coal",Factors!D$2,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,$N171="LNG"),Factors!D$5,IF(OR($N171="D",$N171="HFO",$N171="FO",$N171="D/HFO",$N171="D/NG",$N171="HFO/D",$N171="HFO/NG",$N171="FO/NG",$N171="HFO/LFO"),Factors!D$4,0)))</f>
        <v>0.40084791833563349</v>
      </c>
      <c r="BY171">
        <f>IF($A171="coal",Factors!E$2,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,$N171="LNG"),Factors!E$5,IF(OR($N171="D",$N171="HFO",$N171="FO",$N171="D/HFO",$N171="D/NG",$N171="HFO/D",$N171="HFO/NG",$N171="FO/NG",$N171="HFO/LFO"),Factors!E$4,0)))</f>
        <v>0.4330101334016615</v>
      </c>
      <c r="BZ171">
        <f>IF($A171="coal",Factors!F$2,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,$N171="LNG"),Factors!F$5,IF(OR($N171="D",$N171="HFO",$N171="FO",$N171="D/HFO",$N171="D/NG",$N171="HFO/D",$N171="HFO/NG",$N171="FO/NG",$N171="HFO/LFO"),Factors!F$4,0)))</f>
        <v>0.49000949564875101</v>
      </c>
      <c r="CA171">
        <f>IF($A171="coal",Factors!G$2,IF(OR($N171="NG",$N171="NG/B",$N171="NG/C",$N171="NG/D",$N171="NG/OG",$N171="NG/FO",$N171="NG/LFO",$N171="NG/BFG",$N171="NG/HFO",$N171="NG/FO/D",$N171="NG/LNG",$N171="NG/N",$N171="NG/N/D",$N171="NG/D/HFO",$N171="NG/HFO/OG",$N171="NG/S",$N171="LNG/NG/FO",$N171="LNG/D",$N171="LNG/LPG",$N171="WSTH-NG",$N171="WSTH-NG/BU",$N171="LNG"),Factors!G$5,IF(OR($N171="D",$N171="HFO",$N171="FO",$N171="D/HFO",$N171="D/NG",$N171="HFO/D",$N171="HFO/NG",$N171="FO/NG",$N171="HFO/LFO"),Factors!G$4,0)))</f>
        <v>0.3830825791202615</v>
      </c>
    </row>
    <row r="172" spans="1:79">
      <c r="AM172">
        <f>IF($A172="coal",Factors!$D$2,0)</f>
        <v>0</v>
      </c>
      <c r="AN172">
        <f>IF(OR($N172="NG",$N172="NG/B",$N172="NG/C",$N172="NG/D",$N172="NG/OG",$N172="NG/FO",$N172="NG/LFO",$N172="NG/BFG",$N172="NG/HFO",$N172="NG/FO/D",$N172="NG/LNG",$N172="NG/N",$N172="NG/N/D",$N172="NG/D/HFO",$N172="NG/HFO/OG",$N172="NG/S",$N172="LNG/NG/FO",$N172="LNG/D",$N172="LNG/LPG",$N172="WSTH-NG",$N172="WSTH-NG/BU"),Factors!$D$5,0)</f>
        <v>0</v>
      </c>
      <c r="AO172">
        <f>IF(OR($N172="D",$N172="HFO",$N172="FO",$N172="D/HFO",$N172="D/NG",$N172="HFO/D",$N172="HFO/NG",$N172="FO/NG"),Factors!$D$4,0)</f>
        <v>0</v>
      </c>
      <c r="BC172" t="s">
        <v>1321</v>
      </c>
      <c r="BD172" s="17">
        <f>SUMIF($J2:$J171,"operating",BD2:BD171)+SUMIF($J2:$J171,"retired",BD2:BD171)</f>
        <v>130891.30239960208</v>
      </c>
      <c r="BE172" s="17">
        <f>SUMIF($J2:$J171,"operating",BE2:BE171)+SUMIF($J2:$J171,"retired",BE2:BE171)-SUMIFS(BE2:BE171,$J2:$J171,"retired",$L2:$L171,"2020")</f>
        <v>138849.08741322075</v>
      </c>
      <c r="BF172" s="17">
        <f>SUMIF($J2:$J171,"operating",BF2:BF171)+SUMIFS(BE2:BE171,$J2:$J171,"retired",$L2:$L171,"2023")</f>
        <v>137222.68646851883</v>
      </c>
      <c r="BG172" s="17">
        <f t="shared" ref="BG172" si="249">SUMIF($J2:$J171,"operating",BG2:BG171)</f>
        <v>113104.27424826955</v>
      </c>
      <c r="BP172" t="s">
        <v>1276</v>
      </c>
      <c r="BQ172" s="17">
        <f t="shared" ref="BQ172:BR172" si="250">SUMIF($J2:$J171,"operating",BQ2:BQ171)</f>
        <v>80646122.547663897</v>
      </c>
      <c r="BR172" s="17">
        <f t="shared" si="250"/>
        <v>87324849.797626004</v>
      </c>
    </row>
    <row r="179" spans="1:69">
      <c r="A179" t="s">
        <v>0</v>
      </c>
      <c r="B179" t="s">
        <v>1</v>
      </c>
      <c r="C179" t="s">
        <v>2</v>
      </c>
      <c r="D179" t="s">
        <v>3</v>
      </c>
      <c r="E179" t="s">
        <v>4</v>
      </c>
      <c r="F179" t="s">
        <v>5</v>
      </c>
      <c r="G179" t="s">
        <v>6</v>
      </c>
      <c r="H179" t="s">
        <v>7</v>
      </c>
      <c r="I179" t="s">
        <v>8</v>
      </c>
      <c r="J179" t="s">
        <v>9</v>
      </c>
      <c r="K179" t="s">
        <v>10</v>
      </c>
      <c r="L179" t="s">
        <v>11</v>
      </c>
      <c r="M179" t="s">
        <v>12</v>
      </c>
      <c r="N179" t="s">
        <v>13</v>
      </c>
      <c r="O179" t="s">
        <v>14</v>
      </c>
      <c r="P179" t="s">
        <v>15</v>
      </c>
      <c r="Q179" t="s">
        <v>16</v>
      </c>
      <c r="R179" t="s">
        <v>17</v>
      </c>
      <c r="S179" t="s">
        <v>18</v>
      </c>
      <c r="T179" t="s">
        <v>19</v>
      </c>
      <c r="U179" t="s">
        <v>20</v>
      </c>
      <c r="V179" t="s">
        <v>21</v>
      </c>
      <c r="W179" t="s">
        <v>22</v>
      </c>
      <c r="X179" t="s">
        <v>23</v>
      </c>
      <c r="Y179" t="s">
        <v>24</v>
      </c>
      <c r="Z179" t="s">
        <v>25</v>
      </c>
      <c r="AA179" t="s">
        <v>26</v>
      </c>
      <c r="AB179" t="s">
        <v>27</v>
      </c>
      <c r="AC179" t="s">
        <v>28</v>
      </c>
      <c r="AD179" t="s">
        <v>29</v>
      </c>
      <c r="AE179" t="s">
        <v>30</v>
      </c>
      <c r="AF179" t="s">
        <v>1165</v>
      </c>
      <c r="AG179" t="s">
        <v>1166</v>
      </c>
      <c r="AH179" t="s">
        <v>1166</v>
      </c>
      <c r="AI179" t="s">
        <v>1167</v>
      </c>
      <c r="AJ179" t="s">
        <v>1168</v>
      </c>
      <c r="AK179" t="s">
        <v>1168</v>
      </c>
      <c r="AL179" t="s">
        <v>1168</v>
      </c>
      <c r="AM179">
        <v>2020</v>
      </c>
      <c r="AN179">
        <v>2021</v>
      </c>
      <c r="AO179">
        <v>2022</v>
      </c>
      <c r="AP179">
        <v>2023</v>
      </c>
      <c r="AQ179">
        <v>2024</v>
      </c>
      <c r="AR179">
        <v>2025</v>
      </c>
      <c r="AS179">
        <v>2026</v>
      </c>
      <c r="AT179">
        <v>2027</v>
      </c>
      <c r="AU179">
        <v>2028</v>
      </c>
      <c r="AV179">
        <v>2029</v>
      </c>
      <c r="AW179">
        <v>2030</v>
      </c>
      <c r="AX179">
        <v>2031</v>
      </c>
      <c r="AY179">
        <v>2032</v>
      </c>
      <c r="AZ179">
        <v>2033</v>
      </c>
      <c r="BA179">
        <v>2034</v>
      </c>
      <c r="BB179">
        <v>2035</v>
      </c>
      <c r="BC179">
        <v>2036</v>
      </c>
      <c r="BD179">
        <v>2037</v>
      </c>
      <c r="BE179">
        <v>2038</v>
      </c>
      <c r="BF179">
        <v>2039</v>
      </c>
      <c r="BG179">
        <v>2040</v>
      </c>
      <c r="BH179">
        <v>2041</v>
      </c>
      <c r="BI179">
        <v>2042</v>
      </c>
      <c r="BJ179">
        <v>2043</v>
      </c>
      <c r="BK179">
        <v>2044</v>
      </c>
      <c r="BL179">
        <v>2045</v>
      </c>
      <c r="BM179">
        <v>2046</v>
      </c>
      <c r="BN179">
        <v>2047</v>
      </c>
      <c r="BO179">
        <v>2048</v>
      </c>
      <c r="BP179">
        <v>2049</v>
      </c>
      <c r="BQ179">
        <v>2050</v>
      </c>
    </row>
    <row r="180" spans="1:69">
      <c r="A180" t="s">
        <v>31</v>
      </c>
      <c r="B180" t="s">
        <v>32</v>
      </c>
      <c r="C180" t="s">
        <v>33</v>
      </c>
      <c r="D180" t="s">
        <v>34</v>
      </c>
      <c r="E180" t="s">
        <v>71</v>
      </c>
      <c r="F180" t="s">
        <v>36</v>
      </c>
      <c r="I180">
        <v>1080</v>
      </c>
      <c r="J180" t="s">
        <v>72</v>
      </c>
      <c r="K180">
        <v>1974</v>
      </c>
      <c r="L180">
        <v>2039</v>
      </c>
      <c r="M180" t="s">
        <v>73</v>
      </c>
      <c r="N180" t="s">
        <v>39</v>
      </c>
      <c r="S180" t="s">
        <v>74</v>
      </c>
      <c r="T180" t="s">
        <v>41</v>
      </c>
      <c r="U180">
        <v>36.282499999999999</v>
      </c>
      <c r="V180">
        <v>-80.058547000000004</v>
      </c>
      <c r="W180" t="s">
        <v>42</v>
      </c>
      <c r="X180" t="s">
        <v>75</v>
      </c>
      <c r="Y180" t="s">
        <v>76</v>
      </c>
      <c r="AA180" t="s">
        <v>45</v>
      </c>
      <c r="AB180" t="s">
        <v>77</v>
      </c>
      <c r="AC180" t="s">
        <v>78</v>
      </c>
      <c r="AD180" t="s">
        <v>79</v>
      </c>
      <c r="AE180" t="s">
        <v>49</v>
      </c>
      <c r="AF180" s="1">
        <v>1</v>
      </c>
      <c r="AG180">
        <f t="shared" ref="AG180:AG243" si="251">SUMIF(E:E,E180,I:I)</f>
        <v>6480</v>
      </c>
      <c r="AH180" t="str">
        <f t="shared" ref="AH180:AH243" si="252">IF(AG180=AG181,"",AG180)</f>
        <v/>
      </c>
      <c r="AI180">
        <f t="shared" ref="AI180:AI243" si="253">IF(K180="",-99,2024-K180)</f>
        <v>50</v>
      </c>
      <c r="AJ180">
        <f>K180+40</f>
        <v>2014</v>
      </c>
      <c r="AK180">
        <f>AJ180+40</f>
        <v>2054</v>
      </c>
      <c r="AL180">
        <f>AK180+40</f>
        <v>2094</v>
      </c>
      <c r="AM180">
        <f>BT2*IF(DukeEnergy_BAU!AM2&lt;&gt;0,1,0)</f>
        <v>3199735.2074075253</v>
      </c>
      <c r="AN180">
        <f>BU2*IF(DukeEnergy_BAU!AN2&lt;&gt;0,1,0)</f>
        <v>3293069.182915967</v>
      </c>
      <c r="AO180">
        <f>BV2*IF(DukeEnergy_BAU!AO2&lt;&gt;0,1,0)</f>
        <v>2620035.6198932682</v>
      </c>
      <c r="AP180">
        <f>BW2*IF(DukeEnergy_BAU!AP2&lt;&gt;0,1,0)</f>
        <v>2442096.3960346542</v>
      </c>
      <c r="AQ180">
        <f>$BR2*IF(DukeEnergy_BAU!AQ2&lt;&gt;0,1,0)</f>
        <v>2888734.1015628539</v>
      </c>
      <c r="AR180">
        <f>$BR2*IF(DukeEnergy_BAU!AR2&lt;&gt;0,1,0)</f>
        <v>2888734.1015628539</v>
      </c>
      <c r="AS180">
        <f>$BR2*IF(DukeEnergy_BAU!AS2&lt;&gt;0,1,0)</f>
        <v>2888734.1015628539</v>
      </c>
      <c r="AT180">
        <f>$BR2*IF(DukeEnergy_BAU!AT2&lt;&gt;0,1,0)</f>
        <v>2888734.1015628539</v>
      </c>
      <c r="AU180">
        <f>$BR2*IF(DukeEnergy_BAU!AU2&lt;&gt;0,1,0)</f>
        <v>2888734.1015628539</v>
      </c>
      <c r="AV180">
        <f>$BR2*IF(DukeEnergy_BAU!AV2&lt;&gt;0,1,0)</f>
        <v>2888734.1015628539</v>
      </c>
      <c r="AW180">
        <f>$BR2*IF(DukeEnergy_BAU!AW2&lt;&gt;0,1,0)</f>
        <v>2888734.1015628539</v>
      </c>
      <c r="AX180">
        <f>$BR2*IF(DukeEnergy_BAU!AX2&lt;&gt;0,1,0)</f>
        <v>2888734.1015628539</v>
      </c>
      <c r="AY180">
        <f>$BR2*IF(DukeEnergy_BAU!AY2&lt;&gt;0,1,0)</f>
        <v>2888734.1015628539</v>
      </c>
      <c r="AZ180">
        <f>$BR2*IF(DukeEnergy_BAU!AZ2&lt;&gt;0,1,0)</f>
        <v>2888734.1015628539</v>
      </c>
      <c r="BA180">
        <f>$BR2*IF(DukeEnergy_BAU!BA2&lt;&gt;0,1,0)</f>
        <v>2888734.1015628539</v>
      </c>
      <c r="BB180">
        <f>$BR2*IF(DukeEnergy_BAU!BB2&lt;&gt;0,1,0)</f>
        <v>2888734.1015628539</v>
      </c>
      <c r="BC180">
        <f>$BR2*IF(DukeEnergy_BAU!BC2&lt;&gt;0,1,0)</f>
        <v>2888734.1015628539</v>
      </c>
      <c r="BD180">
        <f>$BR2*IF(DukeEnergy_BAU!BD2&lt;&gt;0,1,0)</f>
        <v>2888734.1015628539</v>
      </c>
      <c r="BE180">
        <f>$BR2*IF(DukeEnergy_BAU!BE2&lt;&gt;0,1,0)</f>
        <v>2888734.1015628539</v>
      </c>
      <c r="BF180">
        <f>$BR2*IF(DukeEnergy_BAU!BF2&lt;&gt;0,1,0)</f>
        <v>2888734.1015628539</v>
      </c>
      <c r="BG180">
        <f>$BR2*IF(DukeEnergy_BAU!BG2&lt;&gt;0,1,0)</f>
        <v>2888734.1015628539</v>
      </c>
      <c r="BH180">
        <f>$BR2*IF(DukeEnergy_BAU!BH2&lt;&gt;0,1,0)</f>
        <v>2888734.1015628539</v>
      </c>
      <c r="BI180">
        <f>$BR2*IF(DukeEnergy_BAU!BI2&lt;&gt;0,1,0)</f>
        <v>2888734.1015628539</v>
      </c>
      <c r="BJ180">
        <f>$BR2*IF(DukeEnergy_BAU!BJ2&lt;&gt;0,1,0)</f>
        <v>2888734.1015628539</v>
      </c>
      <c r="BK180">
        <f>$BR2*IF(DukeEnergy_BAU!BK2&lt;&gt;0,1,0)</f>
        <v>2888734.1015628539</v>
      </c>
      <c r="BL180">
        <f>$BR2*IF(DukeEnergy_BAU!BL2&lt;&gt;0,1,0)</f>
        <v>2888734.1015628539</v>
      </c>
      <c r="BM180">
        <f>$BR2*IF(DukeEnergy_BAU!BM2&lt;&gt;0,1,0)</f>
        <v>2888734.1015628539</v>
      </c>
      <c r="BN180">
        <f>$BR2*IF(DukeEnergy_BAU!BN2&lt;&gt;0,1,0)</f>
        <v>2888734.1015628539</v>
      </c>
      <c r="BO180">
        <f>$BR2*IF(DukeEnergy_BAU!BO2&lt;&gt;0,1,0)</f>
        <v>2888734.1015628539</v>
      </c>
      <c r="BP180">
        <f>$BR2*IF(DukeEnergy_BAU!BP2&lt;&gt;0,1,0)</f>
        <v>2888734.1015628539</v>
      </c>
      <c r="BQ180">
        <f>$BR2*IF(DukeEnergy_BAU!BQ2&lt;&gt;0,1,0)</f>
        <v>2888734.1015628539</v>
      </c>
    </row>
    <row r="181" spans="1:69">
      <c r="A181" t="s">
        <v>31</v>
      </c>
      <c r="B181" t="s">
        <v>32</v>
      </c>
      <c r="C181" t="s">
        <v>33</v>
      </c>
      <c r="D181" t="s">
        <v>34</v>
      </c>
      <c r="E181" t="s">
        <v>71</v>
      </c>
      <c r="F181" t="s">
        <v>50</v>
      </c>
      <c r="I181">
        <v>1080</v>
      </c>
      <c r="J181" t="s">
        <v>72</v>
      </c>
      <c r="K181">
        <v>1975</v>
      </c>
      <c r="L181">
        <v>2039</v>
      </c>
      <c r="M181" t="s">
        <v>73</v>
      </c>
      <c r="N181" t="s">
        <v>39</v>
      </c>
      <c r="S181" t="s">
        <v>74</v>
      </c>
      <c r="T181" t="s">
        <v>41</v>
      </c>
      <c r="U181">
        <v>36.282499999999999</v>
      </c>
      <c r="V181">
        <v>-80.058547000000004</v>
      </c>
      <c r="W181" t="s">
        <v>42</v>
      </c>
      <c r="X181" t="s">
        <v>75</v>
      </c>
      <c r="Y181" t="s">
        <v>76</v>
      </c>
      <c r="AA181" t="s">
        <v>45</v>
      </c>
      <c r="AB181" t="s">
        <v>77</v>
      </c>
      <c r="AC181" t="s">
        <v>78</v>
      </c>
      <c r="AD181" t="s">
        <v>80</v>
      </c>
      <c r="AE181" t="s">
        <v>49</v>
      </c>
      <c r="AF181" s="1">
        <v>1</v>
      </c>
      <c r="AG181">
        <f t="shared" si="251"/>
        <v>6480</v>
      </c>
      <c r="AH181">
        <f t="shared" si="252"/>
        <v>6480</v>
      </c>
      <c r="AI181">
        <f t="shared" si="253"/>
        <v>49</v>
      </c>
      <c r="AJ181">
        <f t="shared" ref="AJ181:AJ244" si="254">K181+40</f>
        <v>2015</v>
      </c>
      <c r="AK181">
        <f t="shared" ref="AK181:AL181" si="255">AJ181+40</f>
        <v>2055</v>
      </c>
      <c r="AL181">
        <f t="shared" si="255"/>
        <v>2095</v>
      </c>
      <c r="AM181">
        <f>BT3*IF(DukeEnergy_BAU!AM3&lt;&gt;0,1,0)</f>
        <v>3199735.2074075253</v>
      </c>
      <c r="AN181">
        <f>BU3*IF(DukeEnergy_BAU!AN3&lt;&gt;0,1,0)</f>
        <v>3293069.182915967</v>
      </c>
      <c r="AO181">
        <f>BV3*IF(DukeEnergy_BAU!AO3&lt;&gt;0,1,0)</f>
        <v>2620035.6198932682</v>
      </c>
      <c r="AP181">
        <f>BW3*IF(DukeEnergy_BAU!AP3&lt;&gt;0,1,0)</f>
        <v>2442096.3960346542</v>
      </c>
      <c r="AQ181">
        <f>$BR3*IF(DukeEnergy_BAU!AQ3&lt;&gt;0,1,0)</f>
        <v>2888734.1015628539</v>
      </c>
      <c r="AR181">
        <f>$BR3*IF(DukeEnergy_BAU!AR3&lt;&gt;0,1,0)</f>
        <v>2888734.1015628539</v>
      </c>
      <c r="AS181">
        <f>$BR3*IF(DukeEnergy_BAU!AS3&lt;&gt;0,1,0)</f>
        <v>2888734.1015628539</v>
      </c>
      <c r="AT181">
        <f>$BR3*IF(DukeEnergy_BAU!AT3&lt;&gt;0,1,0)</f>
        <v>2888734.1015628539</v>
      </c>
      <c r="AU181">
        <f>$BR3*IF(DukeEnergy_BAU!AU3&lt;&gt;0,1,0)</f>
        <v>2888734.1015628539</v>
      </c>
      <c r="AV181">
        <f>$BR3*IF(DukeEnergy_BAU!AV3&lt;&gt;0,1,0)</f>
        <v>2888734.1015628539</v>
      </c>
      <c r="AW181">
        <f>$BR3*IF(DukeEnergy_BAU!AW3&lt;&gt;0,1,0)</f>
        <v>2888734.1015628539</v>
      </c>
      <c r="AX181">
        <f>$BR3*IF(DukeEnergy_BAU!AX3&lt;&gt;0,1,0)</f>
        <v>2888734.1015628539</v>
      </c>
      <c r="AY181">
        <f>$BR3*IF(DukeEnergy_BAU!AY3&lt;&gt;0,1,0)</f>
        <v>2888734.1015628539</v>
      </c>
      <c r="AZ181">
        <f>$BR3*IF(DukeEnergy_BAU!AZ3&lt;&gt;0,1,0)</f>
        <v>2888734.1015628539</v>
      </c>
      <c r="BA181">
        <f>$BR3*IF(DukeEnergy_BAU!BA3&lt;&gt;0,1,0)</f>
        <v>2888734.1015628539</v>
      </c>
      <c r="BB181">
        <f>$BR3*IF(DukeEnergy_BAU!BB3&lt;&gt;0,1,0)</f>
        <v>2888734.1015628539</v>
      </c>
      <c r="BC181">
        <f>$BR3*IF(DukeEnergy_BAU!BC3&lt;&gt;0,1,0)</f>
        <v>2888734.1015628539</v>
      </c>
      <c r="BD181">
        <f>$BR3*IF(DukeEnergy_BAU!BD3&lt;&gt;0,1,0)</f>
        <v>2888734.1015628539</v>
      </c>
      <c r="BE181">
        <f>$BR3*IF(DukeEnergy_BAU!BE3&lt;&gt;0,1,0)</f>
        <v>2888734.1015628539</v>
      </c>
      <c r="BF181">
        <f>$BR3*IF(DukeEnergy_BAU!BF3&lt;&gt;0,1,0)</f>
        <v>2888734.1015628539</v>
      </c>
      <c r="BG181">
        <f>$BR3*IF(DukeEnergy_BAU!BG3&lt;&gt;0,1,0)</f>
        <v>2888734.1015628539</v>
      </c>
      <c r="BH181">
        <f>$BR3*IF(DukeEnergy_BAU!BH3&lt;&gt;0,1,0)</f>
        <v>2888734.1015628539</v>
      </c>
      <c r="BI181">
        <f>$BR3*IF(DukeEnergy_BAU!BI3&lt;&gt;0,1,0)</f>
        <v>2888734.1015628539</v>
      </c>
      <c r="BJ181">
        <f>$BR3*IF(DukeEnergy_BAU!BJ3&lt;&gt;0,1,0)</f>
        <v>2888734.1015628539</v>
      </c>
      <c r="BK181">
        <f>$BR3*IF(DukeEnergy_BAU!BK3&lt;&gt;0,1,0)</f>
        <v>2888734.1015628539</v>
      </c>
      <c r="BL181">
        <f>$BR3*IF(DukeEnergy_BAU!BL3&lt;&gt;0,1,0)</f>
        <v>2888734.1015628539</v>
      </c>
      <c r="BM181">
        <f>$BR3*IF(DukeEnergy_BAU!BM3&lt;&gt;0,1,0)</f>
        <v>2888734.1015628539</v>
      </c>
      <c r="BN181">
        <f>$BR3*IF(DukeEnergy_BAU!BN3&lt;&gt;0,1,0)</f>
        <v>2888734.1015628539</v>
      </c>
      <c r="BO181">
        <f>$BR3*IF(DukeEnergy_BAU!BO3&lt;&gt;0,1,0)</f>
        <v>2888734.1015628539</v>
      </c>
      <c r="BP181">
        <f>$BR3*IF(DukeEnergy_BAU!BP3&lt;&gt;0,1,0)</f>
        <v>2888734.1015628539</v>
      </c>
      <c r="BQ181">
        <f>$BR3*IF(DukeEnergy_BAU!BQ3&lt;&gt;0,1,0)</f>
        <v>2888734.1015628539</v>
      </c>
    </row>
    <row r="182" spans="1:69">
      <c r="A182" t="s">
        <v>31</v>
      </c>
      <c r="B182" t="s">
        <v>32</v>
      </c>
      <c r="C182" t="s">
        <v>33</v>
      </c>
      <c r="D182" t="s">
        <v>34</v>
      </c>
      <c r="E182" t="s">
        <v>97</v>
      </c>
      <c r="F182" t="s">
        <v>36</v>
      </c>
      <c r="I182">
        <v>531</v>
      </c>
      <c r="J182" t="s">
        <v>72</v>
      </c>
      <c r="K182">
        <v>1970</v>
      </c>
      <c r="L182">
        <v>2027</v>
      </c>
      <c r="M182" t="s">
        <v>38</v>
      </c>
      <c r="N182" t="s">
        <v>39</v>
      </c>
      <c r="S182" t="s">
        <v>98</v>
      </c>
      <c r="T182" t="s">
        <v>41</v>
      </c>
      <c r="U182">
        <v>39.923307999999999</v>
      </c>
      <c r="V182">
        <v>-87.427380999999997</v>
      </c>
      <c r="W182" t="s">
        <v>42</v>
      </c>
      <c r="X182" t="s">
        <v>99</v>
      </c>
      <c r="Y182" t="s">
        <v>100</v>
      </c>
      <c r="AA182" t="s">
        <v>101</v>
      </c>
      <c r="AB182" t="s">
        <v>102</v>
      </c>
      <c r="AC182" t="s">
        <v>103</v>
      </c>
      <c r="AD182" t="s">
        <v>104</v>
      </c>
      <c r="AE182" t="s">
        <v>49</v>
      </c>
      <c r="AF182" s="1">
        <v>1</v>
      </c>
      <c r="AG182">
        <f t="shared" si="251"/>
        <v>3525</v>
      </c>
      <c r="AH182" t="str">
        <f t="shared" si="252"/>
        <v/>
      </c>
      <c r="AI182">
        <f t="shared" si="253"/>
        <v>54</v>
      </c>
      <c r="AJ182">
        <f t="shared" si="254"/>
        <v>2010</v>
      </c>
      <c r="AK182">
        <f t="shared" ref="AK182:AL182" si="256">AJ182+40</f>
        <v>2050</v>
      </c>
      <c r="AL182">
        <f t="shared" si="256"/>
        <v>2090</v>
      </c>
      <c r="AM182">
        <f>BT4*IF(DukeEnergy_BAU!AM4&lt;&gt;0,1,0)</f>
        <v>1573203.1436420335</v>
      </c>
      <c r="AN182">
        <f>BU4*IF(DukeEnergy_BAU!AN4&lt;&gt;0,1,0)</f>
        <v>1619092.3482670174</v>
      </c>
      <c r="AO182">
        <f>BV4*IF(DukeEnergy_BAU!AO4&lt;&gt;0,1,0)</f>
        <v>1288184.1797808574</v>
      </c>
      <c r="AP182">
        <f>BW4*IF(DukeEnergy_BAU!AP4&lt;&gt;0,1,0)</f>
        <v>1200697.3947170381</v>
      </c>
      <c r="AQ182">
        <f>$BR4*IF(DukeEnergy_BAU!AQ4&lt;&gt;0,1,0)</f>
        <v>1420294.2666017362</v>
      </c>
      <c r="AR182">
        <f>$BR4*IF(DukeEnergy_BAU!AR4&lt;&gt;0,1,0)</f>
        <v>1420294.2666017362</v>
      </c>
      <c r="AS182">
        <f>$BR4*IF(DukeEnergy_BAU!AS4&lt;&gt;0,1,0)</f>
        <v>1420294.2666017362</v>
      </c>
      <c r="AT182">
        <f>$BR4*IF(DukeEnergy_BAU!AT4&lt;&gt;0,1,0)</f>
        <v>1420294.2666017362</v>
      </c>
      <c r="AU182">
        <f>$BR4*IF(DukeEnergy_BAU!AU4&lt;&gt;0,1,0)</f>
        <v>1420294.2666017362</v>
      </c>
      <c r="AV182">
        <f>$BR4*IF(DukeEnergy_BAU!AV4&lt;&gt;0,1,0)</f>
        <v>1420294.2666017362</v>
      </c>
      <c r="AW182">
        <f>$BR4*IF(DukeEnergy_BAU!AW4&lt;&gt;0,1,0)</f>
        <v>1420294.2666017362</v>
      </c>
      <c r="AX182">
        <f>$BR4*IF(DukeEnergy_BAU!AX4&lt;&gt;0,1,0)</f>
        <v>1420294.2666017362</v>
      </c>
      <c r="AY182">
        <f>$BR4*IF(DukeEnergy_BAU!AY4&lt;&gt;0,1,0)</f>
        <v>1420294.2666017362</v>
      </c>
      <c r="AZ182">
        <f>$BR4*IF(DukeEnergy_BAU!AZ4&lt;&gt;0,1,0)</f>
        <v>1420294.2666017362</v>
      </c>
      <c r="BA182">
        <f>$BR4*IF(DukeEnergy_BAU!BA4&lt;&gt;0,1,0)</f>
        <v>1420294.2666017362</v>
      </c>
      <c r="BB182">
        <f>$BR4*IF(DukeEnergy_BAU!BB4&lt;&gt;0,1,0)</f>
        <v>1420294.2666017362</v>
      </c>
      <c r="BC182">
        <f>$BR4*IF(DukeEnergy_BAU!BC4&lt;&gt;0,1,0)</f>
        <v>1420294.2666017362</v>
      </c>
      <c r="BD182">
        <f>$BR4*IF(DukeEnergy_BAU!BD4&lt;&gt;0,1,0)</f>
        <v>1420294.2666017362</v>
      </c>
      <c r="BE182">
        <f>$BR4*IF(DukeEnergy_BAU!BE4&lt;&gt;0,1,0)</f>
        <v>1420294.2666017362</v>
      </c>
      <c r="BF182">
        <f>$BR4*IF(DukeEnergy_BAU!BF4&lt;&gt;0,1,0)</f>
        <v>1420294.2666017362</v>
      </c>
      <c r="BG182">
        <f>$BR4*IF(DukeEnergy_BAU!BG4&lt;&gt;0,1,0)</f>
        <v>1420294.2666017362</v>
      </c>
      <c r="BH182">
        <f>$BR4*IF(DukeEnergy_BAU!BH4&lt;&gt;0,1,0)</f>
        <v>1420294.2666017362</v>
      </c>
      <c r="BI182">
        <f>$BR4*IF(DukeEnergy_BAU!BI4&lt;&gt;0,1,0)</f>
        <v>1420294.2666017362</v>
      </c>
      <c r="BJ182">
        <f>$BR4*IF(DukeEnergy_BAU!BJ4&lt;&gt;0,1,0)</f>
        <v>1420294.2666017362</v>
      </c>
      <c r="BK182">
        <f>$BR4*IF(DukeEnergy_BAU!BK4&lt;&gt;0,1,0)</f>
        <v>1420294.2666017362</v>
      </c>
      <c r="BL182">
        <f>$BR4*IF(DukeEnergy_BAU!BL4&lt;&gt;0,1,0)</f>
        <v>1420294.2666017362</v>
      </c>
      <c r="BM182">
        <f>$BR4*IF(DukeEnergy_BAU!BM4&lt;&gt;0,1,0)</f>
        <v>1420294.2666017362</v>
      </c>
      <c r="BN182">
        <f>$BR4*IF(DukeEnergy_BAU!BN4&lt;&gt;0,1,0)</f>
        <v>1420294.2666017362</v>
      </c>
      <c r="BO182">
        <f>$BR4*IF(DukeEnergy_BAU!BO4&lt;&gt;0,1,0)</f>
        <v>1420294.2666017362</v>
      </c>
      <c r="BP182">
        <f>$BR4*IF(DukeEnergy_BAU!BP4&lt;&gt;0,1,0)</f>
        <v>1420294.2666017362</v>
      </c>
      <c r="BQ182">
        <f>$BR4*IF(DukeEnergy_BAU!BQ4&lt;&gt;0,1,0)</f>
        <v>1420294.2666017362</v>
      </c>
    </row>
    <row r="183" spans="1:69">
      <c r="A183" t="s">
        <v>31</v>
      </c>
      <c r="B183" t="s">
        <v>32</v>
      </c>
      <c r="C183" t="s">
        <v>33</v>
      </c>
      <c r="D183" t="s">
        <v>34</v>
      </c>
      <c r="E183" t="s">
        <v>97</v>
      </c>
      <c r="F183" t="s">
        <v>50</v>
      </c>
      <c r="I183">
        <v>531</v>
      </c>
      <c r="J183" t="s">
        <v>72</v>
      </c>
      <c r="K183">
        <v>1972</v>
      </c>
      <c r="L183">
        <v>2027</v>
      </c>
      <c r="M183" t="s">
        <v>38</v>
      </c>
      <c r="N183" t="s">
        <v>39</v>
      </c>
      <c r="S183" t="s">
        <v>98</v>
      </c>
      <c r="T183" t="s">
        <v>41</v>
      </c>
      <c r="U183">
        <v>39.923307999999999</v>
      </c>
      <c r="V183">
        <v>-87.427380999999997</v>
      </c>
      <c r="W183" t="s">
        <v>42</v>
      </c>
      <c r="X183" t="s">
        <v>99</v>
      </c>
      <c r="Y183" t="s">
        <v>100</v>
      </c>
      <c r="AA183" t="s">
        <v>101</v>
      </c>
      <c r="AB183" t="s">
        <v>102</v>
      </c>
      <c r="AC183" t="s">
        <v>103</v>
      </c>
      <c r="AD183" t="s">
        <v>105</v>
      </c>
      <c r="AE183" t="s">
        <v>49</v>
      </c>
      <c r="AF183" s="1">
        <v>1</v>
      </c>
      <c r="AG183">
        <f t="shared" si="251"/>
        <v>3525</v>
      </c>
      <c r="AH183">
        <f t="shared" si="252"/>
        <v>3525</v>
      </c>
      <c r="AI183">
        <f t="shared" si="253"/>
        <v>52</v>
      </c>
      <c r="AJ183">
        <f t="shared" si="254"/>
        <v>2012</v>
      </c>
      <c r="AK183">
        <f t="shared" ref="AK183:AL183" si="257">AJ183+40</f>
        <v>2052</v>
      </c>
      <c r="AL183">
        <f t="shared" si="257"/>
        <v>2092</v>
      </c>
      <c r="AM183">
        <f>BT5*IF(DukeEnergy_BAU!AM5&lt;&gt;0,1,0)</f>
        <v>1573203.1436420335</v>
      </c>
      <c r="AN183">
        <f>BU5*IF(DukeEnergy_BAU!AN5&lt;&gt;0,1,0)</f>
        <v>1619092.3482670174</v>
      </c>
      <c r="AO183">
        <f>BV5*IF(DukeEnergy_BAU!AO5&lt;&gt;0,1,0)</f>
        <v>1288184.1797808574</v>
      </c>
      <c r="AP183">
        <f>BW5*IF(DukeEnergy_BAU!AP5&lt;&gt;0,1,0)</f>
        <v>1200697.3947170381</v>
      </c>
      <c r="AQ183">
        <f>$BR5*IF(DukeEnergy_BAU!AQ5&lt;&gt;0,1,0)</f>
        <v>1420294.2666017362</v>
      </c>
      <c r="AR183">
        <f>$BR5*IF(DukeEnergy_BAU!AR5&lt;&gt;0,1,0)</f>
        <v>1420294.2666017362</v>
      </c>
      <c r="AS183">
        <f>$BR5*IF(DukeEnergy_BAU!AS5&lt;&gt;0,1,0)</f>
        <v>1420294.2666017362</v>
      </c>
      <c r="AT183">
        <f>$BR5*IF(DukeEnergy_BAU!AT5&lt;&gt;0,1,0)</f>
        <v>1420294.2666017362</v>
      </c>
      <c r="AU183">
        <f>$BR5*IF(DukeEnergy_BAU!AU5&lt;&gt;0,1,0)</f>
        <v>1420294.2666017362</v>
      </c>
      <c r="AV183">
        <f>$BR5*IF(DukeEnergy_BAU!AV5&lt;&gt;0,1,0)</f>
        <v>1420294.2666017362</v>
      </c>
      <c r="AW183">
        <f>$BR5*IF(DukeEnergy_BAU!AW5&lt;&gt;0,1,0)</f>
        <v>1420294.2666017362</v>
      </c>
      <c r="AX183">
        <f>$BR5*IF(DukeEnergy_BAU!AX5&lt;&gt;0,1,0)</f>
        <v>1420294.2666017362</v>
      </c>
      <c r="AY183">
        <f>$BR5*IF(DukeEnergy_BAU!AY5&lt;&gt;0,1,0)</f>
        <v>1420294.2666017362</v>
      </c>
      <c r="AZ183">
        <f>$BR5*IF(DukeEnergy_BAU!AZ5&lt;&gt;0,1,0)</f>
        <v>1420294.2666017362</v>
      </c>
      <c r="BA183">
        <f>$BR5*IF(DukeEnergy_BAU!BA5&lt;&gt;0,1,0)</f>
        <v>1420294.2666017362</v>
      </c>
      <c r="BB183">
        <f>$BR5*IF(DukeEnergy_BAU!BB5&lt;&gt;0,1,0)</f>
        <v>1420294.2666017362</v>
      </c>
      <c r="BC183">
        <f>$BR5*IF(DukeEnergy_BAU!BC5&lt;&gt;0,1,0)</f>
        <v>1420294.2666017362</v>
      </c>
      <c r="BD183">
        <f>$BR5*IF(DukeEnergy_BAU!BD5&lt;&gt;0,1,0)</f>
        <v>1420294.2666017362</v>
      </c>
      <c r="BE183">
        <f>$BR5*IF(DukeEnergy_BAU!BE5&lt;&gt;0,1,0)</f>
        <v>1420294.2666017362</v>
      </c>
      <c r="BF183">
        <f>$BR5*IF(DukeEnergy_BAU!BF5&lt;&gt;0,1,0)</f>
        <v>1420294.2666017362</v>
      </c>
      <c r="BG183">
        <f>$BR5*IF(DukeEnergy_BAU!BG5&lt;&gt;0,1,0)</f>
        <v>1420294.2666017362</v>
      </c>
      <c r="BH183">
        <f>$BR5*IF(DukeEnergy_BAU!BH5&lt;&gt;0,1,0)</f>
        <v>1420294.2666017362</v>
      </c>
      <c r="BI183">
        <f>$BR5*IF(DukeEnergy_BAU!BI5&lt;&gt;0,1,0)</f>
        <v>1420294.2666017362</v>
      </c>
      <c r="BJ183">
        <f>$BR5*IF(DukeEnergy_BAU!BJ5&lt;&gt;0,1,0)</f>
        <v>1420294.2666017362</v>
      </c>
      <c r="BK183">
        <f>$BR5*IF(DukeEnergy_BAU!BK5&lt;&gt;0,1,0)</f>
        <v>1420294.2666017362</v>
      </c>
      <c r="BL183">
        <f>$BR5*IF(DukeEnergy_BAU!BL5&lt;&gt;0,1,0)</f>
        <v>1420294.2666017362</v>
      </c>
      <c r="BM183">
        <f>$BR5*IF(DukeEnergy_BAU!BM5&lt;&gt;0,1,0)</f>
        <v>1420294.2666017362</v>
      </c>
      <c r="BN183">
        <f>$BR5*IF(DukeEnergy_BAU!BN5&lt;&gt;0,1,0)</f>
        <v>1420294.2666017362</v>
      </c>
      <c r="BO183">
        <f>$BR5*IF(DukeEnergy_BAU!BO5&lt;&gt;0,1,0)</f>
        <v>1420294.2666017362</v>
      </c>
      <c r="BP183">
        <f>$BR5*IF(DukeEnergy_BAU!BP5&lt;&gt;0,1,0)</f>
        <v>1420294.2666017362</v>
      </c>
      <c r="BQ183">
        <f>$BR5*IF(DukeEnergy_BAU!BQ5&lt;&gt;0,1,0)</f>
        <v>1420294.2666017362</v>
      </c>
    </row>
    <row r="184" spans="1:69">
      <c r="A184" t="s">
        <v>31</v>
      </c>
      <c r="B184" t="s">
        <v>32</v>
      </c>
      <c r="C184" t="s">
        <v>33</v>
      </c>
      <c r="D184" t="s">
        <v>34</v>
      </c>
      <c r="E184" t="s">
        <v>106</v>
      </c>
      <c r="F184" t="s">
        <v>64</v>
      </c>
      <c r="I184">
        <v>739.2</v>
      </c>
      <c r="J184" t="s">
        <v>72</v>
      </c>
      <c r="K184">
        <v>1982</v>
      </c>
      <c r="M184" t="s">
        <v>38</v>
      </c>
      <c r="N184" t="s">
        <v>39</v>
      </c>
      <c r="S184" t="s">
        <v>107</v>
      </c>
      <c r="T184" t="s">
        <v>41</v>
      </c>
      <c r="U184">
        <v>28.957031000000001</v>
      </c>
      <c r="V184">
        <v>-82.700582999999995</v>
      </c>
      <c r="W184" t="s">
        <v>42</v>
      </c>
      <c r="X184" t="s">
        <v>108</v>
      </c>
      <c r="Y184" t="s">
        <v>109</v>
      </c>
      <c r="AA184" t="s">
        <v>110</v>
      </c>
      <c r="AB184" t="s">
        <v>111</v>
      </c>
      <c r="AC184" t="s">
        <v>112</v>
      </c>
      <c r="AD184" t="s">
        <v>115</v>
      </c>
      <c r="AE184" t="s">
        <v>49</v>
      </c>
      <c r="AF184" s="1">
        <v>1</v>
      </c>
      <c r="AG184">
        <f t="shared" si="251"/>
        <v>10345.200000000001</v>
      </c>
      <c r="AH184" t="str">
        <f t="shared" si="252"/>
        <v/>
      </c>
      <c r="AI184">
        <f t="shared" si="253"/>
        <v>42</v>
      </c>
      <c r="AJ184">
        <f t="shared" si="254"/>
        <v>2022</v>
      </c>
      <c r="AK184">
        <f t="shared" ref="AK184:AL184" si="258">AJ184+40</f>
        <v>2062</v>
      </c>
      <c r="AL184">
        <f t="shared" si="258"/>
        <v>2102</v>
      </c>
      <c r="AM184">
        <f>BT6*IF(DukeEnergy_BAU!AM6&lt;&gt;0,1,0)</f>
        <v>2190040.9864033726</v>
      </c>
      <c r="AN184">
        <f>BU6*IF(DukeEnergy_BAU!AN6&lt;&gt;0,1,0)</f>
        <v>2253922.9074180396</v>
      </c>
      <c r="AO184">
        <f>BV6*IF(DukeEnergy_BAU!AO6&lt;&gt;0,1,0)</f>
        <v>1793268.8242825044</v>
      </c>
      <c r="AP184">
        <f>BW6*IF(DukeEnergy_BAU!AP6&lt;&gt;0,1,0)</f>
        <v>1671479.3110637187</v>
      </c>
      <c r="AQ184">
        <f>$BR6*IF(DukeEnergy_BAU!AQ6&lt;&gt;0,1,0)</f>
        <v>1977178.0072919088</v>
      </c>
      <c r="AR184">
        <f>$BR6*IF(DukeEnergy_BAU!AR6&lt;&gt;0,1,0)</f>
        <v>1977178.0072919088</v>
      </c>
      <c r="AS184">
        <f>$BR6*IF(DukeEnergy_BAU!AS6&lt;&gt;0,1,0)</f>
        <v>1977178.0072919088</v>
      </c>
      <c r="AT184">
        <f>$BR6*IF(DukeEnergy_BAU!AT6&lt;&gt;0,1,0)</f>
        <v>1977178.0072919088</v>
      </c>
      <c r="AU184">
        <f>$BR6*IF(DukeEnergy_BAU!AU6&lt;&gt;0,1,0)</f>
        <v>1977178.0072919088</v>
      </c>
      <c r="AV184">
        <f>$BR6*IF(DukeEnergy_BAU!AV6&lt;&gt;0,1,0)</f>
        <v>1977178.0072919088</v>
      </c>
      <c r="AW184">
        <f>$BR6*IF(DukeEnergy_BAU!AW6&lt;&gt;0,1,0)</f>
        <v>1977178.0072919088</v>
      </c>
      <c r="AX184">
        <f>$BR6*IF(DukeEnergy_BAU!AX6&lt;&gt;0,1,0)</f>
        <v>1977178.0072919088</v>
      </c>
      <c r="AY184">
        <f>$BR6*IF(DukeEnergy_BAU!AY6&lt;&gt;0,1,0)</f>
        <v>1977178.0072919088</v>
      </c>
      <c r="AZ184">
        <f>$BR6*IF(DukeEnergy_BAU!AZ6&lt;&gt;0,1,0)</f>
        <v>1977178.0072919088</v>
      </c>
      <c r="BA184">
        <f>$BR6*IF(DukeEnergy_BAU!BA6&lt;&gt;0,1,0)</f>
        <v>1977178.0072919088</v>
      </c>
      <c r="BB184">
        <f>$BR6*IF(DukeEnergy_BAU!BB6&lt;&gt;0,1,0)</f>
        <v>1977178.0072919088</v>
      </c>
      <c r="BC184">
        <f>$BR6*IF(DukeEnergy_BAU!BC6&lt;&gt;0,1,0)</f>
        <v>1977178.0072919088</v>
      </c>
      <c r="BD184">
        <f>$BR6*IF(DukeEnergy_BAU!BD6&lt;&gt;0,1,0)</f>
        <v>1977178.0072919088</v>
      </c>
      <c r="BE184">
        <f>$BR6*IF(DukeEnergy_BAU!BE6&lt;&gt;0,1,0)</f>
        <v>1977178.0072919088</v>
      </c>
      <c r="BF184">
        <f>$BR6*IF(DukeEnergy_BAU!BF6&lt;&gt;0,1,0)</f>
        <v>1977178.0072919088</v>
      </c>
      <c r="BG184">
        <f>$BR6*IF(DukeEnergy_BAU!BG6&lt;&gt;0,1,0)</f>
        <v>1977178.0072919088</v>
      </c>
      <c r="BH184">
        <f>$BR6*IF(DukeEnergy_BAU!BH6&lt;&gt;0,1,0)</f>
        <v>1977178.0072919088</v>
      </c>
      <c r="BI184">
        <f>$BR6*IF(DukeEnergy_BAU!BI6&lt;&gt;0,1,0)</f>
        <v>1977178.0072919088</v>
      </c>
      <c r="BJ184">
        <f>$BR6*IF(DukeEnergy_BAU!BJ6&lt;&gt;0,1,0)</f>
        <v>1977178.0072919088</v>
      </c>
      <c r="BK184">
        <f>$BR6*IF(DukeEnergy_BAU!BK6&lt;&gt;0,1,0)</f>
        <v>1977178.0072919088</v>
      </c>
      <c r="BL184">
        <f>$BR6*IF(DukeEnergy_BAU!BL6&lt;&gt;0,1,0)</f>
        <v>1977178.0072919088</v>
      </c>
      <c r="BM184">
        <f>$BR6*IF(DukeEnergy_BAU!BM6&lt;&gt;0,1,0)</f>
        <v>1977178.0072919088</v>
      </c>
      <c r="BN184">
        <f>$BR6*IF(DukeEnergy_BAU!BN6&lt;&gt;0,1,0)</f>
        <v>1977178.0072919088</v>
      </c>
      <c r="BO184">
        <f>$BR6*IF(DukeEnergy_BAU!BO6&lt;&gt;0,1,0)</f>
        <v>1977178.0072919088</v>
      </c>
      <c r="BP184">
        <f>$BR6*IF(DukeEnergy_BAU!BP6&lt;&gt;0,1,0)</f>
        <v>1977178.0072919088</v>
      </c>
      <c r="BQ184">
        <f>$BR6*IF(DukeEnergy_BAU!BQ6&lt;&gt;0,1,0)</f>
        <v>1977178.0072919088</v>
      </c>
    </row>
    <row r="185" spans="1:69">
      <c r="A185" t="s">
        <v>31</v>
      </c>
      <c r="B185" t="s">
        <v>32</v>
      </c>
      <c r="C185" t="s">
        <v>33</v>
      </c>
      <c r="D185" t="s">
        <v>34</v>
      </c>
      <c r="E185" t="s">
        <v>106</v>
      </c>
      <c r="F185" t="s">
        <v>66</v>
      </c>
      <c r="I185">
        <v>739.2</v>
      </c>
      <c r="J185" t="s">
        <v>72</v>
      </c>
      <c r="K185">
        <v>1984</v>
      </c>
      <c r="M185" t="s">
        <v>38</v>
      </c>
      <c r="N185" t="s">
        <v>39</v>
      </c>
      <c r="S185" t="s">
        <v>107</v>
      </c>
      <c r="T185" t="s">
        <v>41</v>
      </c>
      <c r="U185">
        <v>28.957031000000001</v>
      </c>
      <c r="V185">
        <v>-82.700582999999995</v>
      </c>
      <c r="W185" t="s">
        <v>42</v>
      </c>
      <c r="X185" t="s">
        <v>108</v>
      </c>
      <c r="Y185" t="s">
        <v>109</v>
      </c>
      <c r="AA185" t="s">
        <v>110</v>
      </c>
      <c r="AB185" t="s">
        <v>111</v>
      </c>
      <c r="AC185" t="s">
        <v>112</v>
      </c>
      <c r="AD185" t="s">
        <v>116</v>
      </c>
      <c r="AE185" t="s">
        <v>49</v>
      </c>
      <c r="AF185" s="1">
        <v>1</v>
      </c>
      <c r="AG185">
        <f t="shared" si="251"/>
        <v>10345.200000000001</v>
      </c>
      <c r="AH185">
        <f t="shared" si="252"/>
        <v>10345.200000000001</v>
      </c>
      <c r="AI185">
        <f t="shared" si="253"/>
        <v>40</v>
      </c>
      <c r="AJ185">
        <f t="shared" si="254"/>
        <v>2024</v>
      </c>
      <c r="AK185">
        <f t="shared" ref="AK185:AL185" si="259">AJ185+40</f>
        <v>2064</v>
      </c>
      <c r="AL185">
        <f t="shared" si="259"/>
        <v>2104</v>
      </c>
      <c r="AM185">
        <f>BT7*IF(DukeEnergy_BAU!AM7&lt;&gt;0,1,0)</f>
        <v>2190040.9864033726</v>
      </c>
      <c r="AN185">
        <f>BU7*IF(DukeEnergy_BAU!AN7&lt;&gt;0,1,0)</f>
        <v>2253922.9074180396</v>
      </c>
      <c r="AO185">
        <f>BV7*IF(DukeEnergy_BAU!AO7&lt;&gt;0,1,0)</f>
        <v>1793268.8242825044</v>
      </c>
      <c r="AP185">
        <f>BW7*IF(DukeEnergy_BAU!AP7&lt;&gt;0,1,0)</f>
        <v>1671479.3110637187</v>
      </c>
      <c r="AQ185">
        <f>$BR7*IF(DukeEnergy_BAU!AQ7&lt;&gt;0,1,0)</f>
        <v>1977178.0072919088</v>
      </c>
      <c r="AR185">
        <f>$BR7*IF(DukeEnergy_BAU!AR7&lt;&gt;0,1,0)</f>
        <v>1977178.0072919088</v>
      </c>
      <c r="AS185">
        <f>$BR7*IF(DukeEnergy_BAU!AS7&lt;&gt;0,1,0)</f>
        <v>1977178.0072919088</v>
      </c>
      <c r="AT185">
        <f>$BR7*IF(DukeEnergy_BAU!AT7&lt;&gt;0,1,0)</f>
        <v>1977178.0072919088</v>
      </c>
      <c r="AU185">
        <f>$BR7*IF(DukeEnergy_BAU!AU7&lt;&gt;0,1,0)</f>
        <v>1977178.0072919088</v>
      </c>
      <c r="AV185">
        <f>$BR7*IF(DukeEnergy_BAU!AV7&lt;&gt;0,1,0)</f>
        <v>1977178.0072919088</v>
      </c>
      <c r="AW185">
        <f>$BR7*IF(DukeEnergy_BAU!AW7&lt;&gt;0,1,0)</f>
        <v>1977178.0072919088</v>
      </c>
      <c r="AX185">
        <f>$BR7*IF(DukeEnergy_BAU!AX7&lt;&gt;0,1,0)</f>
        <v>1977178.0072919088</v>
      </c>
      <c r="AY185">
        <f>$BR7*IF(DukeEnergy_BAU!AY7&lt;&gt;0,1,0)</f>
        <v>1977178.0072919088</v>
      </c>
      <c r="AZ185">
        <f>$BR7*IF(DukeEnergy_BAU!AZ7&lt;&gt;0,1,0)</f>
        <v>1977178.0072919088</v>
      </c>
      <c r="BA185">
        <f>$BR7*IF(DukeEnergy_BAU!BA7&lt;&gt;0,1,0)</f>
        <v>1977178.0072919088</v>
      </c>
      <c r="BB185">
        <f>$BR7*IF(DukeEnergy_BAU!BB7&lt;&gt;0,1,0)</f>
        <v>1977178.0072919088</v>
      </c>
      <c r="BC185">
        <f>$BR7*IF(DukeEnergy_BAU!BC7&lt;&gt;0,1,0)</f>
        <v>1977178.0072919088</v>
      </c>
      <c r="BD185">
        <f>$BR7*IF(DukeEnergy_BAU!BD7&lt;&gt;0,1,0)</f>
        <v>1977178.0072919088</v>
      </c>
      <c r="BE185">
        <f>$BR7*IF(DukeEnergy_BAU!BE7&lt;&gt;0,1,0)</f>
        <v>1977178.0072919088</v>
      </c>
      <c r="BF185">
        <f>$BR7*IF(DukeEnergy_BAU!BF7&lt;&gt;0,1,0)</f>
        <v>1977178.0072919088</v>
      </c>
      <c r="BG185">
        <f>$BR7*IF(DukeEnergy_BAU!BG7&lt;&gt;0,1,0)</f>
        <v>1977178.0072919088</v>
      </c>
      <c r="BH185">
        <f>$BR7*IF(DukeEnergy_BAU!BH7&lt;&gt;0,1,0)</f>
        <v>1977178.0072919088</v>
      </c>
      <c r="BI185">
        <f>$BR7*IF(DukeEnergy_BAU!BI7&lt;&gt;0,1,0)</f>
        <v>1977178.0072919088</v>
      </c>
      <c r="BJ185">
        <f>$BR7*IF(DukeEnergy_BAU!BJ7&lt;&gt;0,1,0)</f>
        <v>1977178.0072919088</v>
      </c>
      <c r="BK185">
        <f>$BR7*IF(DukeEnergy_BAU!BK7&lt;&gt;0,1,0)</f>
        <v>1977178.0072919088</v>
      </c>
      <c r="BL185">
        <f>$BR7*IF(DukeEnergy_BAU!BL7&lt;&gt;0,1,0)</f>
        <v>1977178.0072919088</v>
      </c>
      <c r="BM185">
        <f>$BR7*IF(DukeEnergy_BAU!BM7&lt;&gt;0,1,0)</f>
        <v>1977178.0072919088</v>
      </c>
      <c r="BN185">
        <f>$BR7*IF(DukeEnergy_BAU!BN7&lt;&gt;0,1,0)</f>
        <v>1977178.0072919088</v>
      </c>
      <c r="BO185">
        <f>$BR7*IF(DukeEnergy_BAU!BO7&lt;&gt;0,1,0)</f>
        <v>1977178.0072919088</v>
      </c>
      <c r="BP185">
        <f>$BR7*IF(DukeEnergy_BAU!BP7&lt;&gt;0,1,0)</f>
        <v>1977178.0072919088</v>
      </c>
      <c r="BQ185">
        <f>$BR7*IF(DukeEnergy_BAU!BQ7&lt;&gt;0,1,0)</f>
        <v>1977178.0072919088</v>
      </c>
    </row>
    <row r="186" spans="1:69">
      <c r="A186" t="s">
        <v>31</v>
      </c>
      <c r="B186" t="s">
        <v>32</v>
      </c>
      <c r="C186" t="s">
        <v>33</v>
      </c>
      <c r="D186" t="s">
        <v>34</v>
      </c>
      <c r="E186" t="s">
        <v>125</v>
      </c>
      <c r="F186" t="s">
        <v>50</v>
      </c>
      <c r="I186">
        <v>669.3</v>
      </c>
      <c r="J186" t="s">
        <v>72</v>
      </c>
      <c r="K186">
        <v>1981</v>
      </c>
      <c r="M186" t="s">
        <v>38</v>
      </c>
      <c r="N186" t="s">
        <v>39</v>
      </c>
      <c r="S186" t="s">
        <v>126</v>
      </c>
      <c r="T186" t="s">
        <v>41</v>
      </c>
      <c r="U186">
        <v>38.904169000000003</v>
      </c>
      <c r="V186">
        <v>-84.851336000000003</v>
      </c>
      <c r="W186" t="s">
        <v>42</v>
      </c>
      <c r="X186" t="s">
        <v>127</v>
      </c>
      <c r="Y186" t="s">
        <v>128</v>
      </c>
      <c r="AA186" t="s">
        <v>129</v>
      </c>
      <c r="AB186" t="s">
        <v>130</v>
      </c>
      <c r="AC186" t="s">
        <v>131</v>
      </c>
      <c r="AD186" t="s">
        <v>132</v>
      </c>
      <c r="AE186" t="s">
        <v>49</v>
      </c>
      <c r="AF186" s="1">
        <v>1</v>
      </c>
      <c r="AG186">
        <f t="shared" si="251"/>
        <v>2007.8999999999999</v>
      </c>
      <c r="AH186">
        <f t="shared" si="252"/>
        <v>2007.8999999999999</v>
      </c>
      <c r="AI186">
        <f t="shared" si="253"/>
        <v>43</v>
      </c>
      <c r="AJ186">
        <f t="shared" si="254"/>
        <v>2021</v>
      </c>
      <c r="AK186">
        <f t="shared" ref="AK186:AL186" si="260">AJ186+40</f>
        <v>2061</v>
      </c>
      <c r="AL186">
        <f t="shared" si="260"/>
        <v>2101</v>
      </c>
      <c r="AM186">
        <f>BT8*IF(DukeEnergy_BAU!AM8&lt;&gt;0,1,0)</f>
        <v>1982947.0132572744</v>
      </c>
      <c r="AN186">
        <f>BU8*IF(DukeEnergy_BAU!AN8&lt;&gt;0,1,0)</f>
        <v>2040788.1519682005</v>
      </c>
      <c r="AO186">
        <f>BV8*IF(DukeEnergy_BAU!AO8&lt;&gt;0,1,0)</f>
        <v>1623694.296661634</v>
      </c>
      <c r="AP186">
        <f>BW8*IF(DukeEnergy_BAU!AP8&lt;&gt;0,1,0)</f>
        <v>1513421.4054314753</v>
      </c>
      <c r="AQ186">
        <f>$BR8*IF(DukeEnergy_BAU!AQ8&lt;&gt;0,1,0)</f>
        <v>1790212.7168296461</v>
      </c>
      <c r="AR186">
        <f>$BR8*IF(DukeEnergy_BAU!AR8&lt;&gt;0,1,0)</f>
        <v>1790212.7168296461</v>
      </c>
      <c r="AS186">
        <f>$BR8*IF(DukeEnergy_BAU!AS8&lt;&gt;0,1,0)</f>
        <v>1790212.7168296461</v>
      </c>
      <c r="AT186">
        <f>$BR8*IF(DukeEnergy_BAU!AT8&lt;&gt;0,1,0)</f>
        <v>1790212.7168296461</v>
      </c>
      <c r="AU186">
        <f>$BR8*IF(DukeEnergy_BAU!AU8&lt;&gt;0,1,0)</f>
        <v>1790212.7168296461</v>
      </c>
      <c r="AV186">
        <f>$BR8*IF(DukeEnergy_BAU!AV8&lt;&gt;0,1,0)</f>
        <v>1790212.7168296461</v>
      </c>
      <c r="AW186">
        <f>$BR8*IF(DukeEnergy_BAU!AW8&lt;&gt;0,1,0)</f>
        <v>1790212.7168296461</v>
      </c>
      <c r="AX186">
        <f>$BR8*IF(DukeEnergy_BAU!AX8&lt;&gt;0,1,0)</f>
        <v>1790212.7168296461</v>
      </c>
      <c r="AY186">
        <f>$BR8*IF(DukeEnergy_BAU!AY8&lt;&gt;0,1,0)</f>
        <v>1790212.7168296461</v>
      </c>
      <c r="AZ186">
        <f>$BR8*IF(DukeEnergy_BAU!AZ8&lt;&gt;0,1,0)</f>
        <v>1790212.7168296461</v>
      </c>
      <c r="BA186">
        <f>$BR8*IF(DukeEnergy_BAU!BA8&lt;&gt;0,1,0)</f>
        <v>1790212.7168296461</v>
      </c>
      <c r="BB186">
        <f>$BR8*IF(DukeEnergy_BAU!BB8&lt;&gt;0,1,0)</f>
        <v>1790212.7168296461</v>
      </c>
      <c r="BC186">
        <f>$BR8*IF(DukeEnergy_BAU!BC8&lt;&gt;0,1,0)</f>
        <v>1790212.7168296461</v>
      </c>
      <c r="BD186">
        <f>$BR8*IF(DukeEnergy_BAU!BD8&lt;&gt;0,1,0)</f>
        <v>1790212.7168296461</v>
      </c>
      <c r="BE186">
        <f>$BR8*IF(DukeEnergy_BAU!BE8&lt;&gt;0,1,0)</f>
        <v>1790212.7168296461</v>
      </c>
      <c r="BF186">
        <f>$BR8*IF(DukeEnergy_BAU!BF8&lt;&gt;0,1,0)</f>
        <v>1790212.7168296461</v>
      </c>
      <c r="BG186">
        <f>$BR8*IF(DukeEnergy_BAU!BG8&lt;&gt;0,1,0)</f>
        <v>1790212.7168296461</v>
      </c>
      <c r="BH186">
        <f>$BR8*IF(DukeEnergy_BAU!BH8&lt;&gt;0,1,0)</f>
        <v>1790212.7168296461</v>
      </c>
      <c r="BI186">
        <f>$BR8*IF(DukeEnergy_BAU!BI8&lt;&gt;0,1,0)</f>
        <v>1790212.7168296461</v>
      </c>
      <c r="BJ186">
        <f>$BR8*IF(DukeEnergy_BAU!BJ8&lt;&gt;0,1,0)</f>
        <v>1790212.7168296461</v>
      </c>
      <c r="BK186">
        <f>$BR8*IF(DukeEnergy_BAU!BK8&lt;&gt;0,1,0)</f>
        <v>1790212.7168296461</v>
      </c>
      <c r="BL186">
        <f>$BR8*IF(DukeEnergy_BAU!BL8&lt;&gt;0,1,0)</f>
        <v>1790212.7168296461</v>
      </c>
      <c r="BM186">
        <f>$BR8*IF(DukeEnergy_BAU!BM8&lt;&gt;0,1,0)</f>
        <v>1790212.7168296461</v>
      </c>
      <c r="BN186">
        <f>$BR8*IF(DukeEnergy_BAU!BN8&lt;&gt;0,1,0)</f>
        <v>1790212.7168296461</v>
      </c>
      <c r="BO186">
        <f>$BR8*IF(DukeEnergy_BAU!BO8&lt;&gt;0,1,0)</f>
        <v>1790212.7168296461</v>
      </c>
      <c r="BP186">
        <f>$BR8*IF(DukeEnergy_BAU!BP8&lt;&gt;0,1,0)</f>
        <v>1790212.7168296461</v>
      </c>
      <c r="BQ186">
        <f>$BR8*IF(DukeEnergy_BAU!BQ8&lt;&gt;0,1,0)</f>
        <v>1790212.7168296461</v>
      </c>
    </row>
    <row r="187" spans="1:69">
      <c r="A187" t="s">
        <v>31</v>
      </c>
      <c r="B187" t="s">
        <v>32</v>
      </c>
      <c r="C187" t="s">
        <v>33</v>
      </c>
      <c r="D187" t="s">
        <v>34</v>
      </c>
      <c r="E187" t="s">
        <v>142</v>
      </c>
      <c r="F187" t="s">
        <v>36</v>
      </c>
      <c r="I187">
        <v>236.5</v>
      </c>
      <c r="J187" t="s">
        <v>72</v>
      </c>
      <c r="K187">
        <v>2013</v>
      </c>
      <c r="M187" t="s">
        <v>143</v>
      </c>
      <c r="N187" t="s">
        <v>144</v>
      </c>
      <c r="S187" t="s">
        <v>98</v>
      </c>
      <c r="T187" t="s">
        <v>41</v>
      </c>
      <c r="U187">
        <v>38.797505999999998</v>
      </c>
      <c r="V187">
        <v>-87.250488000000004</v>
      </c>
      <c r="W187" t="s">
        <v>42</v>
      </c>
      <c r="X187" t="s">
        <v>135</v>
      </c>
      <c r="AA187" t="s">
        <v>101</v>
      </c>
      <c r="AB187" t="s">
        <v>145</v>
      </c>
      <c r="AC187" t="s">
        <v>146</v>
      </c>
      <c r="AD187" t="s">
        <v>147</v>
      </c>
      <c r="AE187" t="s">
        <v>49</v>
      </c>
      <c r="AF187" s="1">
        <v>1</v>
      </c>
      <c r="AG187">
        <f t="shared" si="251"/>
        <v>2413.5</v>
      </c>
      <c r="AH187" t="str">
        <f t="shared" si="252"/>
        <v/>
      </c>
      <c r="AI187">
        <f t="shared" si="253"/>
        <v>11</v>
      </c>
      <c r="AJ187">
        <f t="shared" si="254"/>
        <v>2053</v>
      </c>
      <c r="AK187">
        <f t="shared" ref="AK187:AL187" si="261">AJ187+40</f>
        <v>2093</v>
      </c>
      <c r="AL187">
        <f t="shared" si="261"/>
        <v>2133</v>
      </c>
      <c r="AM187">
        <f>BT9*IF(DukeEnergy_BAU!AM9&lt;&gt;0,1,0)</f>
        <v>724384.49834364804</v>
      </c>
      <c r="AN187">
        <f>BU9*IF(DukeEnergy_BAU!AN9&lt;&gt;0,1,0)</f>
        <v>745514.2733545868</v>
      </c>
      <c r="AO187">
        <f>BV9*IF(DukeEnergy_BAU!AO9&lt;&gt;0,1,0)</f>
        <v>593146.95283694833</v>
      </c>
      <c r="AP187">
        <f>BW9*IF(DukeEnergy_BAU!AP9&lt;&gt;0,1,0)</f>
        <v>552863.48965784512</v>
      </c>
      <c r="AQ187">
        <f>$BR9*IF(DukeEnergy_BAU!AQ9&lt;&gt;0,1,0)</f>
        <v>653977.3035482571</v>
      </c>
      <c r="AR187">
        <f>$BR9*IF(DukeEnergy_BAU!AR9&lt;&gt;0,1,0)</f>
        <v>653977.3035482571</v>
      </c>
      <c r="AS187">
        <f>$BR9*IF(DukeEnergy_BAU!AS9&lt;&gt;0,1,0)</f>
        <v>653977.3035482571</v>
      </c>
      <c r="AT187">
        <f>$BR9*IF(DukeEnergy_BAU!AT9&lt;&gt;0,1,0)</f>
        <v>653977.3035482571</v>
      </c>
      <c r="AU187">
        <f>$BR9*IF(DukeEnergy_BAU!AU9&lt;&gt;0,1,0)</f>
        <v>653977.3035482571</v>
      </c>
      <c r="AV187">
        <f>$BR9*IF(DukeEnergy_BAU!AV9&lt;&gt;0,1,0)</f>
        <v>653977.3035482571</v>
      </c>
      <c r="AW187">
        <f>$BR9*IF(DukeEnergy_BAU!AW9&lt;&gt;0,1,0)</f>
        <v>653977.3035482571</v>
      </c>
      <c r="AX187">
        <f>$BR9*IF(DukeEnergy_BAU!AX9&lt;&gt;0,1,0)</f>
        <v>653977.3035482571</v>
      </c>
      <c r="AY187">
        <f>$BR9*IF(DukeEnergy_BAU!AY9&lt;&gt;0,1,0)</f>
        <v>653977.3035482571</v>
      </c>
      <c r="AZ187">
        <f>$BR9*IF(DukeEnergy_BAU!AZ9&lt;&gt;0,1,0)</f>
        <v>653977.3035482571</v>
      </c>
      <c r="BA187">
        <f>$BR9*IF(DukeEnergy_BAU!BA9&lt;&gt;0,1,0)</f>
        <v>653977.3035482571</v>
      </c>
      <c r="BB187">
        <f>$BR9*IF(DukeEnergy_BAU!BB9&lt;&gt;0,1,0)</f>
        <v>653977.3035482571</v>
      </c>
      <c r="BC187">
        <f>$BR9*IF(DukeEnergy_BAU!BC9&lt;&gt;0,1,0)</f>
        <v>653977.3035482571</v>
      </c>
      <c r="BD187">
        <f>$BR9*IF(DukeEnergy_BAU!BD9&lt;&gt;0,1,0)</f>
        <v>653977.3035482571</v>
      </c>
      <c r="BE187">
        <f>$BR9*IF(DukeEnergy_BAU!BE9&lt;&gt;0,1,0)</f>
        <v>653977.3035482571</v>
      </c>
      <c r="BF187">
        <f>$BR9*IF(DukeEnergy_BAU!BF9&lt;&gt;0,1,0)</f>
        <v>653977.3035482571</v>
      </c>
      <c r="BG187">
        <f>$BR9*IF(DukeEnergy_BAU!BG9&lt;&gt;0,1,0)</f>
        <v>653977.3035482571</v>
      </c>
      <c r="BH187">
        <f>$BR9*IF(DukeEnergy_BAU!BH9&lt;&gt;0,1,0)</f>
        <v>653977.3035482571</v>
      </c>
      <c r="BI187">
        <f>$BR9*IF(DukeEnergy_BAU!BI9&lt;&gt;0,1,0)</f>
        <v>653977.3035482571</v>
      </c>
      <c r="BJ187">
        <f>$BR9*IF(DukeEnergy_BAU!BJ9&lt;&gt;0,1,0)</f>
        <v>653977.3035482571</v>
      </c>
      <c r="BK187">
        <f>$BR9*IF(DukeEnergy_BAU!BK9&lt;&gt;0,1,0)</f>
        <v>653977.3035482571</v>
      </c>
      <c r="BL187">
        <f>$BR9*IF(DukeEnergy_BAU!BL9&lt;&gt;0,1,0)</f>
        <v>653977.3035482571</v>
      </c>
      <c r="BM187">
        <f>$BR9*IF(DukeEnergy_BAU!BM9&lt;&gt;0,1,0)</f>
        <v>653977.3035482571</v>
      </c>
      <c r="BN187">
        <f>$BR9*IF(DukeEnergy_BAU!BN9&lt;&gt;0,1,0)</f>
        <v>653977.3035482571</v>
      </c>
      <c r="BO187">
        <f>$BR9*IF(DukeEnergy_BAU!BO9&lt;&gt;0,1,0)</f>
        <v>653977.3035482571</v>
      </c>
      <c r="BP187">
        <f>$BR9*IF(DukeEnergy_BAU!BP9&lt;&gt;0,1,0)</f>
        <v>653977.3035482571</v>
      </c>
      <c r="BQ187">
        <f>$BR9*IF(DukeEnergy_BAU!BQ9&lt;&gt;0,1,0)</f>
        <v>653977.3035482571</v>
      </c>
    </row>
    <row r="188" spans="1:69">
      <c r="A188" t="s">
        <v>31</v>
      </c>
      <c r="B188" t="s">
        <v>32</v>
      </c>
      <c r="C188" t="s">
        <v>33</v>
      </c>
      <c r="D188" t="s">
        <v>34</v>
      </c>
      <c r="E188" t="s">
        <v>142</v>
      </c>
      <c r="F188" t="s">
        <v>50</v>
      </c>
      <c r="I188">
        <v>236.5</v>
      </c>
      <c r="J188" t="s">
        <v>72</v>
      </c>
      <c r="K188">
        <v>2013</v>
      </c>
      <c r="M188" t="s">
        <v>143</v>
      </c>
      <c r="N188" t="s">
        <v>144</v>
      </c>
      <c r="S188" t="s">
        <v>98</v>
      </c>
      <c r="T188" t="s">
        <v>41</v>
      </c>
      <c r="U188">
        <v>38.797505999999998</v>
      </c>
      <c r="V188">
        <v>-87.250488000000004</v>
      </c>
      <c r="W188" t="s">
        <v>42</v>
      </c>
      <c r="X188" t="s">
        <v>135</v>
      </c>
      <c r="AA188" t="s">
        <v>101</v>
      </c>
      <c r="AB188" t="s">
        <v>145</v>
      </c>
      <c r="AC188" t="s">
        <v>146</v>
      </c>
      <c r="AD188" t="s">
        <v>148</v>
      </c>
      <c r="AE188" t="s">
        <v>49</v>
      </c>
      <c r="AF188" s="1">
        <v>1</v>
      </c>
      <c r="AG188">
        <f t="shared" si="251"/>
        <v>2413.5</v>
      </c>
      <c r="AH188" t="str">
        <f t="shared" si="252"/>
        <v/>
      </c>
      <c r="AI188">
        <f t="shared" si="253"/>
        <v>11</v>
      </c>
      <c r="AJ188">
        <f t="shared" si="254"/>
        <v>2053</v>
      </c>
      <c r="AK188">
        <f t="shared" ref="AK188:AL188" si="262">AJ188+40</f>
        <v>2093</v>
      </c>
      <c r="AL188">
        <f t="shared" si="262"/>
        <v>2133</v>
      </c>
      <c r="AM188">
        <f>BT10*IF(DukeEnergy_BAU!AM10&lt;&gt;0,1,0)</f>
        <v>724384.49834364804</v>
      </c>
      <c r="AN188">
        <f>BU10*IF(DukeEnergy_BAU!AN10&lt;&gt;0,1,0)</f>
        <v>745514.2733545868</v>
      </c>
      <c r="AO188">
        <f>BV10*IF(DukeEnergy_BAU!AO10&lt;&gt;0,1,0)</f>
        <v>593146.95283694833</v>
      </c>
      <c r="AP188">
        <f>BW10*IF(DukeEnergy_BAU!AP10&lt;&gt;0,1,0)</f>
        <v>552863.48965784512</v>
      </c>
      <c r="AQ188">
        <f>$BR10*IF(DukeEnergy_BAU!AQ10&lt;&gt;0,1,0)</f>
        <v>653977.3035482571</v>
      </c>
      <c r="AR188">
        <f>$BR10*IF(DukeEnergy_BAU!AR10&lt;&gt;0,1,0)</f>
        <v>653977.3035482571</v>
      </c>
      <c r="AS188">
        <f>$BR10*IF(DukeEnergy_BAU!AS10&lt;&gt;0,1,0)</f>
        <v>653977.3035482571</v>
      </c>
      <c r="AT188">
        <f>$BR10*IF(DukeEnergy_BAU!AT10&lt;&gt;0,1,0)</f>
        <v>653977.3035482571</v>
      </c>
      <c r="AU188">
        <f>$BR10*IF(DukeEnergy_BAU!AU10&lt;&gt;0,1,0)</f>
        <v>653977.3035482571</v>
      </c>
      <c r="AV188">
        <f>$BR10*IF(DukeEnergy_BAU!AV10&lt;&gt;0,1,0)</f>
        <v>653977.3035482571</v>
      </c>
      <c r="AW188">
        <f>$BR10*IF(DukeEnergy_BAU!AW10&lt;&gt;0,1,0)</f>
        <v>653977.3035482571</v>
      </c>
      <c r="AX188">
        <f>$BR10*IF(DukeEnergy_BAU!AX10&lt;&gt;0,1,0)</f>
        <v>653977.3035482571</v>
      </c>
      <c r="AY188">
        <f>$BR10*IF(DukeEnergy_BAU!AY10&lt;&gt;0,1,0)</f>
        <v>653977.3035482571</v>
      </c>
      <c r="AZ188">
        <f>$BR10*IF(DukeEnergy_BAU!AZ10&lt;&gt;0,1,0)</f>
        <v>653977.3035482571</v>
      </c>
      <c r="BA188">
        <f>$BR10*IF(DukeEnergy_BAU!BA10&lt;&gt;0,1,0)</f>
        <v>653977.3035482571</v>
      </c>
      <c r="BB188">
        <f>$BR10*IF(DukeEnergy_BAU!BB10&lt;&gt;0,1,0)</f>
        <v>653977.3035482571</v>
      </c>
      <c r="BC188">
        <f>$BR10*IF(DukeEnergy_BAU!BC10&lt;&gt;0,1,0)</f>
        <v>653977.3035482571</v>
      </c>
      <c r="BD188">
        <f>$BR10*IF(DukeEnergy_BAU!BD10&lt;&gt;0,1,0)</f>
        <v>653977.3035482571</v>
      </c>
      <c r="BE188">
        <f>$BR10*IF(DukeEnergy_BAU!BE10&lt;&gt;0,1,0)</f>
        <v>653977.3035482571</v>
      </c>
      <c r="BF188">
        <f>$BR10*IF(DukeEnergy_BAU!BF10&lt;&gt;0,1,0)</f>
        <v>653977.3035482571</v>
      </c>
      <c r="BG188">
        <f>$BR10*IF(DukeEnergy_BAU!BG10&lt;&gt;0,1,0)</f>
        <v>653977.3035482571</v>
      </c>
      <c r="BH188">
        <f>$BR10*IF(DukeEnergy_BAU!BH10&lt;&gt;0,1,0)</f>
        <v>653977.3035482571</v>
      </c>
      <c r="BI188">
        <f>$BR10*IF(DukeEnergy_BAU!BI10&lt;&gt;0,1,0)</f>
        <v>653977.3035482571</v>
      </c>
      <c r="BJ188">
        <f>$BR10*IF(DukeEnergy_BAU!BJ10&lt;&gt;0,1,0)</f>
        <v>653977.3035482571</v>
      </c>
      <c r="BK188">
        <f>$BR10*IF(DukeEnergy_BAU!BK10&lt;&gt;0,1,0)</f>
        <v>653977.3035482571</v>
      </c>
      <c r="BL188">
        <f>$BR10*IF(DukeEnergy_BAU!BL10&lt;&gt;0,1,0)</f>
        <v>653977.3035482571</v>
      </c>
      <c r="BM188">
        <f>$BR10*IF(DukeEnergy_BAU!BM10&lt;&gt;0,1,0)</f>
        <v>653977.3035482571</v>
      </c>
      <c r="BN188">
        <f>$BR10*IF(DukeEnergy_BAU!BN10&lt;&gt;0,1,0)</f>
        <v>653977.3035482571</v>
      </c>
      <c r="BO188">
        <f>$BR10*IF(DukeEnergy_BAU!BO10&lt;&gt;0,1,0)</f>
        <v>653977.3035482571</v>
      </c>
      <c r="BP188">
        <f>$BR10*IF(DukeEnergy_BAU!BP10&lt;&gt;0,1,0)</f>
        <v>653977.3035482571</v>
      </c>
      <c r="BQ188">
        <f>$BR10*IF(DukeEnergy_BAU!BQ10&lt;&gt;0,1,0)</f>
        <v>653977.3035482571</v>
      </c>
    </row>
    <row r="189" spans="1:69">
      <c r="A189" t="s">
        <v>31</v>
      </c>
      <c r="B189" t="s">
        <v>32</v>
      </c>
      <c r="C189" t="s">
        <v>33</v>
      </c>
      <c r="D189" t="s">
        <v>34</v>
      </c>
      <c r="E189" t="s">
        <v>142</v>
      </c>
      <c r="F189" t="s">
        <v>62</v>
      </c>
      <c r="I189">
        <v>331.5</v>
      </c>
      <c r="J189" t="s">
        <v>72</v>
      </c>
      <c r="K189">
        <v>2013</v>
      </c>
      <c r="M189" t="s">
        <v>143</v>
      </c>
      <c r="N189" t="s">
        <v>144</v>
      </c>
      <c r="S189" t="s">
        <v>98</v>
      </c>
      <c r="T189" t="s">
        <v>41</v>
      </c>
      <c r="U189">
        <v>38.797505999999998</v>
      </c>
      <c r="V189">
        <v>-87.250488000000004</v>
      </c>
      <c r="W189" t="s">
        <v>42</v>
      </c>
      <c r="X189" t="s">
        <v>135</v>
      </c>
      <c r="AA189" t="s">
        <v>101</v>
      </c>
      <c r="AB189" t="s">
        <v>145</v>
      </c>
      <c r="AC189" t="s">
        <v>146</v>
      </c>
      <c r="AD189" t="s">
        <v>149</v>
      </c>
      <c r="AE189" t="s">
        <v>49</v>
      </c>
      <c r="AF189" s="1">
        <v>1</v>
      </c>
      <c r="AG189">
        <f t="shared" si="251"/>
        <v>2413.5</v>
      </c>
      <c r="AH189">
        <f t="shared" si="252"/>
        <v>2413.5</v>
      </c>
      <c r="AI189">
        <f t="shared" si="253"/>
        <v>11</v>
      </c>
      <c r="AJ189">
        <f t="shared" si="254"/>
        <v>2053</v>
      </c>
      <c r="AK189">
        <f t="shared" ref="AK189:AL189" si="263">AJ189+40</f>
        <v>2093</v>
      </c>
      <c r="AL189">
        <f t="shared" si="263"/>
        <v>2133</v>
      </c>
      <c r="AM189">
        <f>BT11*IF(DukeEnergy_BAU!AM11&lt;&gt;0,1,0)</f>
        <v>1015363.4723083269</v>
      </c>
      <c r="AN189">
        <f>BU11*IF(DukeEnergy_BAU!AN11&lt;&gt;0,1,0)</f>
        <v>1044980.894786662</v>
      </c>
      <c r="AO189">
        <f>BV11*IF(DukeEnergy_BAU!AO11&lt;&gt;0,1,0)</f>
        <v>831408.94234861888</v>
      </c>
      <c r="AP189">
        <f>BW11*IF(DukeEnergy_BAU!AP11&lt;&gt;0,1,0)</f>
        <v>774943.96119059494</v>
      </c>
      <c r="AQ189">
        <f>$BR11*IF(DukeEnergy_BAU!AQ11&lt;&gt;0,1,0)</f>
        <v>916674.31765855057</v>
      </c>
      <c r="AR189">
        <f>$BR11*IF(DukeEnergy_BAU!AR11&lt;&gt;0,1,0)</f>
        <v>916674.31765855057</v>
      </c>
      <c r="AS189">
        <f>$BR11*IF(DukeEnergy_BAU!AS11&lt;&gt;0,1,0)</f>
        <v>916674.31765855057</v>
      </c>
      <c r="AT189">
        <f>$BR11*IF(DukeEnergy_BAU!AT11&lt;&gt;0,1,0)</f>
        <v>916674.31765855057</v>
      </c>
      <c r="AU189">
        <f>$BR11*IF(DukeEnergy_BAU!AU11&lt;&gt;0,1,0)</f>
        <v>916674.31765855057</v>
      </c>
      <c r="AV189">
        <f>$BR11*IF(DukeEnergy_BAU!AV11&lt;&gt;0,1,0)</f>
        <v>916674.31765855057</v>
      </c>
      <c r="AW189">
        <f>$BR11*IF(DukeEnergy_BAU!AW11&lt;&gt;0,1,0)</f>
        <v>916674.31765855057</v>
      </c>
      <c r="AX189">
        <f>$BR11*IF(DukeEnergy_BAU!AX11&lt;&gt;0,1,0)</f>
        <v>916674.31765855057</v>
      </c>
      <c r="AY189">
        <f>$BR11*IF(DukeEnergy_BAU!AY11&lt;&gt;0,1,0)</f>
        <v>916674.31765855057</v>
      </c>
      <c r="AZ189">
        <f>$BR11*IF(DukeEnergy_BAU!AZ11&lt;&gt;0,1,0)</f>
        <v>916674.31765855057</v>
      </c>
      <c r="BA189">
        <f>$BR11*IF(DukeEnergy_BAU!BA11&lt;&gt;0,1,0)</f>
        <v>916674.31765855057</v>
      </c>
      <c r="BB189">
        <f>$BR11*IF(DukeEnergy_BAU!BB11&lt;&gt;0,1,0)</f>
        <v>916674.31765855057</v>
      </c>
      <c r="BC189">
        <f>$BR11*IF(DukeEnergy_BAU!BC11&lt;&gt;0,1,0)</f>
        <v>916674.31765855057</v>
      </c>
      <c r="BD189">
        <f>$BR11*IF(DukeEnergy_BAU!BD11&lt;&gt;0,1,0)</f>
        <v>916674.31765855057</v>
      </c>
      <c r="BE189">
        <f>$BR11*IF(DukeEnergy_BAU!BE11&lt;&gt;0,1,0)</f>
        <v>916674.31765855057</v>
      </c>
      <c r="BF189">
        <f>$BR11*IF(DukeEnergy_BAU!BF11&lt;&gt;0,1,0)</f>
        <v>916674.31765855057</v>
      </c>
      <c r="BG189">
        <f>$BR11*IF(DukeEnergy_BAU!BG11&lt;&gt;0,1,0)</f>
        <v>916674.31765855057</v>
      </c>
      <c r="BH189">
        <f>$BR11*IF(DukeEnergy_BAU!BH11&lt;&gt;0,1,0)</f>
        <v>916674.31765855057</v>
      </c>
      <c r="BI189">
        <f>$BR11*IF(DukeEnergy_BAU!BI11&lt;&gt;0,1,0)</f>
        <v>916674.31765855057</v>
      </c>
      <c r="BJ189">
        <f>$BR11*IF(DukeEnergy_BAU!BJ11&lt;&gt;0,1,0)</f>
        <v>916674.31765855057</v>
      </c>
      <c r="BK189">
        <f>$BR11*IF(DukeEnergy_BAU!BK11&lt;&gt;0,1,0)</f>
        <v>916674.31765855057</v>
      </c>
      <c r="BL189">
        <f>$BR11*IF(DukeEnergy_BAU!BL11&lt;&gt;0,1,0)</f>
        <v>916674.31765855057</v>
      </c>
      <c r="BM189">
        <f>$BR11*IF(DukeEnergy_BAU!BM11&lt;&gt;0,1,0)</f>
        <v>916674.31765855057</v>
      </c>
      <c r="BN189">
        <f>$BR11*IF(DukeEnergy_BAU!BN11&lt;&gt;0,1,0)</f>
        <v>916674.31765855057</v>
      </c>
      <c r="BO189">
        <f>$BR11*IF(DukeEnergy_BAU!BO11&lt;&gt;0,1,0)</f>
        <v>916674.31765855057</v>
      </c>
      <c r="BP189">
        <f>$BR11*IF(DukeEnergy_BAU!BP11&lt;&gt;0,1,0)</f>
        <v>916674.31765855057</v>
      </c>
      <c r="BQ189">
        <f>$BR11*IF(DukeEnergy_BAU!BQ11&lt;&gt;0,1,0)</f>
        <v>916674.31765855057</v>
      </c>
    </row>
    <row r="190" spans="1:69">
      <c r="A190" t="s">
        <v>31</v>
      </c>
      <c r="B190" t="s">
        <v>32</v>
      </c>
      <c r="C190" t="s">
        <v>33</v>
      </c>
      <c r="D190" t="s">
        <v>34</v>
      </c>
      <c r="E190" t="s">
        <v>150</v>
      </c>
      <c r="F190" t="s">
        <v>50</v>
      </c>
      <c r="I190">
        <v>165</v>
      </c>
      <c r="J190" t="s">
        <v>37</v>
      </c>
      <c r="K190">
        <v>1957</v>
      </c>
      <c r="L190">
        <v>2021</v>
      </c>
      <c r="M190" t="s">
        <v>38</v>
      </c>
      <c r="N190" t="s">
        <v>39</v>
      </c>
      <c r="S190" t="s">
        <v>74</v>
      </c>
      <c r="T190" t="s">
        <v>41</v>
      </c>
      <c r="U190">
        <v>35.190277999999999</v>
      </c>
      <c r="V190">
        <v>-81.008332999999993</v>
      </c>
      <c r="W190" t="s">
        <v>42</v>
      </c>
      <c r="X190" t="s">
        <v>151</v>
      </c>
      <c r="Y190" t="s">
        <v>152</v>
      </c>
      <c r="AA190" t="s">
        <v>45</v>
      </c>
      <c r="AB190" t="s">
        <v>153</v>
      </c>
      <c r="AC190" t="s">
        <v>154</v>
      </c>
      <c r="AD190" t="s">
        <v>156</v>
      </c>
      <c r="AE190" t="s">
        <v>49</v>
      </c>
      <c r="AF190" s="1">
        <v>1</v>
      </c>
      <c r="AG190">
        <f t="shared" si="251"/>
        <v>3465</v>
      </c>
      <c r="AH190" t="str">
        <f t="shared" si="252"/>
        <v/>
      </c>
      <c r="AI190">
        <f t="shared" si="253"/>
        <v>67</v>
      </c>
      <c r="AJ190">
        <f t="shared" si="254"/>
        <v>1997</v>
      </c>
      <c r="AK190">
        <f t="shared" ref="AK190:AL190" si="264">AJ190+40</f>
        <v>2037</v>
      </c>
      <c r="AL190">
        <f t="shared" si="264"/>
        <v>2077</v>
      </c>
      <c r="AM190">
        <f>BT12*IF(DukeEnergy_BAU!AM12&lt;&gt;0,1,0)</f>
        <v>488848.43446503853</v>
      </c>
      <c r="AN190">
        <f>BU12*IF(DukeEnergy_BAU!AN12&lt;&gt;0,1,0)</f>
        <v>0</v>
      </c>
      <c r="AO190">
        <f>BV12*IF(DukeEnergy_BAU!AO12&lt;&gt;0,1,0)</f>
        <v>0</v>
      </c>
      <c r="AP190">
        <f>BW12*IF(DukeEnergy_BAU!AP12&lt;&gt;0,1,0)</f>
        <v>0</v>
      </c>
      <c r="AQ190">
        <f>$BR12*IF(DukeEnergy_BAU!AQ12&lt;&gt;0,1,0)</f>
        <v>0</v>
      </c>
      <c r="AR190">
        <f>$BR12*IF(DukeEnergy_BAU!AR12&lt;&gt;0,1,0)</f>
        <v>0</v>
      </c>
      <c r="AS190">
        <f>$BR12*IF(DukeEnergy_BAU!AS12&lt;&gt;0,1,0)</f>
        <v>0</v>
      </c>
      <c r="AT190">
        <f>$BR12*IF(DukeEnergy_BAU!AT12&lt;&gt;0,1,0)</f>
        <v>0</v>
      </c>
      <c r="AU190">
        <f>$BR12*IF(DukeEnergy_BAU!AU12&lt;&gt;0,1,0)</f>
        <v>0</v>
      </c>
      <c r="AV190">
        <f>$BR12*IF(DukeEnergy_BAU!AV12&lt;&gt;0,1,0)</f>
        <v>0</v>
      </c>
      <c r="AW190">
        <f>$BR12*IF(DukeEnergy_BAU!AW12&lt;&gt;0,1,0)</f>
        <v>0</v>
      </c>
      <c r="AX190">
        <f>$BR12*IF(DukeEnergy_BAU!AX12&lt;&gt;0,1,0)</f>
        <v>0</v>
      </c>
      <c r="AY190">
        <f>$BR12*IF(DukeEnergy_BAU!AY12&lt;&gt;0,1,0)</f>
        <v>0</v>
      </c>
      <c r="AZ190">
        <f>$BR12*IF(DukeEnergy_BAU!AZ12&lt;&gt;0,1,0)</f>
        <v>0</v>
      </c>
      <c r="BA190">
        <f>$BR12*IF(DukeEnergy_BAU!BA12&lt;&gt;0,1,0)</f>
        <v>0</v>
      </c>
      <c r="BB190">
        <f>$BR12*IF(DukeEnergy_BAU!BB12&lt;&gt;0,1,0)</f>
        <v>0</v>
      </c>
      <c r="BC190">
        <f>$BR12*IF(DukeEnergy_BAU!BC12&lt;&gt;0,1,0)</f>
        <v>0</v>
      </c>
      <c r="BD190">
        <f>$BR12*IF(DukeEnergy_BAU!BD12&lt;&gt;0,1,0)</f>
        <v>0</v>
      </c>
      <c r="BE190">
        <f>$BR12*IF(DukeEnergy_BAU!BE12&lt;&gt;0,1,0)</f>
        <v>0</v>
      </c>
      <c r="BF190">
        <f>$BR12*IF(DukeEnergy_BAU!BF12&lt;&gt;0,1,0)</f>
        <v>0</v>
      </c>
      <c r="BG190">
        <f>$BR12*IF(DukeEnergy_BAU!BG12&lt;&gt;0,1,0)</f>
        <v>0</v>
      </c>
      <c r="BH190">
        <f>$BR12*IF(DukeEnergy_BAU!BH12&lt;&gt;0,1,0)</f>
        <v>0</v>
      </c>
      <c r="BI190">
        <f>$BR12*IF(DukeEnergy_BAU!BI12&lt;&gt;0,1,0)</f>
        <v>0</v>
      </c>
      <c r="BJ190">
        <f>$BR12*IF(DukeEnergy_BAU!BJ12&lt;&gt;0,1,0)</f>
        <v>0</v>
      </c>
      <c r="BK190">
        <f>$BR12*IF(DukeEnergy_BAU!BK12&lt;&gt;0,1,0)</f>
        <v>0</v>
      </c>
      <c r="BL190">
        <f>$BR12*IF(DukeEnergy_BAU!BL12&lt;&gt;0,1,0)</f>
        <v>0</v>
      </c>
      <c r="BM190">
        <f>$BR12*IF(DukeEnergy_BAU!BM12&lt;&gt;0,1,0)</f>
        <v>0</v>
      </c>
      <c r="BN190">
        <f>$BR12*IF(DukeEnergy_BAU!BN12&lt;&gt;0,1,0)</f>
        <v>0</v>
      </c>
      <c r="BO190">
        <f>$BR12*IF(DukeEnergy_BAU!BO12&lt;&gt;0,1,0)</f>
        <v>0</v>
      </c>
      <c r="BP190">
        <f>$BR12*IF(DukeEnergy_BAU!BP12&lt;&gt;0,1,0)</f>
        <v>0</v>
      </c>
      <c r="BQ190">
        <f>$BR12*IF(DukeEnergy_BAU!BQ12&lt;&gt;0,1,0)</f>
        <v>0</v>
      </c>
    </row>
    <row r="191" spans="1:69">
      <c r="A191" t="s">
        <v>31</v>
      </c>
      <c r="B191" t="s">
        <v>32</v>
      </c>
      <c r="C191" t="s">
        <v>33</v>
      </c>
      <c r="D191" t="s">
        <v>34</v>
      </c>
      <c r="E191" t="s">
        <v>150</v>
      </c>
      <c r="F191" t="s">
        <v>36</v>
      </c>
      <c r="I191">
        <v>165</v>
      </c>
      <c r="J191" t="s">
        <v>72</v>
      </c>
      <c r="K191">
        <v>1957</v>
      </c>
      <c r="L191">
        <v>2024</v>
      </c>
      <c r="M191" t="s">
        <v>38</v>
      </c>
      <c r="N191" t="s">
        <v>39</v>
      </c>
      <c r="S191" t="s">
        <v>74</v>
      </c>
      <c r="T191" t="s">
        <v>41</v>
      </c>
      <c r="U191">
        <v>35.190277999999999</v>
      </c>
      <c r="V191">
        <v>-81.008332999999993</v>
      </c>
      <c r="W191" t="s">
        <v>42</v>
      </c>
      <c r="X191" t="s">
        <v>151</v>
      </c>
      <c r="Y191" t="s">
        <v>152</v>
      </c>
      <c r="AA191" t="s">
        <v>45</v>
      </c>
      <c r="AB191" t="s">
        <v>153</v>
      </c>
      <c r="AC191" t="s">
        <v>154</v>
      </c>
      <c r="AD191" t="s">
        <v>155</v>
      </c>
      <c r="AE191" t="s">
        <v>49</v>
      </c>
      <c r="AF191" s="1">
        <v>1</v>
      </c>
      <c r="AG191">
        <f t="shared" si="251"/>
        <v>3465</v>
      </c>
      <c r="AH191" t="str">
        <f t="shared" si="252"/>
        <v/>
      </c>
      <c r="AI191">
        <f t="shared" si="253"/>
        <v>67</v>
      </c>
      <c r="AJ191">
        <f t="shared" si="254"/>
        <v>1997</v>
      </c>
      <c r="AK191">
        <f t="shared" ref="AK191:AL191" si="265">AJ191+40</f>
        <v>2037</v>
      </c>
      <c r="AL191">
        <f t="shared" si="265"/>
        <v>2077</v>
      </c>
      <c r="AM191">
        <f>BT13*IF(DukeEnergy_BAU!AM13&lt;&gt;0,1,0)</f>
        <v>488848.43446503853</v>
      </c>
      <c r="AN191">
        <f>BU13*IF(DukeEnergy_BAU!AN13&lt;&gt;0,1,0)</f>
        <v>503107.79183438385</v>
      </c>
      <c r="AO191">
        <f>BV13*IF(DukeEnergy_BAU!AO13&lt;&gt;0,1,0)</f>
        <v>400283.21970591607</v>
      </c>
      <c r="AP191">
        <f>BW13*IF(DukeEnergy_BAU!AP13&lt;&gt;0,1,0)</f>
        <v>373098.0605052943</v>
      </c>
      <c r="AQ191">
        <f>$BR13*IF(DukeEnergy_BAU!AQ13&lt;&gt;0,1,0)</f>
        <v>441334.37662765809</v>
      </c>
      <c r="AR191">
        <f>$BR13*IF(DukeEnergy_BAU!AR13&lt;&gt;0,1,0)</f>
        <v>441334.37662765809</v>
      </c>
      <c r="AS191">
        <f>$BR13*IF(DukeEnergy_BAU!AS13&lt;&gt;0,1,0)</f>
        <v>441334.37662765809</v>
      </c>
      <c r="AT191">
        <f>$BR13*IF(DukeEnergy_BAU!AT13&lt;&gt;0,1,0)</f>
        <v>441334.37662765809</v>
      </c>
      <c r="AU191">
        <f>$BR13*IF(DukeEnergy_BAU!AU13&lt;&gt;0,1,0)</f>
        <v>441334.37662765809</v>
      </c>
      <c r="AV191">
        <f>$BR13*IF(DukeEnergy_BAU!AV13&lt;&gt;0,1,0)</f>
        <v>441334.37662765809</v>
      </c>
      <c r="AW191">
        <f>$BR13*IF(DukeEnergy_BAU!AW13&lt;&gt;0,1,0)</f>
        <v>441334.37662765809</v>
      </c>
      <c r="AX191">
        <f>$BR13*IF(DukeEnergy_BAU!AX13&lt;&gt;0,1,0)</f>
        <v>441334.37662765809</v>
      </c>
      <c r="AY191">
        <f>$BR13*IF(DukeEnergy_BAU!AY13&lt;&gt;0,1,0)</f>
        <v>441334.37662765809</v>
      </c>
      <c r="AZ191">
        <f>$BR13*IF(DukeEnergy_BAU!AZ13&lt;&gt;0,1,0)</f>
        <v>441334.37662765809</v>
      </c>
      <c r="BA191">
        <f>$BR13*IF(DukeEnergy_BAU!BA13&lt;&gt;0,1,0)</f>
        <v>441334.37662765809</v>
      </c>
      <c r="BB191">
        <f>$BR13*IF(DukeEnergy_BAU!BB13&lt;&gt;0,1,0)</f>
        <v>441334.37662765809</v>
      </c>
      <c r="BC191">
        <f>$BR13*IF(DukeEnergy_BAU!BC13&lt;&gt;0,1,0)</f>
        <v>441334.37662765809</v>
      </c>
      <c r="BD191">
        <f>$BR13*IF(DukeEnergy_BAU!BD13&lt;&gt;0,1,0)</f>
        <v>441334.37662765809</v>
      </c>
      <c r="BE191">
        <f>$BR13*IF(DukeEnergy_BAU!BE13&lt;&gt;0,1,0)</f>
        <v>441334.37662765809</v>
      </c>
      <c r="BF191">
        <f>$BR13*IF(DukeEnergy_BAU!BF13&lt;&gt;0,1,0)</f>
        <v>441334.37662765809</v>
      </c>
      <c r="BG191">
        <f>$BR13*IF(DukeEnergy_BAU!BG13&lt;&gt;0,1,0)</f>
        <v>441334.37662765809</v>
      </c>
      <c r="BH191">
        <f>$BR13*IF(DukeEnergy_BAU!BH13&lt;&gt;0,1,0)</f>
        <v>441334.37662765809</v>
      </c>
      <c r="BI191">
        <f>$BR13*IF(DukeEnergy_BAU!BI13&lt;&gt;0,1,0)</f>
        <v>441334.37662765809</v>
      </c>
      <c r="BJ191">
        <f>$BR13*IF(DukeEnergy_BAU!BJ13&lt;&gt;0,1,0)</f>
        <v>441334.37662765809</v>
      </c>
      <c r="BK191">
        <f>$BR13*IF(DukeEnergy_BAU!BK13&lt;&gt;0,1,0)</f>
        <v>441334.37662765809</v>
      </c>
      <c r="BL191">
        <f>$BR13*IF(DukeEnergy_BAU!BL13&lt;&gt;0,1,0)</f>
        <v>441334.37662765809</v>
      </c>
      <c r="BM191">
        <f>$BR13*IF(DukeEnergy_BAU!BM13&lt;&gt;0,1,0)</f>
        <v>441334.37662765809</v>
      </c>
      <c r="BN191">
        <f>$BR13*IF(DukeEnergy_BAU!BN13&lt;&gt;0,1,0)</f>
        <v>441334.37662765809</v>
      </c>
      <c r="BO191">
        <f>$BR13*IF(DukeEnergy_BAU!BO13&lt;&gt;0,1,0)</f>
        <v>441334.37662765809</v>
      </c>
      <c r="BP191">
        <f>$BR13*IF(DukeEnergy_BAU!BP13&lt;&gt;0,1,0)</f>
        <v>441334.37662765809</v>
      </c>
      <c r="BQ191">
        <f>$BR13*IF(DukeEnergy_BAU!BQ13&lt;&gt;0,1,0)</f>
        <v>441334.37662765809</v>
      </c>
    </row>
    <row r="192" spans="1:69">
      <c r="A192" t="s">
        <v>31</v>
      </c>
      <c r="B192" t="s">
        <v>32</v>
      </c>
      <c r="C192" t="s">
        <v>33</v>
      </c>
      <c r="D192" t="s">
        <v>34</v>
      </c>
      <c r="E192" t="s">
        <v>150</v>
      </c>
      <c r="F192" t="s">
        <v>62</v>
      </c>
      <c r="I192">
        <v>275</v>
      </c>
      <c r="J192" t="s">
        <v>37</v>
      </c>
      <c r="K192">
        <v>1959</v>
      </c>
      <c r="L192">
        <v>2021</v>
      </c>
      <c r="M192" t="s">
        <v>38</v>
      </c>
      <c r="N192" t="s">
        <v>39</v>
      </c>
      <c r="S192" t="s">
        <v>74</v>
      </c>
      <c r="T192" t="s">
        <v>41</v>
      </c>
      <c r="U192">
        <v>35.190277999999999</v>
      </c>
      <c r="V192">
        <v>-81.008332999999993</v>
      </c>
      <c r="W192" t="s">
        <v>42</v>
      </c>
      <c r="X192" t="s">
        <v>151</v>
      </c>
      <c r="Y192" t="s">
        <v>152</v>
      </c>
      <c r="AA192" t="s">
        <v>45</v>
      </c>
      <c r="AB192" t="s">
        <v>153</v>
      </c>
      <c r="AC192" t="s">
        <v>154</v>
      </c>
      <c r="AD192" t="s">
        <v>157</v>
      </c>
      <c r="AE192" t="s">
        <v>49</v>
      </c>
      <c r="AF192" s="1">
        <v>1</v>
      </c>
      <c r="AG192">
        <f t="shared" si="251"/>
        <v>3465</v>
      </c>
      <c r="AH192" t="str">
        <f t="shared" si="252"/>
        <v/>
      </c>
      <c r="AI192">
        <f t="shared" si="253"/>
        <v>65</v>
      </c>
      <c r="AJ192">
        <f t="shared" si="254"/>
        <v>1999</v>
      </c>
      <c r="AK192">
        <f t="shared" ref="AK192:AL192" si="266">AJ192+40</f>
        <v>2039</v>
      </c>
      <c r="AL192">
        <f t="shared" si="266"/>
        <v>2079</v>
      </c>
      <c r="AM192">
        <f>BT14*IF(DukeEnergy_BAU!AM14&lt;&gt;0,1,0)</f>
        <v>814747.39077506424</v>
      </c>
      <c r="AN192">
        <f>BU14*IF(DukeEnergy_BAU!AN14&lt;&gt;0,1,0)</f>
        <v>0</v>
      </c>
      <c r="AO192">
        <f>BV14*IF(DukeEnergy_BAU!AO14&lt;&gt;0,1,0)</f>
        <v>0</v>
      </c>
      <c r="AP192">
        <f>BW14*IF(DukeEnergy_BAU!AP14&lt;&gt;0,1,0)</f>
        <v>0</v>
      </c>
      <c r="AQ192">
        <f>$BR14*IF(DukeEnergy_BAU!AQ14&lt;&gt;0,1,0)</f>
        <v>0</v>
      </c>
      <c r="AR192">
        <f>$BR14*IF(DukeEnergy_BAU!AR14&lt;&gt;0,1,0)</f>
        <v>0</v>
      </c>
      <c r="AS192">
        <f>$BR14*IF(DukeEnergy_BAU!AS14&lt;&gt;0,1,0)</f>
        <v>0</v>
      </c>
      <c r="AT192">
        <f>$BR14*IF(DukeEnergy_BAU!AT14&lt;&gt;0,1,0)</f>
        <v>0</v>
      </c>
      <c r="AU192">
        <f>$BR14*IF(DukeEnergy_BAU!AU14&lt;&gt;0,1,0)</f>
        <v>0</v>
      </c>
      <c r="AV192">
        <f>$BR14*IF(DukeEnergy_BAU!AV14&lt;&gt;0,1,0)</f>
        <v>0</v>
      </c>
      <c r="AW192">
        <f>$BR14*IF(DukeEnergy_BAU!AW14&lt;&gt;0,1,0)</f>
        <v>0</v>
      </c>
      <c r="AX192">
        <f>$BR14*IF(DukeEnergy_BAU!AX14&lt;&gt;0,1,0)</f>
        <v>0</v>
      </c>
      <c r="AY192">
        <f>$BR14*IF(DukeEnergy_BAU!AY14&lt;&gt;0,1,0)</f>
        <v>0</v>
      </c>
      <c r="AZ192">
        <f>$BR14*IF(DukeEnergy_BAU!AZ14&lt;&gt;0,1,0)</f>
        <v>0</v>
      </c>
      <c r="BA192">
        <f>$BR14*IF(DukeEnergy_BAU!BA14&lt;&gt;0,1,0)</f>
        <v>0</v>
      </c>
      <c r="BB192">
        <f>$BR14*IF(DukeEnergy_BAU!BB14&lt;&gt;0,1,0)</f>
        <v>0</v>
      </c>
      <c r="BC192">
        <f>$BR14*IF(DukeEnergy_BAU!BC14&lt;&gt;0,1,0)</f>
        <v>0</v>
      </c>
      <c r="BD192">
        <f>$BR14*IF(DukeEnergy_BAU!BD14&lt;&gt;0,1,0)</f>
        <v>0</v>
      </c>
      <c r="BE192">
        <f>$BR14*IF(DukeEnergy_BAU!BE14&lt;&gt;0,1,0)</f>
        <v>0</v>
      </c>
      <c r="BF192">
        <f>$BR14*IF(DukeEnergy_BAU!BF14&lt;&gt;0,1,0)</f>
        <v>0</v>
      </c>
      <c r="BG192">
        <f>$BR14*IF(DukeEnergy_BAU!BG14&lt;&gt;0,1,0)</f>
        <v>0</v>
      </c>
      <c r="BH192">
        <f>$BR14*IF(DukeEnergy_BAU!BH14&lt;&gt;0,1,0)</f>
        <v>0</v>
      </c>
      <c r="BI192">
        <f>$BR14*IF(DukeEnergy_BAU!BI14&lt;&gt;0,1,0)</f>
        <v>0</v>
      </c>
      <c r="BJ192">
        <f>$BR14*IF(DukeEnergy_BAU!BJ14&lt;&gt;0,1,0)</f>
        <v>0</v>
      </c>
      <c r="BK192">
        <f>$BR14*IF(DukeEnergy_BAU!BK14&lt;&gt;0,1,0)</f>
        <v>0</v>
      </c>
      <c r="BL192">
        <f>$BR14*IF(DukeEnergy_BAU!BL14&lt;&gt;0,1,0)</f>
        <v>0</v>
      </c>
      <c r="BM192">
        <f>$BR14*IF(DukeEnergy_BAU!BM14&lt;&gt;0,1,0)</f>
        <v>0</v>
      </c>
      <c r="BN192">
        <f>$BR14*IF(DukeEnergy_BAU!BN14&lt;&gt;0,1,0)</f>
        <v>0</v>
      </c>
      <c r="BO192">
        <f>$BR14*IF(DukeEnergy_BAU!BO14&lt;&gt;0,1,0)</f>
        <v>0</v>
      </c>
      <c r="BP192">
        <f>$BR14*IF(DukeEnergy_BAU!BP14&lt;&gt;0,1,0)</f>
        <v>0</v>
      </c>
      <c r="BQ192">
        <f>$BR14*IF(DukeEnergy_BAU!BQ14&lt;&gt;0,1,0)</f>
        <v>0</v>
      </c>
    </row>
    <row r="193" spans="1:69">
      <c r="A193" t="s">
        <v>31</v>
      </c>
      <c r="B193" t="s">
        <v>32</v>
      </c>
      <c r="C193" t="s">
        <v>33</v>
      </c>
      <c r="D193" t="s">
        <v>34</v>
      </c>
      <c r="E193" t="s">
        <v>150</v>
      </c>
      <c r="F193" t="s">
        <v>64</v>
      </c>
      <c r="I193">
        <v>275</v>
      </c>
      <c r="J193" t="s">
        <v>37</v>
      </c>
      <c r="K193">
        <v>1960</v>
      </c>
      <c r="L193">
        <v>2021</v>
      </c>
      <c r="M193" t="s">
        <v>38</v>
      </c>
      <c r="N193" t="s">
        <v>39</v>
      </c>
      <c r="S193" t="s">
        <v>74</v>
      </c>
      <c r="T193" t="s">
        <v>41</v>
      </c>
      <c r="U193">
        <v>35.190277999999999</v>
      </c>
      <c r="V193">
        <v>-81.008332999999993</v>
      </c>
      <c r="W193" t="s">
        <v>42</v>
      </c>
      <c r="X193" t="s">
        <v>151</v>
      </c>
      <c r="Y193" t="s">
        <v>152</v>
      </c>
      <c r="AA193" t="s">
        <v>45</v>
      </c>
      <c r="AB193" t="s">
        <v>153</v>
      </c>
      <c r="AC193" t="s">
        <v>154</v>
      </c>
      <c r="AD193" t="s">
        <v>158</v>
      </c>
      <c r="AE193" t="s">
        <v>49</v>
      </c>
      <c r="AF193" s="1">
        <v>1</v>
      </c>
      <c r="AG193">
        <f t="shared" si="251"/>
        <v>3465</v>
      </c>
      <c r="AH193" t="str">
        <f t="shared" si="252"/>
        <v/>
      </c>
      <c r="AI193">
        <f t="shared" si="253"/>
        <v>64</v>
      </c>
      <c r="AJ193">
        <f t="shared" si="254"/>
        <v>2000</v>
      </c>
      <c r="AK193">
        <f t="shared" ref="AK193:AL193" si="267">AJ193+40</f>
        <v>2040</v>
      </c>
      <c r="AL193">
        <f t="shared" si="267"/>
        <v>2080</v>
      </c>
      <c r="AM193">
        <f>BT15*IF(DukeEnergy_BAU!AM15&lt;&gt;0,1,0)</f>
        <v>814747.39077506424</v>
      </c>
      <c r="AN193">
        <f>BU15*IF(DukeEnergy_BAU!AN15&lt;&gt;0,1,0)</f>
        <v>0</v>
      </c>
      <c r="AO193">
        <f>BV15*IF(DukeEnergy_BAU!AO15&lt;&gt;0,1,0)</f>
        <v>0</v>
      </c>
      <c r="AP193">
        <f>BW15*IF(DukeEnergy_BAU!AP15&lt;&gt;0,1,0)</f>
        <v>0</v>
      </c>
      <c r="AQ193">
        <f>$BR15*IF(DukeEnergy_BAU!AQ15&lt;&gt;0,1,0)</f>
        <v>0</v>
      </c>
      <c r="AR193">
        <f>$BR15*IF(DukeEnergy_BAU!AR15&lt;&gt;0,1,0)</f>
        <v>0</v>
      </c>
      <c r="AS193">
        <f>$BR15*IF(DukeEnergy_BAU!AS15&lt;&gt;0,1,0)</f>
        <v>0</v>
      </c>
      <c r="AT193">
        <f>$BR15*IF(DukeEnergy_BAU!AT15&lt;&gt;0,1,0)</f>
        <v>0</v>
      </c>
      <c r="AU193">
        <f>$BR15*IF(DukeEnergy_BAU!AU15&lt;&gt;0,1,0)</f>
        <v>0</v>
      </c>
      <c r="AV193">
        <f>$BR15*IF(DukeEnergy_BAU!AV15&lt;&gt;0,1,0)</f>
        <v>0</v>
      </c>
      <c r="AW193">
        <f>$BR15*IF(DukeEnergy_BAU!AW15&lt;&gt;0,1,0)</f>
        <v>0</v>
      </c>
      <c r="AX193">
        <f>$BR15*IF(DukeEnergy_BAU!AX15&lt;&gt;0,1,0)</f>
        <v>0</v>
      </c>
      <c r="AY193">
        <f>$BR15*IF(DukeEnergy_BAU!AY15&lt;&gt;0,1,0)</f>
        <v>0</v>
      </c>
      <c r="AZ193">
        <f>$BR15*IF(DukeEnergy_BAU!AZ15&lt;&gt;0,1,0)</f>
        <v>0</v>
      </c>
      <c r="BA193">
        <f>$BR15*IF(DukeEnergy_BAU!BA15&lt;&gt;0,1,0)</f>
        <v>0</v>
      </c>
      <c r="BB193">
        <f>$BR15*IF(DukeEnergy_BAU!BB15&lt;&gt;0,1,0)</f>
        <v>0</v>
      </c>
      <c r="BC193">
        <f>$BR15*IF(DukeEnergy_BAU!BC15&lt;&gt;0,1,0)</f>
        <v>0</v>
      </c>
      <c r="BD193">
        <f>$BR15*IF(DukeEnergy_BAU!BD15&lt;&gt;0,1,0)</f>
        <v>0</v>
      </c>
      <c r="BE193">
        <f>$BR15*IF(DukeEnergy_BAU!BE15&lt;&gt;0,1,0)</f>
        <v>0</v>
      </c>
      <c r="BF193">
        <f>$BR15*IF(DukeEnergy_BAU!BF15&lt;&gt;0,1,0)</f>
        <v>0</v>
      </c>
      <c r="BG193">
        <f>$BR15*IF(DukeEnergy_BAU!BG15&lt;&gt;0,1,0)</f>
        <v>0</v>
      </c>
      <c r="BH193">
        <f>$BR15*IF(DukeEnergy_BAU!BH15&lt;&gt;0,1,0)</f>
        <v>0</v>
      </c>
      <c r="BI193">
        <f>$BR15*IF(DukeEnergy_BAU!BI15&lt;&gt;0,1,0)</f>
        <v>0</v>
      </c>
      <c r="BJ193">
        <f>$BR15*IF(DukeEnergy_BAU!BJ15&lt;&gt;0,1,0)</f>
        <v>0</v>
      </c>
      <c r="BK193">
        <f>$BR15*IF(DukeEnergy_BAU!BK15&lt;&gt;0,1,0)</f>
        <v>0</v>
      </c>
      <c r="BL193">
        <f>$BR15*IF(DukeEnergy_BAU!BL15&lt;&gt;0,1,0)</f>
        <v>0</v>
      </c>
      <c r="BM193">
        <f>$BR15*IF(DukeEnergy_BAU!BM15&lt;&gt;0,1,0)</f>
        <v>0</v>
      </c>
      <c r="BN193">
        <f>$BR15*IF(DukeEnergy_BAU!BN15&lt;&gt;0,1,0)</f>
        <v>0</v>
      </c>
      <c r="BO193">
        <f>$BR15*IF(DukeEnergy_BAU!BO15&lt;&gt;0,1,0)</f>
        <v>0</v>
      </c>
      <c r="BP193">
        <f>$BR15*IF(DukeEnergy_BAU!BP15&lt;&gt;0,1,0)</f>
        <v>0</v>
      </c>
      <c r="BQ193">
        <f>$BR15*IF(DukeEnergy_BAU!BQ15&lt;&gt;0,1,0)</f>
        <v>0</v>
      </c>
    </row>
    <row r="194" spans="1:69">
      <c r="A194" t="s">
        <v>31</v>
      </c>
      <c r="B194" t="s">
        <v>32</v>
      </c>
      <c r="C194" t="s">
        <v>33</v>
      </c>
      <c r="D194" t="s">
        <v>34</v>
      </c>
      <c r="E194" t="s">
        <v>150</v>
      </c>
      <c r="F194" t="s">
        <v>66</v>
      </c>
      <c r="I194">
        <v>275</v>
      </c>
      <c r="J194" t="s">
        <v>72</v>
      </c>
      <c r="K194">
        <v>1961</v>
      </c>
      <c r="L194">
        <v>2024</v>
      </c>
      <c r="M194" t="s">
        <v>38</v>
      </c>
      <c r="N194" t="s">
        <v>39</v>
      </c>
      <c r="S194" t="s">
        <v>74</v>
      </c>
      <c r="T194" t="s">
        <v>41</v>
      </c>
      <c r="U194">
        <v>35.190277999999999</v>
      </c>
      <c r="V194">
        <v>-81.008332999999993</v>
      </c>
      <c r="W194" t="s">
        <v>42</v>
      </c>
      <c r="X194" t="s">
        <v>151</v>
      </c>
      <c r="Y194" t="s">
        <v>152</v>
      </c>
      <c r="AA194" t="s">
        <v>45</v>
      </c>
      <c r="AB194" t="s">
        <v>153</v>
      </c>
      <c r="AC194" t="s">
        <v>154</v>
      </c>
      <c r="AD194" t="s">
        <v>159</v>
      </c>
      <c r="AE194" t="s">
        <v>49</v>
      </c>
      <c r="AF194" s="1">
        <v>1</v>
      </c>
      <c r="AG194">
        <f t="shared" si="251"/>
        <v>3465</v>
      </c>
      <c r="AH194">
        <f t="shared" si="252"/>
        <v>3465</v>
      </c>
      <c r="AI194">
        <f t="shared" si="253"/>
        <v>63</v>
      </c>
      <c r="AJ194">
        <f t="shared" si="254"/>
        <v>2001</v>
      </c>
      <c r="AK194">
        <f t="shared" ref="AK194:AL194" si="268">AJ194+40</f>
        <v>2041</v>
      </c>
      <c r="AL194">
        <f t="shared" si="268"/>
        <v>2081</v>
      </c>
      <c r="AM194">
        <f>BT16*IF(DukeEnergy_BAU!AM16&lt;&gt;0,1,0)</f>
        <v>814747.39077506424</v>
      </c>
      <c r="AN194">
        <f>BU16*IF(DukeEnergy_BAU!AN16&lt;&gt;0,1,0)</f>
        <v>838512.98639063979</v>
      </c>
      <c r="AO194">
        <f>BV16*IF(DukeEnergy_BAU!AO16&lt;&gt;0,1,0)</f>
        <v>667138.69950986002</v>
      </c>
      <c r="AP194">
        <f>BW16*IF(DukeEnergy_BAU!AP16&lt;&gt;0,1,0)</f>
        <v>621830.10084215726</v>
      </c>
      <c r="AQ194">
        <f>$BR16*IF(DukeEnergy_BAU!AQ16&lt;&gt;0,1,0)</f>
        <v>735557.29437943024</v>
      </c>
      <c r="AR194">
        <f>$BR16*IF(DukeEnergy_BAU!AR16&lt;&gt;0,1,0)</f>
        <v>735557.29437943024</v>
      </c>
      <c r="AS194">
        <f>$BR16*IF(DukeEnergy_BAU!AS16&lt;&gt;0,1,0)</f>
        <v>735557.29437943024</v>
      </c>
      <c r="AT194">
        <f>$BR16*IF(DukeEnergy_BAU!AT16&lt;&gt;0,1,0)</f>
        <v>735557.29437943024</v>
      </c>
      <c r="AU194">
        <f>$BR16*IF(DukeEnergy_BAU!AU16&lt;&gt;0,1,0)</f>
        <v>735557.29437943024</v>
      </c>
      <c r="AV194">
        <f>$BR16*IF(DukeEnergy_BAU!AV16&lt;&gt;0,1,0)</f>
        <v>735557.29437943024</v>
      </c>
      <c r="AW194">
        <f>$BR16*IF(DukeEnergy_BAU!AW16&lt;&gt;0,1,0)</f>
        <v>735557.29437943024</v>
      </c>
      <c r="AX194">
        <f>$BR16*IF(DukeEnergy_BAU!AX16&lt;&gt;0,1,0)</f>
        <v>735557.29437943024</v>
      </c>
      <c r="AY194">
        <f>$BR16*IF(DukeEnergy_BAU!AY16&lt;&gt;0,1,0)</f>
        <v>735557.29437943024</v>
      </c>
      <c r="AZ194">
        <f>$BR16*IF(DukeEnergy_BAU!AZ16&lt;&gt;0,1,0)</f>
        <v>735557.29437943024</v>
      </c>
      <c r="BA194">
        <f>$BR16*IF(DukeEnergy_BAU!BA16&lt;&gt;0,1,0)</f>
        <v>735557.29437943024</v>
      </c>
      <c r="BB194">
        <f>$BR16*IF(DukeEnergy_BAU!BB16&lt;&gt;0,1,0)</f>
        <v>735557.29437943024</v>
      </c>
      <c r="BC194">
        <f>$BR16*IF(DukeEnergy_BAU!BC16&lt;&gt;0,1,0)</f>
        <v>735557.29437943024</v>
      </c>
      <c r="BD194">
        <f>$BR16*IF(DukeEnergy_BAU!BD16&lt;&gt;0,1,0)</f>
        <v>735557.29437943024</v>
      </c>
      <c r="BE194">
        <f>$BR16*IF(DukeEnergy_BAU!BE16&lt;&gt;0,1,0)</f>
        <v>735557.29437943024</v>
      </c>
      <c r="BF194">
        <f>$BR16*IF(DukeEnergy_BAU!BF16&lt;&gt;0,1,0)</f>
        <v>735557.29437943024</v>
      </c>
      <c r="BG194">
        <f>$BR16*IF(DukeEnergy_BAU!BG16&lt;&gt;0,1,0)</f>
        <v>735557.29437943024</v>
      </c>
      <c r="BH194">
        <f>$BR16*IF(DukeEnergy_BAU!BH16&lt;&gt;0,1,0)</f>
        <v>735557.29437943024</v>
      </c>
      <c r="BI194">
        <f>$BR16*IF(DukeEnergy_BAU!BI16&lt;&gt;0,1,0)</f>
        <v>735557.29437943024</v>
      </c>
      <c r="BJ194">
        <f>$BR16*IF(DukeEnergy_BAU!BJ16&lt;&gt;0,1,0)</f>
        <v>735557.29437943024</v>
      </c>
      <c r="BK194">
        <f>$BR16*IF(DukeEnergy_BAU!BK16&lt;&gt;0,1,0)</f>
        <v>735557.29437943024</v>
      </c>
      <c r="BL194">
        <f>$BR16*IF(DukeEnergy_BAU!BL16&lt;&gt;0,1,0)</f>
        <v>735557.29437943024</v>
      </c>
      <c r="BM194">
        <f>$BR16*IF(DukeEnergy_BAU!BM16&lt;&gt;0,1,0)</f>
        <v>735557.29437943024</v>
      </c>
      <c r="BN194">
        <f>$BR16*IF(DukeEnergy_BAU!BN16&lt;&gt;0,1,0)</f>
        <v>735557.29437943024</v>
      </c>
      <c r="BO194">
        <f>$BR16*IF(DukeEnergy_BAU!BO16&lt;&gt;0,1,0)</f>
        <v>735557.29437943024</v>
      </c>
      <c r="BP194">
        <f>$BR16*IF(DukeEnergy_BAU!BP16&lt;&gt;0,1,0)</f>
        <v>735557.29437943024</v>
      </c>
      <c r="BQ194">
        <f>$BR16*IF(DukeEnergy_BAU!BQ16&lt;&gt;0,1,0)</f>
        <v>735557.29437943024</v>
      </c>
    </row>
    <row r="195" spans="1:69">
      <c r="A195" t="s">
        <v>31</v>
      </c>
      <c r="B195" t="s">
        <v>32</v>
      </c>
      <c r="C195" t="s">
        <v>33</v>
      </c>
      <c r="D195" t="s">
        <v>34</v>
      </c>
      <c r="E195" t="s">
        <v>160</v>
      </c>
      <c r="F195" t="s">
        <v>50</v>
      </c>
      <c r="H195" t="s">
        <v>161</v>
      </c>
      <c r="I195">
        <v>150</v>
      </c>
      <c r="J195" t="s">
        <v>37</v>
      </c>
      <c r="K195">
        <v>1958</v>
      </c>
      <c r="L195">
        <v>2021</v>
      </c>
      <c r="M195" t="s">
        <v>38</v>
      </c>
      <c r="N195" t="s">
        <v>39</v>
      </c>
      <c r="S195" t="s">
        <v>98</v>
      </c>
      <c r="T195" t="s">
        <v>41</v>
      </c>
      <c r="U195">
        <v>38.263688999999999</v>
      </c>
      <c r="V195">
        <v>-85.838086000000004</v>
      </c>
      <c r="W195" t="s">
        <v>42</v>
      </c>
      <c r="X195" t="s">
        <v>162</v>
      </c>
      <c r="Y195" t="s">
        <v>163</v>
      </c>
      <c r="AA195" t="s">
        <v>101</v>
      </c>
      <c r="AB195" t="s">
        <v>164</v>
      </c>
      <c r="AC195" t="s">
        <v>165</v>
      </c>
      <c r="AD195" t="s">
        <v>167</v>
      </c>
      <c r="AE195" t="s">
        <v>49</v>
      </c>
      <c r="AF195" s="1">
        <v>1</v>
      </c>
      <c r="AG195">
        <f t="shared" si="251"/>
        <v>900</v>
      </c>
      <c r="AH195" t="str">
        <f t="shared" si="252"/>
        <v/>
      </c>
      <c r="AI195">
        <f t="shared" si="253"/>
        <v>66</v>
      </c>
      <c r="AJ195">
        <f t="shared" si="254"/>
        <v>1998</v>
      </c>
      <c r="AK195">
        <f t="shared" ref="AK195:AL195" si="269">AJ195+40</f>
        <v>2038</v>
      </c>
      <c r="AL195">
        <f t="shared" si="269"/>
        <v>2078</v>
      </c>
      <c r="AM195">
        <f>BT17*IF(DukeEnergy_BAU!AM17&lt;&gt;0,1,0)</f>
        <v>444407.66769548965</v>
      </c>
      <c r="AN195">
        <f>BU17*IF(DukeEnergy_BAU!AN17&lt;&gt;0,1,0)</f>
        <v>0</v>
      </c>
      <c r="AO195">
        <f>BV17*IF(DukeEnergy_BAU!AO17&lt;&gt;0,1,0)</f>
        <v>0</v>
      </c>
      <c r="AP195">
        <f>BW17*IF(DukeEnergy_BAU!AP17&lt;&gt;0,1,0)</f>
        <v>0</v>
      </c>
      <c r="AQ195">
        <f>$BR17*IF(DukeEnergy_BAU!AQ17&lt;&gt;0,1,0)</f>
        <v>0</v>
      </c>
      <c r="AR195">
        <f>$BR17*IF(DukeEnergy_BAU!AR17&lt;&gt;0,1,0)</f>
        <v>0</v>
      </c>
      <c r="AS195">
        <f>$BR17*IF(DukeEnergy_BAU!AS17&lt;&gt;0,1,0)</f>
        <v>0</v>
      </c>
      <c r="AT195">
        <f>$BR17*IF(DukeEnergy_BAU!AT17&lt;&gt;0,1,0)</f>
        <v>0</v>
      </c>
      <c r="AU195">
        <f>$BR17*IF(DukeEnergy_BAU!AU17&lt;&gt;0,1,0)</f>
        <v>0</v>
      </c>
      <c r="AV195">
        <f>$BR17*IF(DukeEnergy_BAU!AV17&lt;&gt;0,1,0)</f>
        <v>0</v>
      </c>
      <c r="AW195">
        <f>$BR17*IF(DukeEnergy_BAU!AW17&lt;&gt;0,1,0)</f>
        <v>0</v>
      </c>
      <c r="AX195">
        <f>$BR17*IF(DukeEnergy_BAU!AX17&lt;&gt;0,1,0)</f>
        <v>0</v>
      </c>
      <c r="AY195">
        <f>$BR17*IF(DukeEnergy_BAU!AY17&lt;&gt;0,1,0)</f>
        <v>0</v>
      </c>
      <c r="AZ195">
        <f>$BR17*IF(DukeEnergy_BAU!AZ17&lt;&gt;0,1,0)</f>
        <v>0</v>
      </c>
      <c r="BA195">
        <f>$BR17*IF(DukeEnergy_BAU!BA17&lt;&gt;0,1,0)</f>
        <v>0</v>
      </c>
      <c r="BB195">
        <f>$BR17*IF(DukeEnergy_BAU!BB17&lt;&gt;0,1,0)</f>
        <v>0</v>
      </c>
      <c r="BC195">
        <f>$BR17*IF(DukeEnergy_BAU!BC17&lt;&gt;0,1,0)</f>
        <v>0</v>
      </c>
      <c r="BD195">
        <f>$BR17*IF(DukeEnergy_BAU!BD17&lt;&gt;0,1,0)</f>
        <v>0</v>
      </c>
      <c r="BE195">
        <f>$BR17*IF(DukeEnergy_BAU!BE17&lt;&gt;0,1,0)</f>
        <v>0</v>
      </c>
      <c r="BF195">
        <f>$BR17*IF(DukeEnergy_BAU!BF17&lt;&gt;0,1,0)</f>
        <v>0</v>
      </c>
      <c r="BG195">
        <f>$BR17*IF(DukeEnergy_BAU!BG17&lt;&gt;0,1,0)</f>
        <v>0</v>
      </c>
      <c r="BH195">
        <f>$BR17*IF(DukeEnergy_BAU!BH17&lt;&gt;0,1,0)</f>
        <v>0</v>
      </c>
      <c r="BI195">
        <f>$BR17*IF(DukeEnergy_BAU!BI17&lt;&gt;0,1,0)</f>
        <v>0</v>
      </c>
      <c r="BJ195">
        <f>$BR17*IF(DukeEnergy_BAU!BJ17&lt;&gt;0,1,0)</f>
        <v>0</v>
      </c>
      <c r="BK195">
        <f>$BR17*IF(DukeEnergy_BAU!BK17&lt;&gt;0,1,0)</f>
        <v>0</v>
      </c>
      <c r="BL195">
        <f>$BR17*IF(DukeEnergy_BAU!BL17&lt;&gt;0,1,0)</f>
        <v>0</v>
      </c>
      <c r="BM195">
        <f>$BR17*IF(DukeEnergy_BAU!BM17&lt;&gt;0,1,0)</f>
        <v>0</v>
      </c>
      <c r="BN195">
        <f>$BR17*IF(DukeEnergy_BAU!BN17&lt;&gt;0,1,0)</f>
        <v>0</v>
      </c>
      <c r="BO195">
        <f>$BR17*IF(DukeEnergy_BAU!BO17&lt;&gt;0,1,0)</f>
        <v>0</v>
      </c>
      <c r="BP195">
        <f>$BR17*IF(DukeEnergy_BAU!BP17&lt;&gt;0,1,0)</f>
        <v>0</v>
      </c>
      <c r="BQ195">
        <f>$BR17*IF(DukeEnergy_BAU!BQ17&lt;&gt;0,1,0)</f>
        <v>0</v>
      </c>
    </row>
    <row r="196" spans="1:69">
      <c r="A196" t="s">
        <v>31</v>
      </c>
      <c r="B196" t="s">
        <v>32</v>
      </c>
      <c r="C196" t="s">
        <v>33</v>
      </c>
      <c r="D196" t="s">
        <v>34</v>
      </c>
      <c r="E196" t="s">
        <v>160</v>
      </c>
      <c r="F196" t="s">
        <v>64</v>
      </c>
      <c r="H196" t="s">
        <v>161</v>
      </c>
      <c r="I196">
        <v>150</v>
      </c>
      <c r="J196" t="s">
        <v>37</v>
      </c>
      <c r="K196">
        <v>1961</v>
      </c>
      <c r="L196">
        <v>2021</v>
      </c>
      <c r="M196" t="s">
        <v>38</v>
      </c>
      <c r="N196" t="s">
        <v>39</v>
      </c>
      <c r="S196" t="s">
        <v>98</v>
      </c>
      <c r="T196" t="s">
        <v>41</v>
      </c>
      <c r="U196">
        <v>38.263688999999999</v>
      </c>
      <c r="V196">
        <v>-85.838086000000004</v>
      </c>
      <c r="W196" t="s">
        <v>42</v>
      </c>
      <c r="X196" t="s">
        <v>162</v>
      </c>
      <c r="Y196" t="s">
        <v>163</v>
      </c>
      <c r="AA196" t="s">
        <v>101</v>
      </c>
      <c r="AB196" t="s">
        <v>164</v>
      </c>
      <c r="AC196" t="s">
        <v>165</v>
      </c>
      <c r="AD196" t="s">
        <v>169</v>
      </c>
      <c r="AE196" t="s">
        <v>49</v>
      </c>
      <c r="AF196" s="1">
        <v>1</v>
      </c>
      <c r="AG196">
        <f t="shared" si="251"/>
        <v>900</v>
      </c>
      <c r="AH196">
        <f t="shared" si="252"/>
        <v>900</v>
      </c>
      <c r="AI196">
        <f t="shared" si="253"/>
        <v>63</v>
      </c>
      <c r="AJ196">
        <f t="shared" si="254"/>
        <v>2001</v>
      </c>
      <c r="AK196">
        <f t="shared" ref="AK196:AL196" si="270">AJ196+40</f>
        <v>2041</v>
      </c>
      <c r="AL196">
        <f t="shared" si="270"/>
        <v>2081</v>
      </c>
      <c r="AM196">
        <f>BT18*IF(DukeEnergy_BAU!AM18&lt;&gt;0,1,0)</f>
        <v>444407.66769548965</v>
      </c>
      <c r="AN196">
        <f>BU18*IF(DukeEnergy_BAU!AN18&lt;&gt;0,1,0)</f>
        <v>0</v>
      </c>
      <c r="AO196">
        <f>BV18*IF(DukeEnergy_BAU!AO18&lt;&gt;0,1,0)</f>
        <v>0</v>
      </c>
      <c r="AP196">
        <f>BW18*IF(DukeEnergy_BAU!AP18&lt;&gt;0,1,0)</f>
        <v>0</v>
      </c>
      <c r="AQ196">
        <f>$BR18*IF(DukeEnergy_BAU!AQ18&lt;&gt;0,1,0)</f>
        <v>0</v>
      </c>
      <c r="AR196">
        <f>$BR18*IF(DukeEnergy_BAU!AR18&lt;&gt;0,1,0)</f>
        <v>0</v>
      </c>
      <c r="AS196">
        <f>$BR18*IF(DukeEnergy_BAU!AS18&lt;&gt;0,1,0)</f>
        <v>0</v>
      </c>
      <c r="AT196">
        <f>$BR18*IF(DukeEnergy_BAU!AT18&lt;&gt;0,1,0)</f>
        <v>0</v>
      </c>
      <c r="AU196">
        <f>$BR18*IF(DukeEnergy_BAU!AU18&lt;&gt;0,1,0)</f>
        <v>0</v>
      </c>
      <c r="AV196">
        <f>$BR18*IF(DukeEnergy_BAU!AV18&lt;&gt;0,1,0)</f>
        <v>0</v>
      </c>
      <c r="AW196">
        <f>$BR18*IF(DukeEnergy_BAU!AW18&lt;&gt;0,1,0)</f>
        <v>0</v>
      </c>
      <c r="AX196">
        <f>$BR18*IF(DukeEnergy_BAU!AX18&lt;&gt;0,1,0)</f>
        <v>0</v>
      </c>
      <c r="AY196">
        <f>$BR18*IF(DukeEnergy_BAU!AY18&lt;&gt;0,1,0)</f>
        <v>0</v>
      </c>
      <c r="AZ196">
        <f>$BR18*IF(DukeEnergy_BAU!AZ18&lt;&gt;0,1,0)</f>
        <v>0</v>
      </c>
      <c r="BA196">
        <f>$BR18*IF(DukeEnergy_BAU!BA18&lt;&gt;0,1,0)</f>
        <v>0</v>
      </c>
      <c r="BB196">
        <f>$BR18*IF(DukeEnergy_BAU!BB18&lt;&gt;0,1,0)</f>
        <v>0</v>
      </c>
      <c r="BC196">
        <f>$BR18*IF(DukeEnergy_BAU!BC18&lt;&gt;0,1,0)</f>
        <v>0</v>
      </c>
      <c r="BD196">
        <f>$BR18*IF(DukeEnergy_BAU!BD18&lt;&gt;0,1,0)</f>
        <v>0</v>
      </c>
      <c r="BE196">
        <f>$BR18*IF(DukeEnergy_BAU!BE18&lt;&gt;0,1,0)</f>
        <v>0</v>
      </c>
      <c r="BF196">
        <f>$BR18*IF(DukeEnergy_BAU!BF18&lt;&gt;0,1,0)</f>
        <v>0</v>
      </c>
      <c r="BG196">
        <f>$BR18*IF(DukeEnergy_BAU!BG18&lt;&gt;0,1,0)</f>
        <v>0</v>
      </c>
      <c r="BH196">
        <f>$BR18*IF(DukeEnergy_BAU!BH18&lt;&gt;0,1,0)</f>
        <v>0</v>
      </c>
      <c r="BI196">
        <f>$BR18*IF(DukeEnergy_BAU!BI18&lt;&gt;0,1,0)</f>
        <v>0</v>
      </c>
      <c r="BJ196">
        <f>$BR18*IF(DukeEnergy_BAU!BJ18&lt;&gt;0,1,0)</f>
        <v>0</v>
      </c>
      <c r="BK196">
        <f>$BR18*IF(DukeEnergy_BAU!BK18&lt;&gt;0,1,0)</f>
        <v>0</v>
      </c>
      <c r="BL196">
        <f>$BR18*IF(DukeEnergy_BAU!BL18&lt;&gt;0,1,0)</f>
        <v>0</v>
      </c>
      <c r="BM196">
        <f>$BR18*IF(DukeEnergy_BAU!BM18&lt;&gt;0,1,0)</f>
        <v>0</v>
      </c>
      <c r="BN196">
        <f>$BR18*IF(DukeEnergy_BAU!BN18&lt;&gt;0,1,0)</f>
        <v>0</v>
      </c>
      <c r="BO196">
        <f>$BR18*IF(DukeEnergy_BAU!BO18&lt;&gt;0,1,0)</f>
        <v>0</v>
      </c>
      <c r="BP196">
        <f>$BR18*IF(DukeEnergy_BAU!BP18&lt;&gt;0,1,0)</f>
        <v>0</v>
      </c>
      <c r="BQ196">
        <f>$BR18*IF(DukeEnergy_BAU!BQ18&lt;&gt;0,1,0)</f>
        <v>0</v>
      </c>
    </row>
    <row r="197" spans="1:69">
      <c r="A197" t="s">
        <v>31</v>
      </c>
      <c r="B197" t="s">
        <v>32</v>
      </c>
      <c r="C197" t="s">
        <v>33</v>
      </c>
      <c r="D197" t="s">
        <v>34</v>
      </c>
      <c r="E197" t="s">
        <v>170</v>
      </c>
      <c r="F197" t="s">
        <v>36</v>
      </c>
      <c r="I197">
        <v>667.9</v>
      </c>
      <c r="J197" t="s">
        <v>72</v>
      </c>
      <c r="K197">
        <v>1975</v>
      </c>
      <c r="L197">
        <v>2035</v>
      </c>
      <c r="M197" t="s">
        <v>73</v>
      </c>
      <c r="N197" t="s">
        <v>39</v>
      </c>
      <c r="S197" t="s">
        <v>98</v>
      </c>
      <c r="T197" t="s">
        <v>41</v>
      </c>
      <c r="U197">
        <v>38.371381</v>
      </c>
      <c r="V197">
        <v>-87.768189000000007</v>
      </c>
      <c r="W197" t="s">
        <v>42</v>
      </c>
      <c r="X197" t="s">
        <v>171</v>
      </c>
      <c r="Y197" t="s">
        <v>172</v>
      </c>
      <c r="AA197" t="s">
        <v>101</v>
      </c>
      <c r="AB197" t="s">
        <v>173</v>
      </c>
      <c r="AC197" t="s">
        <v>174</v>
      </c>
      <c r="AD197" t="s">
        <v>175</v>
      </c>
      <c r="AE197" t="s">
        <v>49</v>
      </c>
      <c r="AF197" s="1">
        <v>1</v>
      </c>
      <c r="AG197">
        <f t="shared" si="251"/>
        <v>10018.499999999998</v>
      </c>
      <c r="AH197" t="str">
        <f t="shared" si="252"/>
        <v/>
      </c>
      <c r="AI197">
        <f t="shared" si="253"/>
        <v>49</v>
      </c>
      <c r="AJ197">
        <f t="shared" si="254"/>
        <v>2015</v>
      </c>
      <c r="AK197">
        <f t="shared" ref="AK197:AL197" si="271">AJ197+40</f>
        <v>2055</v>
      </c>
      <c r="AL197">
        <f t="shared" si="271"/>
        <v>2095</v>
      </c>
      <c r="AM197">
        <f>BT19*IF(DukeEnergy_BAU!AM19&lt;&gt;0,1,0)</f>
        <v>1978799.2083587833</v>
      </c>
      <c r="AN197">
        <f>BU19*IF(DukeEnergy_BAU!AN19&lt;&gt;0,1,0)</f>
        <v>2036519.3585829395</v>
      </c>
      <c r="AO197">
        <f>BV19*IF(DukeEnergy_BAU!AO19&lt;&gt;0,1,0)</f>
        <v>1620297.9541914021</v>
      </c>
      <c r="AP197">
        <f>BW19*IF(DukeEnergy_BAU!AP19&lt;&gt;0,1,0)</f>
        <v>1510255.7249180975</v>
      </c>
      <c r="AQ197">
        <f>$BR19*IF(DukeEnergy_BAU!AQ19&lt;&gt;0,1,0)</f>
        <v>1786468.0615128053</v>
      </c>
      <c r="AR197">
        <f>$BR19*IF(DukeEnergy_BAU!AR19&lt;&gt;0,1,0)</f>
        <v>1786468.0615128053</v>
      </c>
      <c r="AS197">
        <f>$BR19*IF(DukeEnergy_BAU!AS19&lt;&gt;0,1,0)</f>
        <v>1786468.0615128053</v>
      </c>
      <c r="AT197">
        <f>$BR19*IF(DukeEnergy_BAU!AT19&lt;&gt;0,1,0)</f>
        <v>1786468.0615128053</v>
      </c>
      <c r="AU197">
        <f>$BR19*IF(DukeEnergy_BAU!AU19&lt;&gt;0,1,0)</f>
        <v>1786468.0615128053</v>
      </c>
      <c r="AV197">
        <f>$BR19*IF(DukeEnergy_BAU!AV19&lt;&gt;0,1,0)</f>
        <v>1786468.0615128053</v>
      </c>
      <c r="AW197">
        <f>$BR19*IF(DukeEnergy_BAU!AW19&lt;&gt;0,1,0)</f>
        <v>1786468.0615128053</v>
      </c>
      <c r="AX197">
        <f>$BR19*IF(DukeEnergy_BAU!AX19&lt;&gt;0,1,0)</f>
        <v>1786468.0615128053</v>
      </c>
      <c r="AY197">
        <f>$BR19*IF(DukeEnergy_BAU!AY19&lt;&gt;0,1,0)</f>
        <v>1786468.0615128053</v>
      </c>
      <c r="AZ197">
        <f>$BR19*IF(DukeEnergy_BAU!AZ19&lt;&gt;0,1,0)</f>
        <v>1786468.0615128053</v>
      </c>
      <c r="BA197">
        <f>$BR19*IF(DukeEnergy_BAU!BA19&lt;&gt;0,1,0)</f>
        <v>1786468.0615128053</v>
      </c>
      <c r="BB197">
        <f>$BR19*IF(DukeEnergy_BAU!BB19&lt;&gt;0,1,0)</f>
        <v>1786468.0615128053</v>
      </c>
      <c r="BC197">
        <f>$BR19*IF(DukeEnergy_BAU!BC19&lt;&gt;0,1,0)</f>
        <v>1786468.0615128053</v>
      </c>
      <c r="BD197">
        <f>$BR19*IF(DukeEnergy_BAU!BD19&lt;&gt;0,1,0)</f>
        <v>1786468.0615128053</v>
      </c>
      <c r="BE197">
        <f>$BR19*IF(DukeEnergy_BAU!BE19&lt;&gt;0,1,0)</f>
        <v>1786468.0615128053</v>
      </c>
      <c r="BF197">
        <f>$BR19*IF(DukeEnergy_BAU!BF19&lt;&gt;0,1,0)</f>
        <v>1786468.0615128053</v>
      </c>
      <c r="BG197">
        <f>$BR19*IF(DukeEnergy_BAU!BG19&lt;&gt;0,1,0)</f>
        <v>1786468.0615128053</v>
      </c>
      <c r="BH197">
        <f>$BR19*IF(DukeEnergy_BAU!BH19&lt;&gt;0,1,0)</f>
        <v>1786468.0615128053</v>
      </c>
      <c r="BI197">
        <f>$BR19*IF(DukeEnergy_BAU!BI19&lt;&gt;0,1,0)</f>
        <v>1786468.0615128053</v>
      </c>
      <c r="BJ197">
        <f>$BR19*IF(DukeEnergy_BAU!BJ19&lt;&gt;0,1,0)</f>
        <v>1786468.0615128053</v>
      </c>
      <c r="BK197">
        <f>$BR19*IF(DukeEnergy_BAU!BK19&lt;&gt;0,1,0)</f>
        <v>1786468.0615128053</v>
      </c>
      <c r="BL197">
        <f>$BR19*IF(DukeEnergy_BAU!BL19&lt;&gt;0,1,0)</f>
        <v>1786468.0615128053</v>
      </c>
      <c r="BM197">
        <f>$BR19*IF(DukeEnergy_BAU!BM19&lt;&gt;0,1,0)</f>
        <v>1786468.0615128053</v>
      </c>
      <c r="BN197">
        <f>$BR19*IF(DukeEnergy_BAU!BN19&lt;&gt;0,1,0)</f>
        <v>1786468.0615128053</v>
      </c>
      <c r="BO197">
        <f>$BR19*IF(DukeEnergy_BAU!BO19&lt;&gt;0,1,0)</f>
        <v>1786468.0615128053</v>
      </c>
      <c r="BP197">
        <f>$BR19*IF(DukeEnergy_BAU!BP19&lt;&gt;0,1,0)</f>
        <v>1786468.0615128053</v>
      </c>
      <c r="BQ197">
        <f>$BR19*IF(DukeEnergy_BAU!BQ19&lt;&gt;0,1,0)</f>
        <v>1786468.0615128053</v>
      </c>
    </row>
    <row r="198" spans="1:69">
      <c r="A198" t="s">
        <v>31</v>
      </c>
      <c r="B198" t="s">
        <v>32</v>
      </c>
      <c r="C198" t="s">
        <v>33</v>
      </c>
      <c r="D198" t="s">
        <v>34</v>
      </c>
      <c r="E198" t="s">
        <v>170</v>
      </c>
      <c r="F198" t="s">
        <v>50</v>
      </c>
      <c r="I198">
        <v>667.9</v>
      </c>
      <c r="J198" t="s">
        <v>72</v>
      </c>
      <c r="K198">
        <v>1976</v>
      </c>
      <c r="L198">
        <v>2035</v>
      </c>
      <c r="M198" t="s">
        <v>73</v>
      </c>
      <c r="N198" t="s">
        <v>39</v>
      </c>
      <c r="S198" t="s">
        <v>98</v>
      </c>
      <c r="T198" t="s">
        <v>41</v>
      </c>
      <c r="U198">
        <v>38.371381</v>
      </c>
      <c r="V198">
        <v>-87.768189000000007</v>
      </c>
      <c r="W198" t="s">
        <v>42</v>
      </c>
      <c r="X198" t="s">
        <v>171</v>
      </c>
      <c r="Y198" t="s">
        <v>172</v>
      </c>
      <c r="AA198" t="s">
        <v>101</v>
      </c>
      <c r="AB198" t="s">
        <v>173</v>
      </c>
      <c r="AC198" t="s">
        <v>174</v>
      </c>
      <c r="AD198" t="s">
        <v>176</v>
      </c>
      <c r="AE198" t="s">
        <v>49</v>
      </c>
      <c r="AF198" s="1">
        <v>1</v>
      </c>
      <c r="AG198">
        <f t="shared" si="251"/>
        <v>10018.499999999998</v>
      </c>
      <c r="AH198" t="str">
        <f t="shared" si="252"/>
        <v/>
      </c>
      <c r="AI198">
        <f t="shared" si="253"/>
        <v>48</v>
      </c>
      <c r="AJ198">
        <f t="shared" si="254"/>
        <v>2016</v>
      </c>
      <c r="AK198">
        <f t="shared" ref="AK198:AL198" si="272">AJ198+40</f>
        <v>2056</v>
      </c>
      <c r="AL198">
        <f t="shared" si="272"/>
        <v>2096</v>
      </c>
      <c r="AM198">
        <f>BT20*IF(DukeEnergy_BAU!AM20&lt;&gt;0,1,0)</f>
        <v>1978799.2083587833</v>
      </c>
      <c r="AN198">
        <f>BU20*IF(DukeEnergy_BAU!AN20&lt;&gt;0,1,0)</f>
        <v>2036519.3585829395</v>
      </c>
      <c r="AO198">
        <f>BV20*IF(DukeEnergy_BAU!AO20&lt;&gt;0,1,0)</f>
        <v>1620297.9541914021</v>
      </c>
      <c r="AP198">
        <f>BW20*IF(DukeEnergy_BAU!AP20&lt;&gt;0,1,0)</f>
        <v>1510255.7249180975</v>
      </c>
      <c r="AQ198">
        <f>$BR20*IF(DukeEnergy_BAU!AQ20&lt;&gt;0,1,0)</f>
        <v>1786468.0615128053</v>
      </c>
      <c r="AR198">
        <f>$BR20*IF(DukeEnergy_BAU!AR20&lt;&gt;0,1,0)</f>
        <v>1786468.0615128053</v>
      </c>
      <c r="AS198">
        <f>$BR20*IF(DukeEnergy_BAU!AS20&lt;&gt;0,1,0)</f>
        <v>1786468.0615128053</v>
      </c>
      <c r="AT198">
        <f>$BR20*IF(DukeEnergy_BAU!AT20&lt;&gt;0,1,0)</f>
        <v>1786468.0615128053</v>
      </c>
      <c r="AU198">
        <f>$BR20*IF(DukeEnergy_BAU!AU20&lt;&gt;0,1,0)</f>
        <v>1786468.0615128053</v>
      </c>
      <c r="AV198">
        <f>$BR20*IF(DukeEnergy_BAU!AV20&lt;&gt;0,1,0)</f>
        <v>1786468.0615128053</v>
      </c>
      <c r="AW198">
        <f>$BR20*IF(DukeEnergy_BAU!AW20&lt;&gt;0,1,0)</f>
        <v>1786468.0615128053</v>
      </c>
      <c r="AX198">
        <f>$BR20*IF(DukeEnergy_BAU!AX20&lt;&gt;0,1,0)</f>
        <v>1786468.0615128053</v>
      </c>
      <c r="AY198">
        <f>$BR20*IF(DukeEnergy_BAU!AY20&lt;&gt;0,1,0)</f>
        <v>1786468.0615128053</v>
      </c>
      <c r="AZ198">
        <f>$BR20*IF(DukeEnergy_BAU!AZ20&lt;&gt;0,1,0)</f>
        <v>1786468.0615128053</v>
      </c>
      <c r="BA198">
        <f>$BR20*IF(DukeEnergy_BAU!BA20&lt;&gt;0,1,0)</f>
        <v>1786468.0615128053</v>
      </c>
      <c r="BB198">
        <f>$BR20*IF(DukeEnergy_BAU!BB20&lt;&gt;0,1,0)</f>
        <v>1786468.0615128053</v>
      </c>
      <c r="BC198">
        <f>$BR20*IF(DukeEnergy_BAU!BC20&lt;&gt;0,1,0)</f>
        <v>1786468.0615128053</v>
      </c>
      <c r="BD198">
        <f>$BR20*IF(DukeEnergy_BAU!BD20&lt;&gt;0,1,0)</f>
        <v>1786468.0615128053</v>
      </c>
      <c r="BE198">
        <f>$BR20*IF(DukeEnergy_BAU!BE20&lt;&gt;0,1,0)</f>
        <v>1786468.0615128053</v>
      </c>
      <c r="BF198">
        <f>$BR20*IF(DukeEnergy_BAU!BF20&lt;&gt;0,1,0)</f>
        <v>1786468.0615128053</v>
      </c>
      <c r="BG198">
        <f>$BR20*IF(DukeEnergy_BAU!BG20&lt;&gt;0,1,0)</f>
        <v>1786468.0615128053</v>
      </c>
      <c r="BH198">
        <f>$BR20*IF(DukeEnergy_BAU!BH20&lt;&gt;0,1,0)</f>
        <v>1786468.0615128053</v>
      </c>
      <c r="BI198">
        <f>$BR20*IF(DukeEnergy_BAU!BI20&lt;&gt;0,1,0)</f>
        <v>1786468.0615128053</v>
      </c>
      <c r="BJ198">
        <f>$BR20*IF(DukeEnergy_BAU!BJ20&lt;&gt;0,1,0)</f>
        <v>1786468.0615128053</v>
      </c>
      <c r="BK198">
        <f>$BR20*IF(DukeEnergy_BAU!BK20&lt;&gt;0,1,0)</f>
        <v>1786468.0615128053</v>
      </c>
      <c r="BL198">
        <f>$BR20*IF(DukeEnergy_BAU!BL20&lt;&gt;0,1,0)</f>
        <v>1786468.0615128053</v>
      </c>
      <c r="BM198">
        <f>$BR20*IF(DukeEnergy_BAU!BM20&lt;&gt;0,1,0)</f>
        <v>1786468.0615128053</v>
      </c>
      <c r="BN198">
        <f>$BR20*IF(DukeEnergy_BAU!BN20&lt;&gt;0,1,0)</f>
        <v>1786468.0615128053</v>
      </c>
      <c r="BO198">
        <f>$BR20*IF(DukeEnergy_BAU!BO20&lt;&gt;0,1,0)</f>
        <v>1786468.0615128053</v>
      </c>
      <c r="BP198">
        <f>$BR20*IF(DukeEnergy_BAU!BP20&lt;&gt;0,1,0)</f>
        <v>1786468.0615128053</v>
      </c>
      <c r="BQ198">
        <f>$BR20*IF(DukeEnergy_BAU!BQ20&lt;&gt;0,1,0)</f>
        <v>1786468.0615128053</v>
      </c>
    </row>
    <row r="199" spans="1:69">
      <c r="A199" t="s">
        <v>31</v>
      </c>
      <c r="B199" t="s">
        <v>32</v>
      </c>
      <c r="C199" t="s">
        <v>33</v>
      </c>
      <c r="D199" t="s">
        <v>34</v>
      </c>
      <c r="E199" t="s">
        <v>170</v>
      </c>
      <c r="F199" t="s">
        <v>62</v>
      </c>
      <c r="I199">
        <v>667.9</v>
      </c>
      <c r="J199" t="s">
        <v>72</v>
      </c>
      <c r="K199">
        <v>1978</v>
      </c>
      <c r="L199">
        <v>2029</v>
      </c>
      <c r="M199" t="s">
        <v>73</v>
      </c>
      <c r="N199" t="s">
        <v>39</v>
      </c>
      <c r="S199" t="s">
        <v>98</v>
      </c>
      <c r="T199" t="s">
        <v>41</v>
      </c>
      <c r="U199">
        <v>38.371381</v>
      </c>
      <c r="V199">
        <v>-87.768189000000007</v>
      </c>
      <c r="W199" t="s">
        <v>42</v>
      </c>
      <c r="X199" t="s">
        <v>171</v>
      </c>
      <c r="Y199" t="s">
        <v>172</v>
      </c>
      <c r="AA199" t="s">
        <v>101</v>
      </c>
      <c r="AB199" t="s">
        <v>173</v>
      </c>
      <c r="AC199" t="s">
        <v>174</v>
      </c>
      <c r="AD199" t="s">
        <v>177</v>
      </c>
      <c r="AE199" t="s">
        <v>49</v>
      </c>
      <c r="AF199" s="1">
        <v>1</v>
      </c>
      <c r="AG199">
        <f t="shared" si="251"/>
        <v>10018.499999999998</v>
      </c>
      <c r="AH199" t="str">
        <f t="shared" si="252"/>
        <v/>
      </c>
      <c r="AI199">
        <f t="shared" si="253"/>
        <v>46</v>
      </c>
      <c r="AJ199">
        <f t="shared" si="254"/>
        <v>2018</v>
      </c>
      <c r="AK199">
        <f t="shared" ref="AK199:AL199" si="273">AJ199+40</f>
        <v>2058</v>
      </c>
      <c r="AL199">
        <f t="shared" si="273"/>
        <v>2098</v>
      </c>
      <c r="AM199">
        <f>BT21*IF(DukeEnergy_BAU!AM21&lt;&gt;0,1,0)</f>
        <v>1978799.2083587833</v>
      </c>
      <c r="AN199">
        <f>BU21*IF(DukeEnergy_BAU!AN21&lt;&gt;0,1,0)</f>
        <v>2036519.3585829395</v>
      </c>
      <c r="AO199">
        <f>BV21*IF(DukeEnergy_BAU!AO21&lt;&gt;0,1,0)</f>
        <v>1620297.9541914021</v>
      </c>
      <c r="AP199">
        <f>BW21*IF(DukeEnergy_BAU!AP21&lt;&gt;0,1,0)</f>
        <v>1510255.7249180975</v>
      </c>
      <c r="AQ199">
        <f>$BR21*IF(DukeEnergy_BAU!AQ21&lt;&gt;0,1,0)</f>
        <v>1786468.0615128053</v>
      </c>
      <c r="AR199">
        <f>$BR21*IF(DukeEnergy_BAU!AR21&lt;&gt;0,1,0)</f>
        <v>1786468.0615128053</v>
      </c>
      <c r="AS199">
        <f>$BR21*IF(DukeEnergy_BAU!AS21&lt;&gt;0,1,0)</f>
        <v>1786468.0615128053</v>
      </c>
      <c r="AT199">
        <f>$BR21*IF(DukeEnergy_BAU!AT21&lt;&gt;0,1,0)</f>
        <v>1786468.0615128053</v>
      </c>
      <c r="AU199">
        <f>$BR21*IF(DukeEnergy_BAU!AU21&lt;&gt;0,1,0)</f>
        <v>1786468.0615128053</v>
      </c>
      <c r="AV199">
        <f>$BR21*IF(DukeEnergy_BAU!AV21&lt;&gt;0,1,0)</f>
        <v>1786468.0615128053</v>
      </c>
      <c r="AW199">
        <f>$BR21*IF(DukeEnergy_BAU!AW21&lt;&gt;0,1,0)</f>
        <v>1786468.0615128053</v>
      </c>
      <c r="AX199">
        <f>$BR21*IF(DukeEnergy_BAU!AX21&lt;&gt;0,1,0)</f>
        <v>1786468.0615128053</v>
      </c>
      <c r="AY199">
        <f>$BR21*IF(DukeEnergy_BAU!AY21&lt;&gt;0,1,0)</f>
        <v>1786468.0615128053</v>
      </c>
      <c r="AZ199">
        <f>$BR21*IF(DukeEnergy_BAU!AZ21&lt;&gt;0,1,0)</f>
        <v>1786468.0615128053</v>
      </c>
      <c r="BA199">
        <f>$BR21*IF(DukeEnergy_BAU!BA21&lt;&gt;0,1,0)</f>
        <v>1786468.0615128053</v>
      </c>
      <c r="BB199">
        <f>$BR21*IF(DukeEnergy_BAU!BB21&lt;&gt;0,1,0)</f>
        <v>1786468.0615128053</v>
      </c>
      <c r="BC199">
        <f>$BR21*IF(DukeEnergy_BAU!BC21&lt;&gt;0,1,0)</f>
        <v>1786468.0615128053</v>
      </c>
      <c r="BD199">
        <f>$BR21*IF(DukeEnergy_BAU!BD21&lt;&gt;0,1,0)</f>
        <v>1786468.0615128053</v>
      </c>
      <c r="BE199">
        <f>$BR21*IF(DukeEnergy_BAU!BE21&lt;&gt;0,1,0)</f>
        <v>1786468.0615128053</v>
      </c>
      <c r="BF199">
        <f>$BR21*IF(DukeEnergy_BAU!BF21&lt;&gt;0,1,0)</f>
        <v>1786468.0615128053</v>
      </c>
      <c r="BG199">
        <f>$BR21*IF(DukeEnergy_BAU!BG21&lt;&gt;0,1,0)</f>
        <v>1786468.0615128053</v>
      </c>
      <c r="BH199">
        <f>$BR21*IF(DukeEnergy_BAU!BH21&lt;&gt;0,1,0)</f>
        <v>1786468.0615128053</v>
      </c>
      <c r="BI199">
        <f>$BR21*IF(DukeEnergy_BAU!BI21&lt;&gt;0,1,0)</f>
        <v>1786468.0615128053</v>
      </c>
      <c r="BJ199">
        <f>$BR21*IF(DukeEnergy_BAU!BJ21&lt;&gt;0,1,0)</f>
        <v>1786468.0615128053</v>
      </c>
      <c r="BK199">
        <f>$BR21*IF(DukeEnergy_BAU!BK21&lt;&gt;0,1,0)</f>
        <v>1786468.0615128053</v>
      </c>
      <c r="BL199">
        <f>$BR21*IF(DukeEnergy_BAU!BL21&lt;&gt;0,1,0)</f>
        <v>1786468.0615128053</v>
      </c>
      <c r="BM199">
        <f>$BR21*IF(DukeEnergy_BAU!BM21&lt;&gt;0,1,0)</f>
        <v>1786468.0615128053</v>
      </c>
      <c r="BN199">
        <f>$BR21*IF(DukeEnergy_BAU!BN21&lt;&gt;0,1,0)</f>
        <v>1786468.0615128053</v>
      </c>
      <c r="BO199">
        <f>$BR21*IF(DukeEnergy_BAU!BO21&lt;&gt;0,1,0)</f>
        <v>1786468.0615128053</v>
      </c>
      <c r="BP199">
        <f>$BR21*IF(DukeEnergy_BAU!BP21&lt;&gt;0,1,0)</f>
        <v>1786468.0615128053</v>
      </c>
      <c r="BQ199">
        <f>$BR21*IF(DukeEnergy_BAU!BQ21&lt;&gt;0,1,0)</f>
        <v>1786468.0615128053</v>
      </c>
    </row>
    <row r="200" spans="1:69">
      <c r="A200" t="s">
        <v>31</v>
      </c>
      <c r="B200" t="s">
        <v>32</v>
      </c>
      <c r="C200" t="s">
        <v>33</v>
      </c>
      <c r="D200" t="s">
        <v>34</v>
      </c>
      <c r="E200" t="s">
        <v>170</v>
      </c>
      <c r="F200" t="s">
        <v>64</v>
      </c>
      <c r="I200">
        <v>667.9</v>
      </c>
      <c r="J200" t="s">
        <v>72</v>
      </c>
      <c r="K200">
        <v>1979</v>
      </c>
      <c r="L200">
        <v>2029</v>
      </c>
      <c r="M200" t="s">
        <v>73</v>
      </c>
      <c r="N200" t="s">
        <v>39</v>
      </c>
      <c r="S200" t="s">
        <v>98</v>
      </c>
      <c r="T200" t="s">
        <v>41</v>
      </c>
      <c r="U200">
        <v>38.371381</v>
      </c>
      <c r="V200">
        <v>-87.768189000000007</v>
      </c>
      <c r="W200" t="s">
        <v>42</v>
      </c>
      <c r="X200" t="s">
        <v>171</v>
      </c>
      <c r="Y200" t="s">
        <v>172</v>
      </c>
      <c r="AA200" t="s">
        <v>101</v>
      </c>
      <c r="AB200" t="s">
        <v>173</v>
      </c>
      <c r="AC200" t="s">
        <v>174</v>
      </c>
      <c r="AD200" t="s">
        <v>178</v>
      </c>
      <c r="AE200" t="s">
        <v>49</v>
      </c>
      <c r="AF200" s="1">
        <v>1</v>
      </c>
      <c r="AG200">
        <f t="shared" si="251"/>
        <v>10018.499999999998</v>
      </c>
      <c r="AH200" t="str">
        <f t="shared" si="252"/>
        <v/>
      </c>
      <c r="AI200">
        <f t="shared" si="253"/>
        <v>45</v>
      </c>
      <c r="AJ200">
        <f t="shared" si="254"/>
        <v>2019</v>
      </c>
      <c r="AK200">
        <f t="shared" ref="AK200:AL200" si="274">AJ200+40</f>
        <v>2059</v>
      </c>
      <c r="AL200">
        <f t="shared" si="274"/>
        <v>2099</v>
      </c>
      <c r="AM200">
        <f>BT22*IF(DukeEnergy_BAU!AM22&lt;&gt;0,1,0)</f>
        <v>1978799.2083587833</v>
      </c>
      <c r="AN200">
        <f>BU22*IF(DukeEnergy_BAU!AN22&lt;&gt;0,1,0)</f>
        <v>2036519.3585829395</v>
      </c>
      <c r="AO200">
        <f>BV22*IF(DukeEnergy_BAU!AO22&lt;&gt;0,1,0)</f>
        <v>1620297.9541914021</v>
      </c>
      <c r="AP200">
        <f>BW22*IF(DukeEnergy_BAU!AP22&lt;&gt;0,1,0)</f>
        <v>1510255.7249180975</v>
      </c>
      <c r="AQ200">
        <f>$BR22*IF(DukeEnergy_BAU!AQ22&lt;&gt;0,1,0)</f>
        <v>1786468.0615128053</v>
      </c>
      <c r="AR200">
        <f>$BR22*IF(DukeEnergy_BAU!AR22&lt;&gt;0,1,0)</f>
        <v>1786468.0615128053</v>
      </c>
      <c r="AS200">
        <f>$BR22*IF(DukeEnergy_BAU!AS22&lt;&gt;0,1,0)</f>
        <v>1786468.0615128053</v>
      </c>
      <c r="AT200">
        <f>$BR22*IF(DukeEnergy_BAU!AT22&lt;&gt;0,1,0)</f>
        <v>1786468.0615128053</v>
      </c>
      <c r="AU200">
        <f>$BR22*IF(DukeEnergy_BAU!AU22&lt;&gt;0,1,0)</f>
        <v>1786468.0615128053</v>
      </c>
      <c r="AV200">
        <f>$BR22*IF(DukeEnergy_BAU!AV22&lt;&gt;0,1,0)</f>
        <v>1786468.0615128053</v>
      </c>
      <c r="AW200">
        <f>$BR22*IF(DukeEnergy_BAU!AW22&lt;&gt;0,1,0)</f>
        <v>1786468.0615128053</v>
      </c>
      <c r="AX200">
        <f>$BR22*IF(DukeEnergy_BAU!AX22&lt;&gt;0,1,0)</f>
        <v>1786468.0615128053</v>
      </c>
      <c r="AY200">
        <f>$BR22*IF(DukeEnergy_BAU!AY22&lt;&gt;0,1,0)</f>
        <v>1786468.0615128053</v>
      </c>
      <c r="AZ200">
        <f>$BR22*IF(DukeEnergy_BAU!AZ22&lt;&gt;0,1,0)</f>
        <v>1786468.0615128053</v>
      </c>
      <c r="BA200">
        <f>$BR22*IF(DukeEnergy_BAU!BA22&lt;&gt;0,1,0)</f>
        <v>1786468.0615128053</v>
      </c>
      <c r="BB200">
        <f>$BR22*IF(DukeEnergy_BAU!BB22&lt;&gt;0,1,0)</f>
        <v>1786468.0615128053</v>
      </c>
      <c r="BC200">
        <f>$BR22*IF(DukeEnergy_BAU!BC22&lt;&gt;0,1,0)</f>
        <v>1786468.0615128053</v>
      </c>
      <c r="BD200">
        <f>$BR22*IF(DukeEnergy_BAU!BD22&lt;&gt;0,1,0)</f>
        <v>1786468.0615128053</v>
      </c>
      <c r="BE200">
        <f>$BR22*IF(DukeEnergy_BAU!BE22&lt;&gt;0,1,0)</f>
        <v>1786468.0615128053</v>
      </c>
      <c r="BF200">
        <f>$BR22*IF(DukeEnergy_BAU!BF22&lt;&gt;0,1,0)</f>
        <v>1786468.0615128053</v>
      </c>
      <c r="BG200">
        <f>$BR22*IF(DukeEnergy_BAU!BG22&lt;&gt;0,1,0)</f>
        <v>1786468.0615128053</v>
      </c>
      <c r="BH200">
        <f>$BR22*IF(DukeEnergy_BAU!BH22&lt;&gt;0,1,0)</f>
        <v>1786468.0615128053</v>
      </c>
      <c r="BI200">
        <f>$BR22*IF(DukeEnergy_BAU!BI22&lt;&gt;0,1,0)</f>
        <v>1786468.0615128053</v>
      </c>
      <c r="BJ200">
        <f>$BR22*IF(DukeEnergy_BAU!BJ22&lt;&gt;0,1,0)</f>
        <v>1786468.0615128053</v>
      </c>
      <c r="BK200">
        <f>$BR22*IF(DukeEnergy_BAU!BK22&lt;&gt;0,1,0)</f>
        <v>1786468.0615128053</v>
      </c>
      <c r="BL200">
        <f>$BR22*IF(DukeEnergy_BAU!BL22&lt;&gt;0,1,0)</f>
        <v>1786468.0615128053</v>
      </c>
      <c r="BM200">
        <f>$BR22*IF(DukeEnergy_BAU!BM22&lt;&gt;0,1,0)</f>
        <v>1786468.0615128053</v>
      </c>
      <c r="BN200">
        <f>$BR22*IF(DukeEnergy_BAU!BN22&lt;&gt;0,1,0)</f>
        <v>1786468.0615128053</v>
      </c>
      <c r="BO200">
        <f>$BR22*IF(DukeEnergy_BAU!BO22&lt;&gt;0,1,0)</f>
        <v>1786468.0615128053</v>
      </c>
      <c r="BP200">
        <f>$BR22*IF(DukeEnergy_BAU!BP22&lt;&gt;0,1,0)</f>
        <v>1786468.0615128053</v>
      </c>
      <c r="BQ200">
        <f>$BR22*IF(DukeEnergy_BAU!BQ22&lt;&gt;0,1,0)</f>
        <v>1786468.0615128053</v>
      </c>
    </row>
    <row r="201" spans="1:69">
      <c r="A201" t="s">
        <v>31</v>
      </c>
      <c r="B201" t="s">
        <v>32</v>
      </c>
      <c r="C201" t="s">
        <v>33</v>
      </c>
      <c r="D201" t="s">
        <v>34</v>
      </c>
      <c r="E201" t="s">
        <v>170</v>
      </c>
      <c r="F201" t="s">
        <v>66</v>
      </c>
      <c r="I201">
        <v>667.9</v>
      </c>
      <c r="J201" t="s">
        <v>72</v>
      </c>
      <c r="K201">
        <v>1982</v>
      </c>
      <c r="L201">
        <v>2025</v>
      </c>
      <c r="M201" t="s">
        <v>73</v>
      </c>
      <c r="N201" t="s">
        <v>39</v>
      </c>
      <c r="S201" t="s">
        <v>179</v>
      </c>
      <c r="T201" t="s">
        <v>1171</v>
      </c>
      <c r="U201">
        <v>38.371381</v>
      </c>
      <c r="V201">
        <v>-87.768189000000007</v>
      </c>
      <c r="W201" t="s">
        <v>42</v>
      </c>
      <c r="X201" t="s">
        <v>171</v>
      </c>
      <c r="Y201" t="s">
        <v>172</v>
      </c>
      <c r="AA201" t="s">
        <v>101</v>
      </c>
      <c r="AB201" t="s">
        <v>173</v>
      </c>
      <c r="AC201" t="s">
        <v>174</v>
      </c>
      <c r="AD201" t="s">
        <v>180</v>
      </c>
      <c r="AE201" t="s">
        <v>49</v>
      </c>
      <c r="AF201" s="2">
        <v>0.5</v>
      </c>
      <c r="AG201">
        <f t="shared" si="251"/>
        <v>10018.499999999998</v>
      </c>
      <c r="AH201">
        <f t="shared" si="252"/>
        <v>10018.499999999998</v>
      </c>
      <c r="AI201">
        <f t="shared" si="253"/>
        <v>42</v>
      </c>
      <c r="AJ201">
        <f t="shared" si="254"/>
        <v>2022</v>
      </c>
      <c r="AK201">
        <f t="shared" ref="AK201:AL201" si="275">AJ201+40</f>
        <v>2062</v>
      </c>
      <c r="AL201">
        <f t="shared" si="275"/>
        <v>2102</v>
      </c>
      <c r="AM201">
        <f>BT23*IF(DukeEnergy_BAU!AM23&lt;&gt;0,1,0)</f>
        <v>989399.60417939164</v>
      </c>
      <c r="AN201">
        <f>BU23*IF(DukeEnergy_BAU!AN23&lt;&gt;0,1,0)</f>
        <v>1018259.6792914697</v>
      </c>
      <c r="AO201">
        <f>BV23*IF(DukeEnergy_BAU!AO23&lt;&gt;0,1,0)</f>
        <v>810148.97709570103</v>
      </c>
      <c r="AP201">
        <f>BW23*IF(DukeEnergy_BAU!AP23&lt;&gt;0,1,0)</f>
        <v>755127.86245904875</v>
      </c>
      <c r="AQ201">
        <f>$BR23*IF(DukeEnergy_BAU!AQ23&lt;&gt;0,1,0)</f>
        <v>893234.03075640264</v>
      </c>
      <c r="AR201">
        <f>$BR23*IF(DukeEnergy_BAU!AR23&lt;&gt;0,1,0)</f>
        <v>893234.03075640264</v>
      </c>
      <c r="AS201">
        <f>$BR23*IF(DukeEnergy_BAU!AS23&lt;&gt;0,1,0)</f>
        <v>893234.03075640264</v>
      </c>
      <c r="AT201">
        <f>$BR23*IF(DukeEnergy_BAU!AT23&lt;&gt;0,1,0)</f>
        <v>893234.03075640264</v>
      </c>
      <c r="AU201">
        <f>$BR23*IF(DukeEnergy_BAU!AU23&lt;&gt;0,1,0)</f>
        <v>893234.03075640264</v>
      </c>
      <c r="AV201">
        <f>$BR23*IF(DukeEnergy_BAU!AV23&lt;&gt;0,1,0)</f>
        <v>893234.03075640264</v>
      </c>
      <c r="AW201">
        <f>$BR23*IF(DukeEnergy_BAU!AW23&lt;&gt;0,1,0)</f>
        <v>893234.03075640264</v>
      </c>
      <c r="AX201">
        <f>$BR23*IF(DukeEnergy_BAU!AX23&lt;&gt;0,1,0)</f>
        <v>893234.03075640264</v>
      </c>
      <c r="AY201">
        <f>$BR23*IF(DukeEnergy_BAU!AY23&lt;&gt;0,1,0)</f>
        <v>893234.03075640264</v>
      </c>
      <c r="AZ201">
        <f>$BR23*IF(DukeEnergy_BAU!AZ23&lt;&gt;0,1,0)</f>
        <v>893234.03075640264</v>
      </c>
      <c r="BA201">
        <f>$BR23*IF(DukeEnergy_BAU!BA23&lt;&gt;0,1,0)</f>
        <v>893234.03075640264</v>
      </c>
      <c r="BB201">
        <f>$BR23*IF(DukeEnergy_BAU!BB23&lt;&gt;0,1,0)</f>
        <v>893234.03075640264</v>
      </c>
      <c r="BC201">
        <f>$BR23*IF(DukeEnergy_BAU!BC23&lt;&gt;0,1,0)</f>
        <v>893234.03075640264</v>
      </c>
      <c r="BD201">
        <f>$BR23*IF(DukeEnergy_BAU!BD23&lt;&gt;0,1,0)</f>
        <v>893234.03075640264</v>
      </c>
      <c r="BE201">
        <f>$BR23*IF(DukeEnergy_BAU!BE23&lt;&gt;0,1,0)</f>
        <v>893234.03075640264</v>
      </c>
      <c r="BF201">
        <f>$BR23*IF(DukeEnergy_BAU!BF23&lt;&gt;0,1,0)</f>
        <v>893234.03075640264</v>
      </c>
      <c r="BG201">
        <f>$BR23*IF(DukeEnergy_BAU!BG23&lt;&gt;0,1,0)</f>
        <v>893234.03075640264</v>
      </c>
      <c r="BH201">
        <f>$BR23*IF(DukeEnergy_BAU!BH23&lt;&gt;0,1,0)</f>
        <v>893234.03075640264</v>
      </c>
      <c r="BI201">
        <f>$BR23*IF(DukeEnergy_BAU!BI23&lt;&gt;0,1,0)</f>
        <v>893234.03075640264</v>
      </c>
      <c r="BJ201">
        <f>$BR23*IF(DukeEnergy_BAU!BJ23&lt;&gt;0,1,0)</f>
        <v>893234.03075640264</v>
      </c>
      <c r="BK201">
        <f>$BR23*IF(DukeEnergy_BAU!BK23&lt;&gt;0,1,0)</f>
        <v>893234.03075640264</v>
      </c>
      <c r="BL201">
        <f>$BR23*IF(DukeEnergy_BAU!BL23&lt;&gt;0,1,0)</f>
        <v>893234.03075640264</v>
      </c>
      <c r="BM201">
        <f>$BR23*IF(DukeEnergy_BAU!BM23&lt;&gt;0,1,0)</f>
        <v>893234.03075640264</v>
      </c>
      <c r="BN201">
        <f>$BR23*IF(DukeEnergy_BAU!BN23&lt;&gt;0,1,0)</f>
        <v>893234.03075640264</v>
      </c>
      <c r="BO201">
        <f>$BR23*IF(DukeEnergy_BAU!BO23&lt;&gt;0,1,0)</f>
        <v>893234.03075640264</v>
      </c>
      <c r="BP201">
        <f>$BR23*IF(DukeEnergy_BAU!BP23&lt;&gt;0,1,0)</f>
        <v>893234.03075640264</v>
      </c>
      <c r="BQ201">
        <f>$BR23*IF(DukeEnergy_BAU!BQ23&lt;&gt;0,1,0)</f>
        <v>893234.03075640264</v>
      </c>
    </row>
    <row r="202" spans="1:69">
      <c r="A202" t="s">
        <v>31</v>
      </c>
      <c r="B202" t="s">
        <v>32</v>
      </c>
      <c r="C202" t="s">
        <v>33</v>
      </c>
      <c r="D202" t="s">
        <v>34</v>
      </c>
      <c r="E202" t="s">
        <v>189</v>
      </c>
      <c r="F202" t="s">
        <v>66</v>
      </c>
      <c r="H202" t="s">
        <v>190</v>
      </c>
      <c r="I202">
        <v>621</v>
      </c>
      <c r="J202" t="s">
        <v>72</v>
      </c>
      <c r="K202">
        <v>1972</v>
      </c>
      <c r="L202">
        <v>2025</v>
      </c>
      <c r="M202" t="s">
        <v>38</v>
      </c>
      <c r="N202" t="s">
        <v>39</v>
      </c>
      <c r="S202" t="s">
        <v>74</v>
      </c>
      <c r="T202" t="s">
        <v>41</v>
      </c>
      <c r="U202">
        <v>35.216366999999998</v>
      </c>
      <c r="V202">
        <v>-81.762405999999999</v>
      </c>
      <c r="W202" t="s">
        <v>42</v>
      </c>
      <c r="X202" t="s">
        <v>191</v>
      </c>
      <c r="Y202" t="s">
        <v>192</v>
      </c>
      <c r="AA202" t="s">
        <v>45</v>
      </c>
      <c r="AB202" t="s">
        <v>193</v>
      </c>
      <c r="AC202" t="s">
        <v>194</v>
      </c>
      <c r="AD202" t="s">
        <v>199</v>
      </c>
      <c r="AE202" t="s">
        <v>49</v>
      </c>
      <c r="AF202" s="1">
        <v>1</v>
      </c>
      <c r="AG202">
        <f t="shared" si="251"/>
        <v>4591.5</v>
      </c>
      <c r="AH202">
        <f t="shared" si="252"/>
        <v>4591.5</v>
      </c>
      <c r="AI202">
        <f t="shared" si="253"/>
        <v>52</v>
      </c>
      <c r="AJ202">
        <f t="shared" si="254"/>
        <v>2012</v>
      </c>
      <c r="AK202">
        <f t="shared" ref="AK202:AL202" si="276">AJ202+40</f>
        <v>2052</v>
      </c>
      <c r="AL202">
        <f t="shared" si="276"/>
        <v>2092</v>
      </c>
      <c r="AM202">
        <f>BT24*IF(DukeEnergy_BAU!AM24&lt;&gt;0,1,0)</f>
        <v>1839847.7442593272</v>
      </c>
      <c r="AN202">
        <f>BU24*IF(DukeEnergy_BAU!AN24&lt;&gt;0,1,0)</f>
        <v>1893514.7801766812</v>
      </c>
      <c r="AO202">
        <f>BV24*IF(DukeEnergy_BAU!AO24&lt;&gt;0,1,0)</f>
        <v>1506520.4814386293</v>
      </c>
      <c r="AP202">
        <f>BW24*IF(DukeEnergy_BAU!AP24&lt;&gt;0,1,0)</f>
        <v>1404205.4277199255</v>
      </c>
      <c r="AQ202">
        <f>$BR24*IF(DukeEnergy_BAU!AQ24&lt;&gt;0,1,0)</f>
        <v>1661022.1083986405</v>
      </c>
      <c r="AR202">
        <f>$BR24*IF(DukeEnergy_BAU!AR24&lt;&gt;0,1,0)</f>
        <v>1661022.1083986405</v>
      </c>
      <c r="AS202">
        <f>$BR24*IF(DukeEnergy_BAU!AS24&lt;&gt;0,1,0)</f>
        <v>1661022.1083986405</v>
      </c>
      <c r="AT202">
        <f>$BR24*IF(DukeEnergy_BAU!AT24&lt;&gt;0,1,0)</f>
        <v>1661022.1083986405</v>
      </c>
      <c r="AU202">
        <f>$BR24*IF(DukeEnergy_BAU!AU24&lt;&gt;0,1,0)</f>
        <v>1661022.1083986405</v>
      </c>
      <c r="AV202">
        <f>$BR24*IF(DukeEnergy_BAU!AV24&lt;&gt;0,1,0)</f>
        <v>1661022.1083986405</v>
      </c>
      <c r="AW202">
        <f>$BR24*IF(DukeEnergy_BAU!AW24&lt;&gt;0,1,0)</f>
        <v>1661022.1083986405</v>
      </c>
      <c r="AX202">
        <f>$BR24*IF(DukeEnergy_BAU!AX24&lt;&gt;0,1,0)</f>
        <v>1661022.1083986405</v>
      </c>
      <c r="AY202">
        <f>$BR24*IF(DukeEnergy_BAU!AY24&lt;&gt;0,1,0)</f>
        <v>1661022.1083986405</v>
      </c>
      <c r="AZ202">
        <f>$BR24*IF(DukeEnergy_BAU!AZ24&lt;&gt;0,1,0)</f>
        <v>1661022.1083986405</v>
      </c>
      <c r="BA202">
        <f>$BR24*IF(DukeEnergy_BAU!BA24&lt;&gt;0,1,0)</f>
        <v>1661022.1083986405</v>
      </c>
      <c r="BB202">
        <f>$BR24*IF(DukeEnergy_BAU!BB24&lt;&gt;0,1,0)</f>
        <v>1661022.1083986405</v>
      </c>
      <c r="BC202">
        <f>$BR24*IF(DukeEnergy_BAU!BC24&lt;&gt;0,1,0)</f>
        <v>1661022.1083986405</v>
      </c>
      <c r="BD202">
        <f>$BR24*IF(DukeEnergy_BAU!BD24&lt;&gt;0,1,0)</f>
        <v>1661022.1083986405</v>
      </c>
      <c r="BE202">
        <f>$BR24*IF(DukeEnergy_BAU!BE24&lt;&gt;0,1,0)</f>
        <v>1661022.1083986405</v>
      </c>
      <c r="BF202">
        <f>$BR24*IF(DukeEnergy_BAU!BF24&lt;&gt;0,1,0)</f>
        <v>1661022.1083986405</v>
      </c>
      <c r="BG202">
        <f>$BR24*IF(DukeEnergy_BAU!BG24&lt;&gt;0,1,0)</f>
        <v>1661022.1083986405</v>
      </c>
      <c r="BH202">
        <f>$BR24*IF(DukeEnergy_BAU!BH24&lt;&gt;0,1,0)</f>
        <v>1661022.1083986405</v>
      </c>
      <c r="BI202">
        <f>$BR24*IF(DukeEnergy_BAU!BI24&lt;&gt;0,1,0)</f>
        <v>1661022.1083986405</v>
      </c>
      <c r="BJ202">
        <f>$BR24*IF(DukeEnergy_BAU!BJ24&lt;&gt;0,1,0)</f>
        <v>1661022.1083986405</v>
      </c>
      <c r="BK202">
        <f>$BR24*IF(DukeEnergy_BAU!BK24&lt;&gt;0,1,0)</f>
        <v>1661022.1083986405</v>
      </c>
      <c r="BL202">
        <f>$BR24*IF(DukeEnergy_BAU!BL24&lt;&gt;0,1,0)</f>
        <v>1661022.1083986405</v>
      </c>
      <c r="BM202">
        <f>$BR24*IF(DukeEnergy_BAU!BM24&lt;&gt;0,1,0)</f>
        <v>1661022.1083986405</v>
      </c>
      <c r="BN202">
        <f>$BR24*IF(DukeEnergy_BAU!BN24&lt;&gt;0,1,0)</f>
        <v>1661022.1083986405</v>
      </c>
      <c r="BO202">
        <f>$BR24*IF(DukeEnergy_BAU!BO24&lt;&gt;0,1,0)</f>
        <v>1661022.1083986405</v>
      </c>
      <c r="BP202">
        <f>$BR24*IF(DukeEnergy_BAU!BP24&lt;&gt;0,1,0)</f>
        <v>1661022.1083986405</v>
      </c>
      <c r="BQ202">
        <f>$BR24*IF(DukeEnergy_BAU!BQ24&lt;&gt;0,1,0)</f>
        <v>1661022.1083986405</v>
      </c>
    </row>
    <row r="203" spans="1:69">
      <c r="A203" t="s">
        <v>31</v>
      </c>
      <c r="B203" t="s">
        <v>32</v>
      </c>
      <c r="C203" t="s">
        <v>33</v>
      </c>
      <c r="D203" t="s">
        <v>34</v>
      </c>
      <c r="E203" t="s">
        <v>209</v>
      </c>
      <c r="F203" t="s">
        <v>36</v>
      </c>
      <c r="I203">
        <v>350</v>
      </c>
      <c r="J203" t="s">
        <v>72</v>
      </c>
      <c r="K203">
        <v>1965</v>
      </c>
      <c r="L203">
        <v>2028</v>
      </c>
      <c r="M203" t="s">
        <v>38</v>
      </c>
      <c r="N203" t="s">
        <v>39</v>
      </c>
      <c r="S203" t="s">
        <v>74</v>
      </c>
      <c r="T203" t="s">
        <v>41</v>
      </c>
      <c r="U203">
        <v>35.597872000000002</v>
      </c>
      <c r="V203">
        <v>-80.961243999999994</v>
      </c>
      <c r="W203" t="s">
        <v>42</v>
      </c>
      <c r="X203" t="s">
        <v>210</v>
      </c>
      <c r="Y203" t="s">
        <v>211</v>
      </c>
      <c r="AA203" t="s">
        <v>45</v>
      </c>
      <c r="AB203" t="s">
        <v>212</v>
      </c>
      <c r="AC203" t="s">
        <v>213</v>
      </c>
      <c r="AD203" t="s">
        <v>214</v>
      </c>
      <c r="AE203" t="s">
        <v>49</v>
      </c>
      <c r="AF203" s="1">
        <v>1</v>
      </c>
      <c r="AG203">
        <f t="shared" si="251"/>
        <v>5988</v>
      </c>
      <c r="AH203" t="str">
        <f t="shared" si="252"/>
        <v/>
      </c>
      <c r="AI203">
        <f t="shared" si="253"/>
        <v>59</v>
      </c>
      <c r="AJ203">
        <f t="shared" si="254"/>
        <v>2005</v>
      </c>
      <c r="AK203">
        <f t="shared" ref="AK203:AL203" si="277">AJ203+40</f>
        <v>2045</v>
      </c>
      <c r="AL203">
        <f t="shared" si="277"/>
        <v>2085</v>
      </c>
      <c r="AM203">
        <f>BT25*IF(DukeEnergy_BAU!AM25&lt;&gt;0,1,0)</f>
        <v>1036951.2246228092</v>
      </c>
      <c r="AN203">
        <f>BU25*IF(DukeEnergy_BAU!AN25&lt;&gt;0,1,0)</f>
        <v>1067198.3463153597</v>
      </c>
      <c r="AO203">
        <f>BV25*IF(DukeEnergy_BAU!AO25&lt;&gt;0,1,0)</f>
        <v>849085.61755800375</v>
      </c>
      <c r="AP203">
        <f>BW25*IF(DukeEnergy_BAU!AP25&lt;&gt;0,1,0)</f>
        <v>791420.12834456388</v>
      </c>
      <c r="AQ203">
        <f>$BR25*IF(DukeEnergy_BAU!AQ25&lt;&gt;0,1,0)</f>
        <v>936163.82921018393</v>
      </c>
      <c r="AR203">
        <f>$BR25*IF(DukeEnergy_BAU!AR25&lt;&gt;0,1,0)</f>
        <v>936163.82921018393</v>
      </c>
      <c r="AS203">
        <f>$BR25*IF(DukeEnergy_BAU!AS25&lt;&gt;0,1,0)</f>
        <v>936163.82921018393</v>
      </c>
      <c r="AT203">
        <f>$BR25*IF(DukeEnergy_BAU!AT25&lt;&gt;0,1,0)</f>
        <v>936163.82921018393</v>
      </c>
      <c r="AU203">
        <f>$BR25*IF(DukeEnergy_BAU!AU25&lt;&gt;0,1,0)</f>
        <v>936163.82921018393</v>
      </c>
      <c r="AV203">
        <f>$BR25*IF(DukeEnergy_BAU!AV25&lt;&gt;0,1,0)</f>
        <v>936163.82921018393</v>
      </c>
      <c r="AW203">
        <f>$BR25*IF(DukeEnergy_BAU!AW25&lt;&gt;0,1,0)</f>
        <v>936163.82921018393</v>
      </c>
      <c r="AX203">
        <f>$BR25*IF(DukeEnergy_BAU!AX25&lt;&gt;0,1,0)</f>
        <v>936163.82921018393</v>
      </c>
      <c r="AY203">
        <f>$BR25*IF(DukeEnergy_BAU!AY25&lt;&gt;0,1,0)</f>
        <v>936163.82921018393</v>
      </c>
      <c r="AZ203">
        <f>$BR25*IF(DukeEnergy_BAU!AZ25&lt;&gt;0,1,0)</f>
        <v>936163.82921018393</v>
      </c>
      <c r="BA203">
        <f>$BR25*IF(DukeEnergy_BAU!BA25&lt;&gt;0,1,0)</f>
        <v>936163.82921018393</v>
      </c>
      <c r="BB203">
        <f>$BR25*IF(DukeEnergy_BAU!BB25&lt;&gt;0,1,0)</f>
        <v>936163.82921018393</v>
      </c>
      <c r="BC203">
        <f>$BR25*IF(DukeEnergy_BAU!BC25&lt;&gt;0,1,0)</f>
        <v>936163.82921018393</v>
      </c>
      <c r="BD203">
        <f>$BR25*IF(DukeEnergy_BAU!BD25&lt;&gt;0,1,0)</f>
        <v>936163.82921018393</v>
      </c>
      <c r="BE203">
        <f>$BR25*IF(DukeEnergy_BAU!BE25&lt;&gt;0,1,0)</f>
        <v>936163.82921018393</v>
      </c>
      <c r="BF203">
        <f>$BR25*IF(DukeEnergy_BAU!BF25&lt;&gt;0,1,0)</f>
        <v>936163.82921018393</v>
      </c>
      <c r="BG203">
        <f>$BR25*IF(DukeEnergy_BAU!BG25&lt;&gt;0,1,0)</f>
        <v>936163.82921018393</v>
      </c>
      <c r="BH203">
        <f>$BR25*IF(DukeEnergy_BAU!BH25&lt;&gt;0,1,0)</f>
        <v>936163.82921018393</v>
      </c>
      <c r="BI203">
        <f>$BR25*IF(DukeEnergy_BAU!BI25&lt;&gt;0,1,0)</f>
        <v>936163.82921018393</v>
      </c>
      <c r="BJ203">
        <f>$BR25*IF(DukeEnergy_BAU!BJ25&lt;&gt;0,1,0)</f>
        <v>936163.82921018393</v>
      </c>
      <c r="BK203">
        <f>$BR25*IF(DukeEnergy_BAU!BK25&lt;&gt;0,1,0)</f>
        <v>936163.82921018393</v>
      </c>
      <c r="BL203">
        <f>$BR25*IF(DukeEnergy_BAU!BL25&lt;&gt;0,1,0)</f>
        <v>936163.82921018393</v>
      </c>
      <c r="BM203">
        <f>$BR25*IF(DukeEnergy_BAU!BM25&lt;&gt;0,1,0)</f>
        <v>936163.82921018393</v>
      </c>
      <c r="BN203">
        <f>$BR25*IF(DukeEnergy_BAU!BN25&lt;&gt;0,1,0)</f>
        <v>936163.82921018393</v>
      </c>
      <c r="BO203">
        <f>$BR25*IF(DukeEnergy_BAU!BO25&lt;&gt;0,1,0)</f>
        <v>936163.82921018393</v>
      </c>
      <c r="BP203">
        <f>$BR25*IF(DukeEnergy_BAU!BP25&lt;&gt;0,1,0)</f>
        <v>936163.82921018393</v>
      </c>
      <c r="BQ203">
        <f>$BR25*IF(DukeEnergy_BAU!BQ25&lt;&gt;0,1,0)</f>
        <v>936163.82921018393</v>
      </c>
    </row>
    <row r="204" spans="1:69">
      <c r="A204" t="s">
        <v>31</v>
      </c>
      <c r="B204" t="s">
        <v>32</v>
      </c>
      <c r="C204" t="s">
        <v>33</v>
      </c>
      <c r="D204" t="s">
        <v>34</v>
      </c>
      <c r="E204" t="s">
        <v>209</v>
      </c>
      <c r="F204" t="s">
        <v>50</v>
      </c>
      <c r="I204">
        <v>350</v>
      </c>
      <c r="J204" t="s">
        <v>72</v>
      </c>
      <c r="K204">
        <v>1966</v>
      </c>
      <c r="L204">
        <v>2028</v>
      </c>
      <c r="M204" t="s">
        <v>38</v>
      </c>
      <c r="N204" t="s">
        <v>39</v>
      </c>
      <c r="S204" t="s">
        <v>74</v>
      </c>
      <c r="T204" t="s">
        <v>41</v>
      </c>
      <c r="U204">
        <v>35.597872000000002</v>
      </c>
      <c r="V204">
        <v>-80.961243999999994</v>
      </c>
      <c r="W204" t="s">
        <v>42</v>
      </c>
      <c r="X204" t="s">
        <v>210</v>
      </c>
      <c r="Y204" t="s">
        <v>211</v>
      </c>
      <c r="AA204" t="s">
        <v>45</v>
      </c>
      <c r="AB204" t="s">
        <v>212</v>
      </c>
      <c r="AC204" t="s">
        <v>213</v>
      </c>
      <c r="AD204" t="s">
        <v>215</v>
      </c>
      <c r="AE204" t="s">
        <v>49</v>
      </c>
      <c r="AF204" s="1">
        <v>1</v>
      </c>
      <c r="AG204">
        <f t="shared" si="251"/>
        <v>5988</v>
      </c>
      <c r="AH204" t="str">
        <f t="shared" si="252"/>
        <v/>
      </c>
      <c r="AI204">
        <f t="shared" si="253"/>
        <v>58</v>
      </c>
      <c r="AJ204">
        <f t="shared" si="254"/>
        <v>2006</v>
      </c>
      <c r="AK204">
        <f t="shared" ref="AK204:AL204" si="278">AJ204+40</f>
        <v>2046</v>
      </c>
      <c r="AL204">
        <f t="shared" si="278"/>
        <v>2086</v>
      </c>
      <c r="AM204">
        <f>BT26*IF(DukeEnergy_BAU!AM26&lt;&gt;0,1,0)</f>
        <v>1036951.2246228092</v>
      </c>
      <c r="AN204">
        <f>BU26*IF(DukeEnergy_BAU!AN26&lt;&gt;0,1,0)</f>
        <v>1067198.3463153597</v>
      </c>
      <c r="AO204">
        <f>BV26*IF(DukeEnergy_BAU!AO26&lt;&gt;0,1,0)</f>
        <v>849085.61755800375</v>
      </c>
      <c r="AP204">
        <f>BW26*IF(DukeEnergy_BAU!AP26&lt;&gt;0,1,0)</f>
        <v>791420.12834456388</v>
      </c>
      <c r="AQ204">
        <f>$BR26*IF(DukeEnergy_BAU!AQ26&lt;&gt;0,1,0)</f>
        <v>936163.82921018393</v>
      </c>
      <c r="AR204">
        <f>$BR26*IF(DukeEnergy_BAU!AR26&lt;&gt;0,1,0)</f>
        <v>936163.82921018393</v>
      </c>
      <c r="AS204">
        <f>$BR26*IF(DukeEnergy_BAU!AS26&lt;&gt;0,1,0)</f>
        <v>936163.82921018393</v>
      </c>
      <c r="AT204">
        <f>$BR26*IF(DukeEnergy_BAU!AT26&lt;&gt;0,1,0)</f>
        <v>936163.82921018393</v>
      </c>
      <c r="AU204">
        <f>$BR26*IF(DukeEnergy_BAU!AU26&lt;&gt;0,1,0)</f>
        <v>936163.82921018393</v>
      </c>
      <c r="AV204">
        <f>$BR26*IF(DukeEnergy_BAU!AV26&lt;&gt;0,1,0)</f>
        <v>936163.82921018393</v>
      </c>
      <c r="AW204">
        <f>$BR26*IF(DukeEnergy_BAU!AW26&lt;&gt;0,1,0)</f>
        <v>936163.82921018393</v>
      </c>
      <c r="AX204">
        <f>$BR26*IF(DukeEnergy_BAU!AX26&lt;&gt;0,1,0)</f>
        <v>936163.82921018393</v>
      </c>
      <c r="AY204">
        <f>$BR26*IF(DukeEnergy_BAU!AY26&lt;&gt;0,1,0)</f>
        <v>936163.82921018393</v>
      </c>
      <c r="AZ204">
        <f>$BR26*IF(DukeEnergy_BAU!AZ26&lt;&gt;0,1,0)</f>
        <v>936163.82921018393</v>
      </c>
      <c r="BA204">
        <f>$BR26*IF(DukeEnergy_BAU!BA26&lt;&gt;0,1,0)</f>
        <v>936163.82921018393</v>
      </c>
      <c r="BB204">
        <f>$BR26*IF(DukeEnergy_BAU!BB26&lt;&gt;0,1,0)</f>
        <v>936163.82921018393</v>
      </c>
      <c r="BC204">
        <f>$BR26*IF(DukeEnergy_BAU!BC26&lt;&gt;0,1,0)</f>
        <v>936163.82921018393</v>
      </c>
      <c r="BD204">
        <f>$BR26*IF(DukeEnergy_BAU!BD26&lt;&gt;0,1,0)</f>
        <v>936163.82921018393</v>
      </c>
      <c r="BE204">
        <f>$BR26*IF(DukeEnergy_BAU!BE26&lt;&gt;0,1,0)</f>
        <v>936163.82921018393</v>
      </c>
      <c r="BF204">
        <f>$BR26*IF(DukeEnergy_BAU!BF26&lt;&gt;0,1,0)</f>
        <v>936163.82921018393</v>
      </c>
      <c r="BG204">
        <f>$BR26*IF(DukeEnergy_BAU!BG26&lt;&gt;0,1,0)</f>
        <v>936163.82921018393</v>
      </c>
      <c r="BH204">
        <f>$BR26*IF(DukeEnergy_BAU!BH26&lt;&gt;0,1,0)</f>
        <v>936163.82921018393</v>
      </c>
      <c r="BI204">
        <f>$BR26*IF(DukeEnergy_BAU!BI26&lt;&gt;0,1,0)</f>
        <v>936163.82921018393</v>
      </c>
      <c r="BJ204">
        <f>$BR26*IF(DukeEnergy_BAU!BJ26&lt;&gt;0,1,0)</f>
        <v>936163.82921018393</v>
      </c>
      <c r="BK204">
        <f>$BR26*IF(DukeEnergy_BAU!BK26&lt;&gt;0,1,0)</f>
        <v>936163.82921018393</v>
      </c>
      <c r="BL204">
        <f>$BR26*IF(DukeEnergy_BAU!BL26&lt;&gt;0,1,0)</f>
        <v>936163.82921018393</v>
      </c>
      <c r="BM204">
        <f>$BR26*IF(DukeEnergy_BAU!BM26&lt;&gt;0,1,0)</f>
        <v>936163.82921018393</v>
      </c>
      <c r="BN204">
        <f>$BR26*IF(DukeEnergy_BAU!BN26&lt;&gt;0,1,0)</f>
        <v>936163.82921018393</v>
      </c>
      <c r="BO204">
        <f>$BR26*IF(DukeEnergy_BAU!BO26&lt;&gt;0,1,0)</f>
        <v>936163.82921018393</v>
      </c>
      <c r="BP204">
        <f>$BR26*IF(DukeEnergy_BAU!BP26&lt;&gt;0,1,0)</f>
        <v>936163.82921018393</v>
      </c>
      <c r="BQ204">
        <f>$BR26*IF(DukeEnergy_BAU!BQ26&lt;&gt;0,1,0)</f>
        <v>936163.82921018393</v>
      </c>
    </row>
    <row r="205" spans="1:69">
      <c r="A205" t="s">
        <v>31</v>
      </c>
      <c r="B205" t="s">
        <v>32</v>
      </c>
      <c r="C205" t="s">
        <v>33</v>
      </c>
      <c r="D205" t="s">
        <v>34</v>
      </c>
      <c r="E205" t="s">
        <v>209</v>
      </c>
      <c r="F205" t="s">
        <v>62</v>
      </c>
      <c r="I205">
        <v>648</v>
      </c>
      <c r="J205" t="s">
        <v>72</v>
      </c>
      <c r="K205">
        <v>1969</v>
      </c>
      <c r="L205">
        <v>2033</v>
      </c>
      <c r="M205" t="s">
        <v>73</v>
      </c>
      <c r="N205" t="s">
        <v>39</v>
      </c>
      <c r="S205" t="s">
        <v>74</v>
      </c>
      <c r="T205" t="s">
        <v>41</v>
      </c>
      <c r="U205">
        <v>35.597872000000002</v>
      </c>
      <c r="V205">
        <v>-80.961243999999994</v>
      </c>
      <c r="W205" t="s">
        <v>42</v>
      </c>
      <c r="X205" t="s">
        <v>210</v>
      </c>
      <c r="Y205" t="s">
        <v>211</v>
      </c>
      <c r="AA205" t="s">
        <v>45</v>
      </c>
      <c r="AB205" t="s">
        <v>212</v>
      </c>
      <c r="AC205" t="s">
        <v>213</v>
      </c>
      <c r="AD205" t="s">
        <v>216</v>
      </c>
      <c r="AE205" t="s">
        <v>49</v>
      </c>
      <c r="AF205" s="1">
        <v>1</v>
      </c>
      <c r="AG205">
        <f t="shared" si="251"/>
        <v>5988</v>
      </c>
      <c r="AH205" t="str">
        <f t="shared" si="252"/>
        <v/>
      </c>
      <c r="AI205">
        <f t="shared" si="253"/>
        <v>55</v>
      </c>
      <c r="AJ205">
        <f t="shared" si="254"/>
        <v>2009</v>
      </c>
      <c r="AK205">
        <f t="shared" ref="AK205:AL205" si="279">AJ205+40</f>
        <v>2049</v>
      </c>
      <c r="AL205">
        <f t="shared" si="279"/>
        <v>2089</v>
      </c>
      <c r="AM205">
        <f>BT27*IF(DukeEnergy_BAU!AM27&lt;&gt;0,1,0)</f>
        <v>1919841.1244445152</v>
      </c>
      <c r="AN205">
        <f>BU27*IF(DukeEnergy_BAU!AN27&lt;&gt;0,1,0)</f>
        <v>1975841.5097495802</v>
      </c>
      <c r="AO205">
        <f>BV27*IF(DukeEnergy_BAU!AO27&lt;&gt;0,1,0)</f>
        <v>1572021.3719359613</v>
      </c>
      <c r="AP205">
        <f>BW27*IF(DukeEnergy_BAU!AP27&lt;&gt;0,1,0)</f>
        <v>1465257.8376207924</v>
      </c>
      <c r="AQ205">
        <f>$BR27*IF(DukeEnergy_BAU!AQ27&lt;&gt;0,1,0)</f>
        <v>1733240.4609377119</v>
      </c>
      <c r="AR205">
        <f>$BR27*IF(DukeEnergy_BAU!AR27&lt;&gt;0,1,0)</f>
        <v>1733240.4609377119</v>
      </c>
      <c r="AS205">
        <f>$BR27*IF(DukeEnergy_BAU!AS27&lt;&gt;0,1,0)</f>
        <v>1733240.4609377119</v>
      </c>
      <c r="AT205">
        <f>$BR27*IF(DukeEnergy_BAU!AT27&lt;&gt;0,1,0)</f>
        <v>1733240.4609377119</v>
      </c>
      <c r="AU205">
        <f>$BR27*IF(DukeEnergy_BAU!AU27&lt;&gt;0,1,0)</f>
        <v>1733240.4609377119</v>
      </c>
      <c r="AV205">
        <f>$BR27*IF(DukeEnergy_BAU!AV27&lt;&gt;0,1,0)</f>
        <v>1733240.4609377119</v>
      </c>
      <c r="AW205">
        <f>$BR27*IF(DukeEnergy_BAU!AW27&lt;&gt;0,1,0)</f>
        <v>1733240.4609377119</v>
      </c>
      <c r="AX205">
        <f>$BR27*IF(DukeEnergy_BAU!AX27&lt;&gt;0,1,0)</f>
        <v>1733240.4609377119</v>
      </c>
      <c r="AY205">
        <f>$BR27*IF(DukeEnergy_BAU!AY27&lt;&gt;0,1,0)</f>
        <v>1733240.4609377119</v>
      </c>
      <c r="AZ205">
        <f>$BR27*IF(DukeEnergy_BAU!AZ27&lt;&gt;0,1,0)</f>
        <v>1733240.4609377119</v>
      </c>
      <c r="BA205">
        <f>$BR27*IF(DukeEnergy_BAU!BA27&lt;&gt;0,1,0)</f>
        <v>1733240.4609377119</v>
      </c>
      <c r="BB205">
        <f>$BR27*IF(DukeEnergy_BAU!BB27&lt;&gt;0,1,0)</f>
        <v>1733240.4609377119</v>
      </c>
      <c r="BC205">
        <f>$BR27*IF(DukeEnergy_BAU!BC27&lt;&gt;0,1,0)</f>
        <v>1733240.4609377119</v>
      </c>
      <c r="BD205">
        <f>$BR27*IF(DukeEnergy_BAU!BD27&lt;&gt;0,1,0)</f>
        <v>1733240.4609377119</v>
      </c>
      <c r="BE205">
        <f>$BR27*IF(DukeEnergy_BAU!BE27&lt;&gt;0,1,0)</f>
        <v>1733240.4609377119</v>
      </c>
      <c r="BF205">
        <f>$BR27*IF(DukeEnergy_BAU!BF27&lt;&gt;0,1,0)</f>
        <v>1733240.4609377119</v>
      </c>
      <c r="BG205">
        <f>$BR27*IF(DukeEnergy_BAU!BG27&lt;&gt;0,1,0)</f>
        <v>1733240.4609377119</v>
      </c>
      <c r="BH205">
        <f>$BR27*IF(DukeEnergy_BAU!BH27&lt;&gt;0,1,0)</f>
        <v>1733240.4609377119</v>
      </c>
      <c r="BI205">
        <f>$BR27*IF(DukeEnergy_BAU!BI27&lt;&gt;0,1,0)</f>
        <v>1733240.4609377119</v>
      </c>
      <c r="BJ205">
        <f>$BR27*IF(DukeEnergy_BAU!BJ27&lt;&gt;0,1,0)</f>
        <v>1733240.4609377119</v>
      </c>
      <c r="BK205">
        <f>$BR27*IF(DukeEnergy_BAU!BK27&lt;&gt;0,1,0)</f>
        <v>1733240.4609377119</v>
      </c>
      <c r="BL205">
        <f>$BR27*IF(DukeEnergy_BAU!BL27&lt;&gt;0,1,0)</f>
        <v>1733240.4609377119</v>
      </c>
      <c r="BM205">
        <f>$BR27*IF(DukeEnergy_BAU!BM27&lt;&gt;0,1,0)</f>
        <v>1733240.4609377119</v>
      </c>
      <c r="BN205">
        <f>$BR27*IF(DukeEnergy_BAU!BN27&lt;&gt;0,1,0)</f>
        <v>1733240.4609377119</v>
      </c>
      <c r="BO205">
        <f>$BR27*IF(DukeEnergy_BAU!BO27&lt;&gt;0,1,0)</f>
        <v>1733240.4609377119</v>
      </c>
      <c r="BP205">
        <f>$BR27*IF(DukeEnergy_BAU!BP27&lt;&gt;0,1,0)</f>
        <v>1733240.4609377119</v>
      </c>
      <c r="BQ205">
        <f>$BR27*IF(DukeEnergy_BAU!BQ27&lt;&gt;0,1,0)</f>
        <v>1733240.4609377119</v>
      </c>
    </row>
    <row r="206" spans="1:69">
      <c r="A206" t="s">
        <v>31</v>
      </c>
      <c r="B206" t="s">
        <v>32</v>
      </c>
      <c r="C206" t="s">
        <v>33</v>
      </c>
      <c r="D206" t="s">
        <v>34</v>
      </c>
      <c r="E206" t="s">
        <v>209</v>
      </c>
      <c r="F206" t="s">
        <v>64</v>
      </c>
      <c r="I206">
        <v>648</v>
      </c>
      <c r="J206" t="s">
        <v>72</v>
      </c>
      <c r="K206">
        <v>1970</v>
      </c>
      <c r="L206">
        <v>2033</v>
      </c>
      <c r="M206" t="s">
        <v>73</v>
      </c>
      <c r="N206" t="s">
        <v>39</v>
      </c>
      <c r="S206" t="s">
        <v>74</v>
      </c>
      <c r="T206" t="s">
        <v>41</v>
      </c>
      <c r="U206">
        <v>35.597872000000002</v>
      </c>
      <c r="V206">
        <v>-80.961243999999994</v>
      </c>
      <c r="W206" t="s">
        <v>42</v>
      </c>
      <c r="X206" t="s">
        <v>210</v>
      </c>
      <c r="Y206" t="s">
        <v>211</v>
      </c>
      <c r="AA206" t="s">
        <v>45</v>
      </c>
      <c r="AB206" t="s">
        <v>212</v>
      </c>
      <c r="AC206" t="s">
        <v>213</v>
      </c>
      <c r="AD206" t="s">
        <v>217</v>
      </c>
      <c r="AE206" t="s">
        <v>49</v>
      </c>
      <c r="AF206" s="1">
        <v>1</v>
      </c>
      <c r="AG206">
        <f t="shared" si="251"/>
        <v>5988</v>
      </c>
      <c r="AH206">
        <f t="shared" si="252"/>
        <v>5988</v>
      </c>
      <c r="AI206">
        <f t="shared" si="253"/>
        <v>54</v>
      </c>
      <c r="AJ206">
        <f t="shared" si="254"/>
        <v>2010</v>
      </c>
      <c r="AK206">
        <f t="shared" ref="AK206:AL206" si="280">AJ206+40</f>
        <v>2050</v>
      </c>
      <c r="AL206">
        <f t="shared" si="280"/>
        <v>2090</v>
      </c>
      <c r="AM206">
        <f>BT28*IF(DukeEnergy_BAU!AM28&lt;&gt;0,1,0)</f>
        <v>1919841.1244445152</v>
      </c>
      <c r="AN206">
        <f>BU28*IF(DukeEnergy_BAU!AN28&lt;&gt;0,1,0)</f>
        <v>1975841.5097495802</v>
      </c>
      <c r="AO206">
        <f>BV28*IF(DukeEnergy_BAU!AO28&lt;&gt;0,1,0)</f>
        <v>1572021.3719359613</v>
      </c>
      <c r="AP206">
        <f>BW28*IF(DukeEnergy_BAU!AP28&lt;&gt;0,1,0)</f>
        <v>1465257.8376207924</v>
      </c>
      <c r="AQ206">
        <f>$BR28*IF(DukeEnergy_BAU!AQ28&lt;&gt;0,1,0)</f>
        <v>1733240.4609377119</v>
      </c>
      <c r="AR206">
        <f>$BR28*IF(DukeEnergy_BAU!AR28&lt;&gt;0,1,0)</f>
        <v>1733240.4609377119</v>
      </c>
      <c r="AS206">
        <f>$BR28*IF(DukeEnergy_BAU!AS28&lt;&gt;0,1,0)</f>
        <v>1733240.4609377119</v>
      </c>
      <c r="AT206">
        <f>$BR28*IF(DukeEnergy_BAU!AT28&lt;&gt;0,1,0)</f>
        <v>1733240.4609377119</v>
      </c>
      <c r="AU206">
        <f>$BR28*IF(DukeEnergy_BAU!AU28&lt;&gt;0,1,0)</f>
        <v>1733240.4609377119</v>
      </c>
      <c r="AV206">
        <f>$BR28*IF(DukeEnergy_BAU!AV28&lt;&gt;0,1,0)</f>
        <v>1733240.4609377119</v>
      </c>
      <c r="AW206">
        <f>$BR28*IF(DukeEnergy_BAU!AW28&lt;&gt;0,1,0)</f>
        <v>1733240.4609377119</v>
      </c>
      <c r="AX206">
        <f>$BR28*IF(DukeEnergy_BAU!AX28&lt;&gt;0,1,0)</f>
        <v>1733240.4609377119</v>
      </c>
      <c r="AY206">
        <f>$BR28*IF(DukeEnergy_BAU!AY28&lt;&gt;0,1,0)</f>
        <v>1733240.4609377119</v>
      </c>
      <c r="AZ206">
        <f>$BR28*IF(DukeEnergy_BAU!AZ28&lt;&gt;0,1,0)</f>
        <v>1733240.4609377119</v>
      </c>
      <c r="BA206">
        <f>$BR28*IF(DukeEnergy_BAU!BA28&lt;&gt;0,1,0)</f>
        <v>1733240.4609377119</v>
      </c>
      <c r="BB206">
        <f>$BR28*IF(DukeEnergy_BAU!BB28&lt;&gt;0,1,0)</f>
        <v>1733240.4609377119</v>
      </c>
      <c r="BC206">
        <f>$BR28*IF(DukeEnergy_BAU!BC28&lt;&gt;0,1,0)</f>
        <v>1733240.4609377119</v>
      </c>
      <c r="BD206">
        <f>$BR28*IF(DukeEnergy_BAU!BD28&lt;&gt;0,1,0)</f>
        <v>1733240.4609377119</v>
      </c>
      <c r="BE206">
        <f>$BR28*IF(DukeEnergy_BAU!BE28&lt;&gt;0,1,0)</f>
        <v>1733240.4609377119</v>
      </c>
      <c r="BF206">
        <f>$BR28*IF(DukeEnergy_BAU!BF28&lt;&gt;0,1,0)</f>
        <v>1733240.4609377119</v>
      </c>
      <c r="BG206">
        <f>$BR28*IF(DukeEnergy_BAU!BG28&lt;&gt;0,1,0)</f>
        <v>1733240.4609377119</v>
      </c>
      <c r="BH206">
        <f>$BR28*IF(DukeEnergy_BAU!BH28&lt;&gt;0,1,0)</f>
        <v>1733240.4609377119</v>
      </c>
      <c r="BI206">
        <f>$BR28*IF(DukeEnergy_BAU!BI28&lt;&gt;0,1,0)</f>
        <v>1733240.4609377119</v>
      </c>
      <c r="BJ206">
        <f>$BR28*IF(DukeEnergy_BAU!BJ28&lt;&gt;0,1,0)</f>
        <v>1733240.4609377119</v>
      </c>
      <c r="BK206">
        <f>$BR28*IF(DukeEnergy_BAU!BK28&lt;&gt;0,1,0)</f>
        <v>1733240.4609377119</v>
      </c>
      <c r="BL206">
        <f>$BR28*IF(DukeEnergy_BAU!BL28&lt;&gt;0,1,0)</f>
        <v>1733240.4609377119</v>
      </c>
      <c r="BM206">
        <f>$BR28*IF(DukeEnergy_BAU!BM28&lt;&gt;0,1,0)</f>
        <v>1733240.4609377119</v>
      </c>
      <c r="BN206">
        <f>$BR28*IF(DukeEnergy_BAU!BN28&lt;&gt;0,1,0)</f>
        <v>1733240.4609377119</v>
      </c>
      <c r="BO206">
        <f>$BR28*IF(DukeEnergy_BAU!BO28&lt;&gt;0,1,0)</f>
        <v>1733240.4609377119</v>
      </c>
      <c r="BP206">
        <f>$BR28*IF(DukeEnergy_BAU!BP28&lt;&gt;0,1,0)</f>
        <v>1733240.4609377119</v>
      </c>
      <c r="BQ206">
        <f>$BR28*IF(DukeEnergy_BAU!BQ28&lt;&gt;0,1,0)</f>
        <v>1733240.4609377119</v>
      </c>
    </row>
    <row r="207" spans="1:69">
      <c r="A207" t="s">
        <v>31</v>
      </c>
      <c r="B207" t="s">
        <v>32</v>
      </c>
      <c r="C207" t="s">
        <v>33</v>
      </c>
      <c r="D207" t="s">
        <v>34</v>
      </c>
      <c r="E207" t="s">
        <v>218</v>
      </c>
      <c r="F207" t="s">
        <v>36</v>
      </c>
      <c r="I207">
        <v>735.8</v>
      </c>
      <c r="J207" t="s">
        <v>72</v>
      </c>
      <c r="K207">
        <v>1983</v>
      </c>
      <c r="L207">
        <v>2028</v>
      </c>
      <c r="M207" t="s">
        <v>38</v>
      </c>
      <c r="N207" t="s">
        <v>39</v>
      </c>
      <c r="S207" t="s">
        <v>40</v>
      </c>
      <c r="T207" t="s">
        <v>41</v>
      </c>
      <c r="U207">
        <v>36.527799999999999</v>
      </c>
      <c r="V207">
        <v>-78.891869</v>
      </c>
      <c r="W207" t="s">
        <v>42</v>
      </c>
      <c r="X207" t="s">
        <v>219</v>
      </c>
      <c r="Y207" t="s">
        <v>220</v>
      </c>
      <c r="AA207" t="s">
        <v>45</v>
      </c>
      <c r="AB207" t="s">
        <v>221</v>
      </c>
      <c r="AC207" t="s">
        <v>222</v>
      </c>
      <c r="AD207" t="s">
        <v>223</v>
      </c>
      <c r="AE207" t="s">
        <v>49</v>
      </c>
      <c r="AF207" s="1">
        <v>1</v>
      </c>
      <c r="AG207">
        <f t="shared" si="251"/>
        <v>2207.3999999999996</v>
      </c>
      <c r="AH207">
        <f t="shared" si="252"/>
        <v>2207.3999999999996</v>
      </c>
      <c r="AI207">
        <f t="shared" si="253"/>
        <v>41</v>
      </c>
      <c r="AJ207">
        <f t="shared" si="254"/>
        <v>2023</v>
      </c>
      <c r="AK207">
        <f t="shared" ref="AK207:AL207" si="281">AJ207+40</f>
        <v>2063</v>
      </c>
      <c r="AL207">
        <f t="shared" si="281"/>
        <v>2103</v>
      </c>
      <c r="AM207">
        <f>BT29*IF(DukeEnergy_BAU!AM29&lt;&gt;0,1,0)</f>
        <v>2179967.7459356082</v>
      </c>
      <c r="AN207">
        <f>BU29*IF(DukeEnergy_BAU!AN29&lt;&gt;0,1,0)</f>
        <v>2243555.8377681188</v>
      </c>
      <c r="AO207">
        <f>BV29*IF(DukeEnergy_BAU!AO29&lt;&gt;0,1,0)</f>
        <v>1785020.5639976545</v>
      </c>
      <c r="AP207">
        <f>BW29*IF(DukeEnergy_BAU!AP29&lt;&gt;0,1,0)</f>
        <v>1663791.2298169427</v>
      </c>
      <c r="AQ207">
        <f>$BR29*IF(DukeEnergy_BAU!AQ29&lt;&gt;0,1,0)</f>
        <v>1968083.8443795808</v>
      </c>
      <c r="AR207">
        <f>$BR29*IF(DukeEnergy_BAU!AR29&lt;&gt;0,1,0)</f>
        <v>1968083.8443795808</v>
      </c>
      <c r="AS207">
        <f>$BR29*IF(DukeEnergy_BAU!AS29&lt;&gt;0,1,0)</f>
        <v>1968083.8443795808</v>
      </c>
      <c r="AT207">
        <f>$BR29*IF(DukeEnergy_BAU!AT29&lt;&gt;0,1,0)</f>
        <v>1968083.8443795808</v>
      </c>
      <c r="AU207">
        <f>$BR29*IF(DukeEnergy_BAU!AU29&lt;&gt;0,1,0)</f>
        <v>1968083.8443795808</v>
      </c>
      <c r="AV207">
        <f>$BR29*IF(DukeEnergy_BAU!AV29&lt;&gt;0,1,0)</f>
        <v>1968083.8443795808</v>
      </c>
      <c r="AW207">
        <f>$BR29*IF(DukeEnergy_BAU!AW29&lt;&gt;0,1,0)</f>
        <v>1968083.8443795808</v>
      </c>
      <c r="AX207">
        <f>$BR29*IF(DukeEnergy_BAU!AX29&lt;&gt;0,1,0)</f>
        <v>1968083.8443795808</v>
      </c>
      <c r="AY207">
        <f>$BR29*IF(DukeEnergy_BAU!AY29&lt;&gt;0,1,0)</f>
        <v>1968083.8443795808</v>
      </c>
      <c r="AZ207">
        <f>$BR29*IF(DukeEnergy_BAU!AZ29&lt;&gt;0,1,0)</f>
        <v>1968083.8443795808</v>
      </c>
      <c r="BA207">
        <f>$BR29*IF(DukeEnergy_BAU!BA29&lt;&gt;0,1,0)</f>
        <v>1968083.8443795808</v>
      </c>
      <c r="BB207">
        <f>$BR29*IF(DukeEnergy_BAU!BB29&lt;&gt;0,1,0)</f>
        <v>1968083.8443795808</v>
      </c>
      <c r="BC207">
        <f>$BR29*IF(DukeEnergy_BAU!BC29&lt;&gt;0,1,0)</f>
        <v>1968083.8443795808</v>
      </c>
      <c r="BD207">
        <f>$BR29*IF(DukeEnergy_BAU!BD29&lt;&gt;0,1,0)</f>
        <v>1968083.8443795808</v>
      </c>
      <c r="BE207">
        <f>$BR29*IF(DukeEnergy_BAU!BE29&lt;&gt;0,1,0)</f>
        <v>1968083.8443795808</v>
      </c>
      <c r="BF207">
        <f>$BR29*IF(DukeEnergy_BAU!BF29&lt;&gt;0,1,0)</f>
        <v>1968083.8443795808</v>
      </c>
      <c r="BG207">
        <f>$BR29*IF(DukeEnergy_BAU!BG29&lt;&gt;0,1,0)</f>
        <v>1968083.8443795808</v>
      </c>
      <c r="BH207">
        <f>$BR29*IF(DukeEnergy_BAU!BH29&lt;&gt;0,1,0)</f>
        <v>1968083.8443795808</v>
      </c>
      <c r="BI207">
        <f>$BR29*IF(DukeEnergy_BAU!BI29&lt;&gt;0,1,0)</f>
        <v>1968083.8443795808</v>
      </c>
      <c r="BJ207">
        <f>$BR29*IF(DukeEnergy_BAU!BJ29&lt;&gt;0,1,0)</f>
        <v>1968083.8443795808</v>
      </c>
      <c r="BK207">
        <f>$BR29*IF(DukeEnergy_BAU!BK29&lt;&gt;0,1,0)</f>
        <v>1968083.8443795808</v>
      </c>
      <c r="BL207">
        <f>$BR29*IF(DukeEnergy_BAU!BL29&lt;&gt;0,1,0)</f>
        <v>1968083.8443795808</v>
      </c>
      <c r="BM207">
        <f>$BR29*IF(DukeEnergy_BAU!BM29&lt;&gt;0,1,0)</f>
        <v>1968083.8443795808</v>
      </c>
      <c r="BN207">
        <f>$BR29*IF(DukeEnergy_BAU!BN29&lt;&gt;0,1,0)</f>
        <v>1968083.8443795808</v>
      </c>
      <c r="BO207">
        <f>$BR29*IF(DukeEnergy_BAU!BO29&lt;&gt;0,1,0)</f>
        <v>1968083.8443795808</v>
      </c>
      <c r="BP207">
        <f>$BR29*IF(DukeEnergy_BAU!BP29&lt;&gt;0,1,0)</f>
        <v>1968083.8443795808</v>
      </c>
      <c r="BQ207">
        <f>$BR29*IF(DukeEnergy_BAU!BQ29&lt;&gt;0,1,0)</f>
        <v>1968083.8443795808</v>
      </c>
    </row>
    <row r="208" spans="1:69">
      <c r="A208" t="s">
        <v>31</v>
      </c>
      <c r="B208" t="s">
        <v>32</v>
      </c>
      <c r="C208" t="s">
        <v>33</v>
      </c>
      <c r="D208" t="s">
        <v>34</v>
      </c>
      <c r="E208" t="s">
        <v>224</v>
      </c>
      <c r="F208" t="s">
        <v>134</v>
      </c>
      <c r="I208">
        <v>557.1</v>
      </c>
      <c r="J208" t="s">
        <v>72</v>
      </c>
      <c r="K208">
        <v>1975</v>
      </c>
      <c r="L208">
        <v>2027</v>
      </c>
      <c r="M208" t="s">
        <v>38</v>
      </c>
      <c r="N208" t="s">
        <v>39</v>
      </c>
      <c r="S208" t="s">
        <v>1160</v>
      </c>
      <c r="T208" t="s">
        <v>1161</v>
      </c>
      <c r="U208">
        <v>39.113093999999997</v>
      </c>
      <c r="V208">
        <v>-84.802919000000003</v>
      </c>
      <c r="W208" t="s">
        <v>42</v>
      </c>
      <c r="X208" t="s">
        <v>225</v>
      </c>
      <c r="Y208" t="s">
        <v>226</v>
      </c>
      <c r="AA208" t="s">
        <v>57</v>
      </c>
      <c r="AB208" t="s">
        <v>227</v>
      </c>
      <c r="AC208" t="s">
        <v>228</v>
      </c>
      <c r="AD208" t="s">
        <v>1163</v>
      </c>
      <c r="AE208" t="s">
        <v>49</v>
      </c>
      <c r="AF208" s="1">
        <v>1</v>
      </c>
      <c r="AG208">
        <f t="shared" si="251"/>
        <v>3342.6</v>
      </c>
      <c r="AH208" t="str">
        <f t="shared" si="252"/>
        <v/>
      </c>
      <c r="AI208">
        <f t="shared" si="253"/>
        <v>49</v>
      </c>
      <c r="AJ208">
        <f t="shared" si="254"/>
        <v>2015</v>
      </c>
      <c r="AK208">
        <f t="shared" ref="AK208:AL208" si="282">AJ208+40</f>
        <v>2055</v>
      </c>
      <c r="AL208">
        <f t="shared" si="282"/>
        <v>2095</v>
      </c>
      <c r="AM208">
        <f>BT30*IF(DukeEnergy_BAU!AM30&lt;&gt;0,1,0)</f>
        <v>1650530.0778210482</v>
      </c>
      <c r="AN208">
        <f>BU30*IF(DukeEnergy_BAU!AN30&lt;&gt;0,1,0)</f>
        <v>1698674.8535208197</v>
      </c>
      <c r="AO208">
        <f>BV30*IF(DukeEnergy_BAU!AO30&lt;&gt;0,1,0)</f>
        <v>1351501.707261611</v>
      </c>
      <c r="AP208">
        <f>BW30*IF(DukeEnergy_BAU!AP30&lt;&gt;0,1,0)</f>
        <v>1259714.7242878759</v>
      </c>
      <c r="AQ208">
        <f>$BR30*IF(DukeEnergy_BAU!AQ30&lt;&gt;0,1,0)</f>
        <v>1490105.3407228384</v>
      </c>
      <c r="AR208">
        <f>$BR30*IF(DukeEnergy_BAU!AR30&lt;&gt;0,1,0)</f>
        <v>1490105.3407228384</v>
      </c>
      <c r="AS208">
        <f>$BR30*IF(DukeEnergy_BAU!AS30&lt;&gt;0,1,0)</f>
        <v>1490105.3407228384</v>
      </c>
      <c r="AT208">
        <f>$BR30*IF(DukeEnergy_BAU!AT30&lt;&gt;0,1,0)</f>
        <v>1490105.3407228384</v>
      </c>
      <c r="AU208">
        <f>$BR30*IF(DukeEnergy_BAU!AU30&lt;&gt;0,1,0)</f>
        <v>1490105.3407228384</v>
      </c>
      <c r="AV208">
        <f>$BR30*IF(DukeEnergy_BAU!AV30&lt;&gt;0,1,0)</f>
        <v>1490105.3407228384</v>
      </c>
      <c r="AW208">
        <f>$BR30*IF(DukeEnergy_BAU!AW30&lt;&gt;0,1,0)</f>
        <v>1490105.3407228384</v>
      </c>
      <c r="AX208">
        <f>$BR30*IF(DukeEnergy_BAU!AX30&lt;&gt;0,1,0)</f>
        <v>1490105.3407228384</v>
      </c>
      <c r="AY208">
        <f>$BR30*IF(DukeEnergy_BAU!AY30&lt;&gt;0,1,0)</f>
        <v>1490105.3407228384</v>
      </c>
      <c r="AZ208">
        <f>$BR30*IF(DukeEnergy_BAU!AZ30&lt;&gt;0,1,0)</f>
        <v>1490105.3407228384</v>
      </c>
      <c r="BA208">
        <f>$BR30*IF(DukeEnergy_BAU!BA30&lt;&gt;0,1,0)</f>
        <v>1490105.3407228384</v>
      </c>
      <c r="BB208">
        <f>$BR30*IF(DukeEnergy_BAU!BB30&lt;&gt;0,1,0)</f>
        <v>1490105.3407228384</v>
      </c>
      <c r="BC208">
        <f>$BR30*IF(DukeEnergy_BAU!BC30&lt;&gt;0,1,0)</f>
        <v>1490105.3407228384</v>
      </c>
      <c r="BD208">
        <f>$BR30*IF(DukeEnergy_BAU!BD30&lt;&gt;0,1,0)</f>
        <v>1490105.3407228384</v>
      </c>
      <c r="BE208">
        <f>$BR30*IF(DukeEnergy_BAU!BE30&lt;&gt;0,1,0)</f>
        <v>1490105.3407228384</v>
      </c>
      <c r="BF208">
        <f>$BR30*IF(DukeEnergy_BAU!BF30&lt;&gt;0,1,0)</f>
        <v>1490105.3407228384</v>
      </c>
      <c r="BG208">
        <f>$BR30*IF(DukeEnergy_BAU!BG30&lt;&gt;0,1,0)</f>
        <v>1490105.3407228384</v>
      </c>
      <c r="BH208">
        <f>$BR30*IF(DukeEnergy_BAU!BH30&lt;&gt;0,1,0)</f>
        <v>1490105.3407228384</v>
      </c>
      <c r="BI208">
        <f>$BR30*IF(DukeEnergy_BAU!BI30&lt;&gt;0,1,0)</f>
        <v>1490105.3407228384</v>
      </c>
      <c r="BJ208">
        <f>$BR30*IF(DukeEnergy_BAU!BJ30&lt;&gt;0,1,0)</f>
        <v>1490105.3407228384</v>
      </c>
      <c r="BK208">
        <f>$BR30*IF(DukeEnergy_BAU!BK30&lt;&gt;0,1,0)</f>
        <v>1490105.3407228384</v>
      </c>
      <c r="BL208">
        <f>$BR30*IF(DukeEnergy_BAU!BL30&lt;&gt;0,1,0)</f>
        <v>1490105.3407228384</v>
      </c>
      <c r="BM208">
        <f>$BR30*IF(DukeEnergy_BAU!BM30&lt;&gt;0,1,0)</f>
        <v>1490105.3407228384</v>
      </c>
      <c r="BN208">
        <f>$BR30*IF(DukeEnergy_BAU!BN30&lt;&gt;0,1,0)</f>
        <v>1490105.3407228384</v>
      </c>
      <c r="BO208">
        <f>$BR30*IF(DukeEnergy_BAU!BO30&lt;&gt;0,1,0)</f>
        <v>1490105.3407228384</v>
      </c>
      <c r="BP208">
        <f>$BR30*IF(DukeEnergy_BAU!BP30&lt;&gt;0,1,0)</f>
        <v>1490105.3407228384</v>
      </c>
      <c r="BQ208">
        <f>$BR30*IF(DukeEnergy_BAU!BQ30&lt;&gt;0,1,0)</f>
        <v>1490105.3407228384</v>
      </c>
    </row>
    <row r="209" spans="1:69">
      <c r="A209" t="s">
        <v>31</v>
      </c>
      <c r="B209" t="s">
        <v>32</v>
      </c>
      <c r="C209" t="s">
        <v>33</v>
      </c>
      <c r="D209" t="s">
        <v>34</v>
      </c>
      <c r="E209" t="s">
        <v>224</v>
      </c>
      <c r="F209" t="s">
        <v>140</v>
      </c>
      <c r="I209">
        <v>557.1</v>
      </c>
      <c r="J209" t="s">
        <v>72</v>
      </c>
      <c r="K209">
        <v>1978</v>
      </c>
      <c r="L209">
        <v>2027</v>
      </c>
      <c r="M209" t="s">
        <v>38</v>
      </c>
      <c r="N209" t="s">
        <v>39</v>
      </c>
      <c r="S209" t="s">
        <v>1160</v>
      </c>
      <c r="T209" t="s">
        <v>1161</v>
      </c>
      <c r="U209">
        <v>39.113093999999997</v>
      </c>
      <c r="V209">
        <v>-84.802919000000003</v>
      </c>
      <c r="W209" t="s">
        <v>42</v>
      </c>
      <c r="X209" t="s">
        <v>225</v>
      </c>
      <c r="Y209" t="s">
        <v>226</v>
      </c>
      <c r="AA209" t="s">
        <v>57</v>
      </c>
      <c r="AB209" t="s">
        <v>227</v>
      </c>
      <c r="AC209" t="s">
        <v>228</v>
      </c>
      <c r="AD209" t="s">
        <v>1164</v>
      </c>
      <c r="AE209" t="s">
        <v>49</v>
      </c>
      <c r="AF209" s="1">
        <v>1</v>
      </c>
      <c r="AG209">
        <f t="shared" si="251"/>
        <v>3342.6</v>
      </c>
      <c r="AH209">
        <f t="shared" si="252"/>
        <v>3342.6</v>
      </c>
      <c r="AI209">
        <f t="shared" si="253"/>
        <v>46</v>
      </c>
      <c r="AJ209">
        <f t="shared" si="254"/>
        <v>2018</v>
      </c>
      <c r="AK209">
        <f t="shared" ref="AK209:AL209" si="283">AJ209+40</f>
        <v>2058</v>
      </c>
      <c r="AL209">
        <f t="shared" si="283"/>
        <v>2098</v>
      </c>
      <c r="AM209">
        <f>BT31*IF(DukeEnergy_BAU!AM31&lt;&gt;0,1,0)</f>
        <v>1650530.0778210482</v>
      </c>
      <c r="AN209">
        <f>BU31*IF(DukeEnergy_BAU!AN31&lt;&gt;0,1,0)</f>
        <v>1698674.8535208197</v>
      </c>
      <c r="AO209">
        <f>BV31*IF(DukeEnergy_BAU!AO31&lt;&gt;0,1,0)</f>
        <v>1351501.707261611</v>
      </c>
      <c r="AP209">
        <f>BW31*IF(DukeEnergy_BAU!AP31&lt;&gt;0,1,0)</f>
        <v>1259714.7242878759</v>
      </c>
      <c r="AQ209">
        <f>$BR31*IF(DukeEnergy_BAU!AQ31&lt;&gt;0,1,0)</f>
        <v>1490105.3407228384</v>
      </c>
      <c r="AR209">
        <f>$BR31*IF(DukeEnergy_BAU!AR31&lt;&gt;0,1,0)</f>
        <v>1490105.3407228384</v>
      </c>
      <c r="AS209">
        <f>$BR31*IF(DukeEnergy_BAU!AS31&lt;&gt;0,1,0)</f>
        <v>1490105.3407228384</v>
      </c>
      <c r="AT209">
        <f>$BR31*IF(DukeEnergy_BAU!AT31&lt;&gt;0,1,0)</f>
        <v>1490105.3407228384</v>
      </c>
      <c r="AU209">
        <f>$BR31*IF(DukeEnergy_BAU!AU31&lt;&gt;0,1,0)</f>
        <v>1490105.3407228384</v>
      </c>
      <c r="AV209">
        <f>$BR31*IF(DukeEnergy_BAU!AV31&lt;&gt;0,1,0)</f>
        <v>1490105.3407228384</v>
      </c>
      <c r="AW209">
        <f>$BR31*IF(DukeEnergy_BAU!AW31&lt;&gt;0,1,0)</f>
        <v>1490105.3407228384</v>
      </c>
      <c r="AX209">
        <f>$BR31*IF(DukeEnergy_BAU!AX31&lt;&gt;0,1,0)</f>
        <v>1490105.3407228384</v>
      </c>
      <c r="AY209">
        <f>$BR31*IF(DukeEnergy_BAU!AY31&lt;&gt;0,1,0)</f>
        <v>1490105.3407228384</v>
      </c>
      <c r="AZ209">
        <f>$BR31*IF(DukeEnergy_BAU!AZ31&lt;&gt;0,1,0)</f>
        <v>1490105.3407228384</v>
      </c>
      <c r="BA209">
        <f>$BR31*IF(DukeEnergy_BAU!BA31&lt;&gt;0,1,0)</f>
        <v>1490105.3407228384</v>
      </c>
      <c r="BB209">
        <f>$BR31*IF(DukeEnergy_BAU!BB31&lt;&gt;0,1,0)</f>
        <v>1490105.3407228384</v>
      </c>
      <c r="BC209">
        <f>$BR31*IF(DukeEnergy_BAU!BC31&lt;&gt;0,1,0)</f>
        <v>1490105.3407228384</v>
      </c>
      <c r="BD209">
        <f>$BR31*IF(DukeEnergy_BAU!BD31&lt;&gt;0,1,0)</f>
        <v>1490105.3407228384</v>
      </c>
      <c r="BE209">
        <f>$BR31*IF(DukeEnergy_BAU!BE31&lt;&gt;0,1,0)</f>
        <v>1490105.3407228384</v>
      </c>
      <c r="BF209">
        <f>$BR31*IF(DukeEnergy_BAU!BF31&lt;&gt;0,1,0)</f>
        <v>1490105.3407228384</v>
      </c>
      <c r="BG209">
        <f>$BR31*IF(DukeEnergy_BAU!BG31&lt;&gt;0,1,0)</f>
        <v>1490105.3407228384</v>
      </c>
      <c r="BH209">
        <f>$BR31*IF(DukeEnergy_BAU!BH31&lt;&gt;0,1,0)</f>
        <v>1490105.3407228384</v>
      </c>
      <c r="BI209">
        <f>$BR31*IF(DukeEnergy_BAU!BI31&lt;&gt;0,1,0)</f>
        <v>1490105.3407228384</v>
      </c>
      <c r="BJ209">
        <f>$BR31*IF(DukeEnergy_BAU!BJ31&lt;&gt;0,1,0)</f>
        <v>1490105.3407228384</v>
      </c>
      <c r="BK209">
        <f>$BR31*IF(DukeEnergy_BAU!BK31&lt;&gt;0,1,0)</f>
        <v>1490105.3407228384</v>
      </c>
      <c r="BL209">
        <f>$BR31*IF(DukeEnergy_BAU!BL31&lt;&gt;0,1,0)</f>
        <v>1490105.3407228384</v>
      </c>
      <c r="BM209">
        <f>$BR31*IF(DukeEnergy_BAU!BM31&lt;&gt;0,1,0)</f>
        <v>1490105.3407228384</v>
      </c>
      <c r="BN209">
        <f>$BR31*IF(DukeEnergy_BAU!BN31&lt;&gt;0,1,0)</f>
        <v>1490105.3407228384</v>
      </c>
      <c r="BO209">
        <f>$BR31*IF(DukeEnergy_BAU!BO31&lt;&gt;0,1,0)</f>
        <v>1490105.3407228384</v>
      </c>
      <c r="BP209">
        <f>$BR31*IF(DukeEnergy_BAU!BP31&lt;&gt;0,1,0)</f>
        <v>1490105.3407228384</v>
      </c>
      <c r="BQ209">
        <f>$BR31*IF(DukeEnergy_BAU!BQ31&lt;&gt;0,1,0)</f>
        <v>1490105.3407228384</v>
      </c>
    </row>
    <row r="210" spans="1:69">
      <c r="A210" t="s">
        <v>31</v>
      </c>
      <c r="B210" t="s">
        <v>32</v>
      </c>
      <c r="C210" t="s">
        <v>33</v>
      </c>
      <c r="D210" t="s">
        <v>34</v>
      </c>
      <c r="E210" t="s">
        <v>239</v>
      </c>
      <c r="F210" t="s">
        <v>36</v>
      </c>
      <c r="I210">
        <v>410.8</v>
      </c>
      <c r="J210" t="s">
        <v>72</v>
      </c>
      <c r="K210">
        <v>1966</v>
      </c>
      <c r="L210">
        <v>2028</v>
      </c>
      <c r="M210" t="s">
        <v>38</v>
      </c>
      <c r="N210" t="s">
        <v>39</v>
      </c>
      <c r="S210" t="s">
        <v>40</v>
      </c>
      <c r="T210" t="s">
        <v>41</v>
      </c>
      <c r="U210">
        <v>36.484085999999998</v>
      </c>
      <c r="V210">
        <v>-79.072225000000003</v>
      </c>
      <c r="W210" t="s">
        <v>42</v>
      </c>
      <c r="X210" t="s">
        <v>240</v>
      </c>
      <c r="Y210" t="s">
        <v>220</v>
      </c>
      <c r="AA210" t="s">
        <v>45</v>
      </c>
      <c r="AB210" t="s">
        <v>241</v>
      </c>
      <c r="AC210" t="s">
        <v>242</v>
      </c>
      <c r="AD210" t="s">
        <v>243</v>
      </c>
      <c r="AE210" t="s">
        <v>49</v>
      </c>
      <c r="AF210" s="1">
        <v>1</v>
      </c>
      <c r="AG210">
        <f t="shared" si="251"/>
        <v>7674.5999999999995</v>
      </c>
      <c r="AH210" t="str">
        <f t="shared" si="252"/>
        <v/>
      </c>
      <c r="AI210">
        <f t="shared" si="253"/>
        <v>58</v>
      </c>
      <c r="AJ210">
        <f t="shared" si="254"/>
        <v>2006</v>
      </c>
      <c r="AK210">
        <f t="shared" ref="AK210:AL210" si="284">AJ210+40</f>
        <v>2046</v>
      </c>
      <c r="AL210">
        <f t="shared" si="284"/>
        <v>2086</v>
      </c>
      <c r="AM210">
        <f>BT32*IF(DukeEnergy_BAU!AM32&lt;&gt;0,1,0)</f>
        <v>1217084.4659287143</v>
      </c>
      <c r="AN210">
        <f>BU32*IF(DukeEnergy_BAU!AN32&lt;&gt;0,1,0)</f>
        <v>1252585.9447609992</v>
      </c>
      <c r="AO210">
        <f>BV32*IF(DukeEnergy_BAU!AO32&lt;&gt;0,1,0)</f>
        <v>996583.91912236542</v>
      </c>
      <c r="AP210">
        <f>BW32*IF(DukeEnergy_BAU!AP32&lt;&gt;0,1,0)</f>
        <v>928901.11063984793</v>
      </c>
      <c r="AQ210">
        <f>$BR32*IF(DukeEnergy_BAU!AQ32&lt;&gt;0,1,0)</f>
        <v>1098788.8601129819</v>
      </c>
      <c r="AR210">
        <f>$BR32*IF(DukeEnergy_BAU!AR32&lt;&gt;0,1,0)</f>
        <v>1098788.8601129819</v>
      </c>
      <c r="AS210">
        <f>$BR32*IF(DukeEnergy_BAU!AS32&lt;&gt;0,1,0)</f>
        <v>1098788.8601129819</v>
      </c>
      <c r="AT210">
        <f>$BR32*IF(DukeEnergy_BAU!AT32&lt;&gt;0,1,0)</f>
        <v>1098788.8601129819</v>
      </c>
      <c r="AU210">
        <f>$BR32*IF(DukeEnergy_BAU!AU32&lt;&gt;0,1,0)</f>
        <v>1098788.8601129819</v>
      </c>
      <c r="AV210">
        <f>$BR32*IF(DukeEnergy_BAU!AV32&lt;&gt;0,1,0)</f>
        <v>1098788.8601129819</v>
      </c>
      <c r="AW210">
        <f>$BR32*IF(DukeEnergy_BAU!AW32&lt;&gt;0,1,0)</f>
        <v>1098788.8601129819</v>
      </c>
      <c r="AX210">
        <f>$BR32*IF(DukeEnergy_BAU!AX32&lt;&gt;0,1,0)</f>
        <v>1098788.8601129819</v>
      </c>
      <c r="AY210">
        <f>$BR32*IF(DukeEnergy_BAU!AY32&lt;&gt;0,1,0)</f>
        <v>1098788.8601129819</v>
      </c>
      <c r="AZ210">
        <f>$BR32*IF(DukeEnergy_BAU!AZ32&lt;&gt;0,1,0)</f>
        <v>1098788.8601129819</v>
      </c>
      <c r="BA210">
        <f>$BR32*IF(DukeEnergy_BAU!BA32&lt;&gt;0,1,0)</f>
        <v>1098788.8601129819</v>
      </c>
      <c r="BB210">
        <f>$BR32*IF(DukeEnergy_BAU!BB32&lt;&gt;0,1,0)</f>
        <v>1098788.8601129819</v>
      </c>
      <c r="BC210">
        <f>$BR32*IF(DukeEnergy_BAU!BC32&lt;&gt;0,1,0)</f>
        <v>1098788.8601129819</v>
      </c>
      <c r="BD210">
        <f>$BR32*IF(DukeEnergy_BAU!BD32&lt;&gt;0,1,0)</f>
        <v>1098788.8601129819</v>
      </c>
      <c r="BE210">
        <f>$BR32*IF(DukeEnergy_BAU!BE32&lt;&gt;0,1,0)</f>
        <v>1098788.8601129819</v>
      </c>
      <c r="BF210">
        <f>$BR32*IF(DukeEnergy_BAU!BF32&lt;&gt;0,1,0)</f>
        <v>1098788.8601129819</v>
      </c>
      <c r="BG210">
        <f>$BR32*IF(DukeEnergy_BAU!BG32&lt;&gt;0,1,0)</f>
        <v>1098788.8601129819</v>
      </c>
      <c r="BH210">
        <f>$BR32*IF(DukeEnergy_BAU!BH32&lt;&gt;0,1,0)</f>
        <v>1098788.8601129819</v>
      </c>
      <c r="BI210">
        <f>$BR32*IF(DukeEnergy_BAU!BI32&lt;&gt;0,1,0)</f>
        <v>1098788.8601129819</v>
      </c>
      <c r="BJ210">
        <f>$BR32*IF(DukeEnergy_BAU!BJ32&lt;&gt;0,1,0)</f>
        <v>1098788.8601129819</v>
      </c>
      <c r="BK210">
        <f>$BR32*IF(DukeEnergy_BAU!BK32&lt;&gt;0,1,0)</f>
        <v>1098788.8601129819</v>
      </c>
      <c r="BL210">
        <f>$BR32*IF(DukeEnergy_BAU!BL32&lt;&gt;0,1,0)</f>
        <v>1098788.8601129819</v>
      </c>
      <c r="BM210">
        <f>$BR32*IF(DukeEnergy_BAU!BM32&lt;&gt;0,1,0)</f>
        <v>1098788.8601129819</v>
      </c>
      <c r="BN210">
        <f>$BR32*IF(DukeEnergy_BAU!BN32&lt;&gt;0,1,0)</f>
        <v>1098788.8601129819</v>
      </c>
      <c r="BO210">
        <f>$BR32*IF(DukeEnergy_BAU!BO32&lt;&gt;0,1,0)</f>
        <v>1098788.8601129819</v>
      </c>
      <c r="BP210">
        <f>$BR32*IF(DukeEnergy_BAU!BP32&lt;&gt;0,1,0)</f>
        <v>1098788.8601129819</v>
      </c>
      <c r="BQ210">
        <f>$BR32*IF(DukeEnergy_BAU!BQ32&lt;&gt;0,1,0)</f>
        <v>1098788.8601129819</v>
      </c>
    </row>
    <row r="211" spans="1:69">
      <c r="A211" t="s">
        <v>31</v>
      </c>
      <c r="B211" t="s">
        <v>32</v>
      </c>
      <c r="C211" t="s">
        <v>33</v>
      </c>
      <c r="D211" t="s">
        <v>34</v>
      </c>
      <c r="E211" t="s">
        <v>239</v>
      </c>
      <c r="F211" t="s">
        <v>50</v>
      </c>
      <c r="I211">
        <v>657</v>
      </c>
      <c r="J211" t="s">
        <v>72</v>
      </c>
      <c r="K211">
        <v>1968</v>
      </c>
      <c r="L211">
        <v>2028</v>
      </c>
      <c r="M211" t="s">
        <v>38</v>
      </c>
      <c r="N211" t="s">
        <v>39</v>
      </c>
      <c r="S211" t="s">
        <v>40</v>
      </c>
      <c r="T211" t="s">
        <v>41</v>
      </c>
      <c r="U211">
        <v>36.484085999999998</v>
      </c>
      <c r="V211">
        <v>-79.072225000000003</v>
      </c>
      <c r="W211" t="s">
        <v>42</v>
      </c>
      <c r="X211" t="s">
        <v>240</v>
      </c>
      <c r="Y211" t="s">
        <v>220</v>
      </c>
      <c r="AA211" t="s">
        <v>45</v>
      </c>
      <c r="AB211" t="s">
        <v>241</v>
      </c>
      <c r="AC211" t="s">
        <v>242</v>
      </c>
      <c r="AD211" t="s">
        <v>244</v>
      </c>
      <c r="AE211" t="s">
        <v>49</v>
      </c>
      <c r="AF211" s="1">
        <v>1</v>
      </c>
      <c r="AG211">
        <f t="shared" si="251"/>
        <v>7674.5999999999995</v>
      </c>
      <c r="AH211" t="str">
        <f t="shared" si="252"/>
        <v/>
      </c>
      <c r="AI211">
        <f t="shared" si="253"/>
        <v>56</v>
      </c>
      <c r="AJ211">
        <f t="shared" si="254"/>
        <v>2008</v>
      </c>
      <c r="AK211">
        <f t="shared" ref="AK211:AL211" si="285">AJ211+40</f>
        <v>2048</v>
      </c>
      <c r="AL211">
        <f t="shared" si="285"/>
        <v>2088</v>
      </c>
      <c r="AM211">
        <f>BT33*IF(DukeEnergy_BAU!AM33&lt;&gt;0,1,0)</f>
        <v>1946505.5845062446</v>
      </c>
      <c r="AN211">
        <f>BU33*IF(DukeEnergy_BAU!AN33&lt;&gt;0,1,0)</f>
        <v>2003283.7529405467</v>
      </c>
      <c r="AO211">
        <f>BV33*IF(DukeEnergy_BAU!AO33&lt;&gt;0,1,0)</f>
        <v>1593855.0021017385</v>
      </c>
      <c r="AP211">
        <f>BW33*IF(DukeEnergy_BAU!AP33&lt;&gt;0,1,0)</f>
        <v>1485608.640921081</v>
      </c>
      <c r="AQ211">
        <f>$BR33*IF(DukeEnergy_BAU!AQ33&lt;&gt;0,1,0)</f>
        <v>1757313.2451174026</v>
      </c>
      <c r="AR211">
        <f>$BR33*IF(DukeEnergy_BAU!AR33&lt;&gt;0,1,0)</f>
        <v>1757313.2451174026</v>
      </c>
      <c r="AS211">
        <f>$BR33*IF(DukeEnergy_BAU!AS33&lt;&gt;0,1,0)</f>
        <v>1757313.2451174026</v>
      </c>
      <c r="AT211">
        <f>$BR33*IF(DukeEnergy_BAU!AT33&lt;&gt;0,1,0)</f>
        <v>1757313.2451174026</v>
      </c>
      <c r="AU211">
        <f>$BR33*IF(DukeEnergy_BAU!AU33&lt;&gt;0,1,0)</f>
        <v>1757313.2451174026</v>
      </c>
      <c r="AV211">
        <f>$BR33*IF(DukeEnergy_BAU!AV33&lt;&gt;0,1,0)</f>
        <v>1757313.2451174026</v>
      </c>
      <c r="AW211">
        <f>$BR33*IF(DukeEnergy_BAU!AW33&lt;&gt;0,1,0)</f>
        <v>1757313.2451174026</v>
      </c>
      <c r="AX211">
        <f>$BR33*IF(DukeEnergy_BAU!AX33&lt;&gt;0,1,0)</f>
        <v>1757313.2451174026</v>
      </c>
      <c r="AY211">
        <f>$BR33*IF(DukeEnergy_BAU!AY33&lt;&gt;0,1,0)</f>
        <v>1757313.2451174026</v>
      </c>
      <c r="AZ211">
        <f>$BR33*IF(DukeEnergy_BAU!AZ33&lt;&gt;0,1,0)</f>
        <v>1757313.2451174026</v>
      </c>
      <c r="BA211">
        <f>$BR33*IF(DukeEnergy_BAU!BA33&lt;&gt;0,1,0)</f>
        <v>1757313.2451174026</v>
      </c>
      <c r="BB211">
        <f>$BR33*IF(DukeEnergy_BAU!BB33&lt;&gt;0,1,0)</f>
        <v>1757313.2451174026</v>
      </c>
      <c r="BC211">
        <f>$BR33*IF(DukeEnergy_BAU!BC33&lt;&gt;0,1,0)</f>
        <v>1757313.2451174026</v>
      </c>
      <c r="BD211">
        <f>$BR33*IF(DukeEnergy_BAU!BD33&lt;&gt;0,1,0)</f>
        <v>1757313.2451174026</v>
      </c>
      <c r="BE211">
        <f>$BR33*IF(DukeEnergy_BAU!BE33&lt;&gt;0,1,0)</f>
        <v>1757313.2451174026</v>
      </c>
      <c r="BF211">
        <f>$BR33*IF(DukeEnergy_BAU!BF33&lt;&gt;0,1,0)</f>
        <v>1757313.2451174026</v>
      </c>
      <c r="BG211">
        <f>$BR33*IF(DukeEnergy_BAU!BG33&lt;&gt;0,1,0)</f>
        <v>1757313.2451174026</v>
      </c>
      <c r="BH211">
        <f>$BR33*IF(DukeEnergy_BAU!BH33&lt;&gt;0,1,0)</f>
        <v>1757313.2451174026</v>
      </c>
      <c r="BI211">
        <f>$BR33*IF(DukeEnergy_BAU!BI33&lt;&gt;0,1,0)</f>
        <v>1757313.2451174026</v>
      </c>
      <c r="BJ211">
        <f>$BR33*IF(DukeEnergy_BAU!BJ33&lt;&gt;0,1,0)</f>
        <v>1757313.2451174026</v>
      </c>
      <c r="BK211">
        <f>$BR33*IF(DukeEnergy_BAU!BK33&lt;&gt;0,1,0)</f>
        <v>1757313.2451174026</v>
      </c>
      <c r="BL211">
        <f>$BR33*IF(DukeEnergy_BAU!BL33&lt;&gt;0,1,0)</f>
        <v>1757313.2451174026</v>
      </c>
      <c r="BM211">
        <f>$BR33*IF(DukeEnergy_BAU!BM33&lt;&gt;0,1,0)</f>
        <v>1757313.2451174026</v>
      </c>
      <c r="BN211">
        <f>$BR33*IF(DukeEnergy_BAU!BN33&lt;&gt;0,1,0)</f>
        <v>1757313.2451174026</v>
      </c>
      <c r="BO211">
        <f>$BR33*IF(DukeEnergy_BAU!BO33&lt;&gt;0,1,0)</f>
        <v>1757313.2451174026</v>
      </c>
      <c r="BP211">
        <f>$BR33*IF(DukeEnergy_BAU!BP33&lt;&gt;0,1,0)</f>
        <v>1757313.2451174026</v>
      </c>
      <c r="BQ211">
        <f>$BR33*IF(DukeEnergy_BAU!BQ33&lt;&gt;0,1,0)</f>
        <v>1757313.2451174026</v>
      </c>
    </row>
    <row r="212" spans="1:69">
      <c r="A212" t="s">
        <v>31</v>
      </c>
      <c r="B212" t="s">
        <v>32</v>
      </c>
      <c r="C212" t="s">
        <v>33</v>
      </c>
      <c r="D212" t="s">
        <v>34</v>
      </c>
      <c r="E212" t="s">
        <v>239</v>
      </c>
      <c r="F212" t="s">
        <v>62</v>
      </c>
      <c r="I212">
        <v>745.2</v>
      </c>
      <c r="J212" t="s">
        <v>72</v>
      </c>
      <c r="K212">
        <v>1973</v>
      </c>
      <c r="L212">
        <v>2029</v>
      </c>
      <c r="M212" t="s">
        <v>38</v>
      </c>
      <c r="N212" t="s">
        <v>39</v>
      </c>
      <c r="S212" t="s">
        <v>40</v>
      </c>
      <c r="T212" t="s">
        <v>41</v>
      </c>
      <c r="U212">
        <v>36.484085999999998</v>
      </c>
      <c r="V212">
        <v>-79.072225000000003</v>
      </c>
      <c r="W212" t="s">
        <v>42</v>
      </c>
      <c r="X212" t="s">
        <v>240</v>
      </c>
      <c r="Y212" t="s">
        <v>220</v>
      </c>
      <c r="AA212" t="s">
        <v>45</v>
      </c>
      <c r="AB212" t="s">
        <v>241</v>
      </c>
      <c r="AC212" t="s">
        <v>242</v>
      </c>
      <c r="AD212" t="s">
        <v>245</v>
      </c>
      <c r="AE212" t="s">
        <v>49</v>
      </c>
      <c r="AF212" s="1">
        <v>1</v>
      </c>
      <c r="AG212">
        <f t="shared" si="251"/>
        <v>7674.5999999999995</v>
      </c>
      <c r="AH212" t="str">
        <f t="shared" si="252"/>
        <v/>
      </c>
      <c r="AI212">
        <f t="shared" si="253"/>
        <v>51</v>
      </c>
      <c r="AJ212">
        <f t="shared" si="254"/>
        <v>2013</v>
      </c>
      <c r="AK212">
        <f t="shared" ref="AK212:AL212" si="286">AJ212+40</f>
        <v>2053</v>
      </c>
      <c r="AL212">
        <f t="shared" si="286"/>
        <v>2093</v>
      </c>
      <c r="AM212">
        <f>BT34*IF(DukeEnergy_BAU!AM34&lt;&gt;0,1,0)</f>
        <v>2207817.2931111925</v>
      </c>
      <c r="AN212">
        <f>BU34*IF(DukeEnergy_BAU!AN34&lt;&gt;0,1,0)</f>
        <v>2272217.7362120175</v>
      </c>
      <c r="AO212">
        <f>BV34*IF(DukeEnergy_BAU!AO34&lt;&gt;0,1,0)</f>
        <v>1807824.5777263555</v>
      </c>
      <c r="AP212">
        <f>BW34*IF(DukeEnergy_BAU!AP34&lt;&gt;0,1,0)</f>
        <v>1685046.5132639112</v>
      </c>
      <c r="AQ212">
        <f>$BR34*IF(DukeEnergy_BAU!AQ34&lt;&gt;0,1,0)</f>
        <v>1993226.5300783692</v>
      </c>
      <c r="AR212">
        <f>$BR34*IF(DukeEnergy_BAU!AR34&lt;&gt;0,1,0)</f>
        <v>1993226.5300783692</v>
      </c>
      <c r="AS212">
        <f>$BR34*IF(DukeEnergy_BAU!AS34&lt;&gt;0,1,0)</f>
        <v>1993226.5300783692</v>
      </c>
      <c r="AT212">
        <f>$BR34*IF(DukeEnergy_BAU!AT34&lt;&gt;0,1,0)</f>
        <v>1993226.5300783692</v>
      </c>
      <c r="AU212">
        <f>$BR34*IF(DukeEnergy_BAU!AU34&lt;&gt;0,1,0)</f>
        <v>1993226.5300783692</v>
      </c>
      <c r="AV212">
        <f>$BR34*IF(DukeEnergy_BAU!AV34&lt;&gt;0,1,0)</f>
        <v>1993226.5300783692</v>
      </c>
      <c r="AW212">
        <f>$BR34*IF(DukeEnergy_BAU!AW34&lt;&gt;0,1,0)</f>
        <v>1993226.5300783692</v>
      </c>
      <c r="AX212">
        <f>$BR34*IF(DukeEnergy_BAU!AX34&lt;&gt;0,1,0)</f>
        <v>1993226.5300783692</v>
      </c>
      <c r="AY212">
        <f>$BR34*IF(DukeEnergy_BAU!AY34&lt;&gt;0,1,0)</f>
        <v>1993226.5300783692</v>
      </c>
      <c r="AZ212">
        <f>$BR34*IF(DukeEnergy_BAU!AZ34&lt;&gt;0,1,0)</f>
        <v>1993226.5300783692</v>
      </c>
      <c r="BA212">
        <f>$BR34*IF(DukeEnergy_BAU!BA34&lt;&gt;0,1,0)</f>
        <v>1993226.5300783692</v>
      </c>
      <c r="BB212">
        <f>$BR34*IF(DukeEnergy_BAU!BB34&lt;&gt;0,1,0)</f>
        <v>1993226.5300783692</v>
      </c>
      <c r="BC212">
        <f>$BR34*IF(DukeEnergy_BAU!BC34&lt;&gt;0,1,0)</f>
        <v>1993226.5300783692</v>
      </c>
      <c r="BD212">
        <f>$BR34*IF(DukeEnergy_BAU!BD34&lt;&gt;0,1,0)</f>
        <v>1993226.5300783692</v>
      </c>
      <c r="BE212">
        <f>$BR34*IF(DukeEnergy_BAU!BE34&lt;&gt;0,1,0)</f>
        <v>1993226.5300783692</v>
      </c>
      <c r="BF212">
        <f>$BR34*IF(DukeEnergy_BAU!BF34&lt;&gt;0,1,0)</f>
        <v>1993226.5300783692</v>
      </c>
      <c r="BG212">
        <f>$BR34*IF(DukeEnergy_BAU!BG34&lt;&gt;0,1,0)</f>
        <v>1993226.5300783692</v>
      </c>
      <c r="BH212">
        <f>$BR34*IF(DukeEnergy_BAU!BH34&lt;&gt;0,1,0)</f>
        <v>1993226.5300783692</v>
      </c>
      <c r="BI212">
        <f>$BR34*IF(DukeEnergy_BAU!BI34&lt;&gt;0,1,0)</f>
        <v>1993226.5300783692</v>
      </c>
      <c r="BJ212">
        <f>$BR34*IF(DukeEnergy_BAU!BJ34&lt;&gt;0,1,0)</f>
        <v>1993226.5300783692</v>
      </c>
      <c r="BK212">
        <f>$BR34*IF(DukeEnergy_BAU!BK34&lt;&gt;0,1,0)</f>
        <v>1993226.5300783692</v>
      </c>
      <c r="BL212">
        <f>$BR34*IF(DukeEnergy_BAU!BL34&lt;&gt;0,1,0)</f>
        <v>1993226.5300783692</v>
      </c>
      <c r="BM212">
        <f>$BR34*IF(DukeEnergy_BAU!BM34&lt;&gt;0,1,0)</f>
        <v>1993226.5300783692</v>
      </c>
      <c r="BN212">
        <f>$BR34*IF(DukeEnergy_BAU!BN34&lt;&gt;0,1,0)</f>
        <v>1993226.5300783692</v>
      </c>
      <c r="BO212">
        <f>$BR34*IF(DukeEnergy_BAU!BO34&lt;&gt;0,1,0)</f>
        <v>1993226.5300783692</v>
      </c>
      <c r="BP212">
        <f>$BR34*IF(DukeEnergy_BAU!BP34&lt;&gt;0,1,0)</f>
        <v>1993226.5300783692</v>
      </c>
      <c r="BQ212">
        <f>$BR34*IF(DukeEnergy_BAU!BQ34&lt;&gt;0,1,0)</f>
        <v>1993226.5300783692</v>
      </c>
    </row>
    <row r="213" spans="1:69">
      <c r="A213" t="s">
        <v>31</v>
      </c>
      <c r="B213" t="s">
        <v>32</v>
      </c>
      <c r="C213" t="s">
        <v>33</v>
      </c>
      <c r="D213" t="s">
        <v>34</v>
      </c>
      <c r="E213" t="s">
        <v>239</v>
      </c>
      <c r="F213" t="s">
        <v>64</v>
      </c>
      <c r="I213">
        <v>745.2</v>
      </c>
      <c r="J213" t="s">
        <v>72</v>
      </c>
      <c r="K213">
        <v>1980</v>
      </c>
      <c r="L213">
        <v>2029</v>
      </c>
      <c r="M213" t="s">
        <v>38</v>
      </c>
      <c r="N213" t="s">
        <v>39</v>
      </c>
      <c r="S213" t="s">
        <v>40</v>
      </c>
      <c r="T213" t="s">
        <v>41</v>
      </c>
      <c r="U213">
        <v>36.484085999999998</v>
      </c>
      <c r="V213">
        <v>-79.072225000000003</v>
      </c>
      <c r="W213" t="s">
        <v>42</v>
      </c>
      <c r="X213" t="s">
        <v>240</v>
      </c>
      <c r="Y213" t="s">
        <v>220</v>
      </c>
      <c r="AA213" t="s">
        <v>45</v>
      </c>
      <c r="AB213" t="s">
        <v>241</v>
      </c>
      <c r="AC213" t="s">
        <v>242</v>
      </c>
      <c r="AD213" t="s">
        <v>246</v>
      </c>
      <c r="AE213" t="s">
        <v>49</v>
      </c>
      <c r="AF213" s="1">
        <v>1</v>
      </c>
      <c r="AG213">
        <f t="shared" si="251"/>
        <v>7674.5999999999995</v>
      </c>
      <c r="AH213">
        <f t="shared" si="252"/>
        <v>7674.5999999999995</v>
      </c>
      <c r="AI213">
        <f t="shared" si="253"/>
        <v>44</v>
      </c>
      <c r="AJ213">
        <f t="shared" si="254"/>
        <v>2020</v>
      </c>
      <c r="AK213">
        <f t="shared" ref="AK213:AL213" si="287">AJ213+40</f>
        <v>2060</v>
      </c>
      <c r="AL213">
        <f t="shared" si="287"/>
        <v>2100</v>
      </c>
      <c r="AM213">
        <f>BT35*IF(DukeEnergy_BAU!AM35&lt;&gt;0,1,0)</f>
        <v>2207817.2931111925</v>
      </c>
      <c r="AN213">
        <f>BU35*IF(DukeEnergy_BAU!AN35&lt;&gt;0,1,0)</f>
        <v>2272217.7362120175</v>
      </c>
      <c r="AO213">
        <f>BV35*IF(DukeEnergy_BAU!AO35&lt;&gt;0,1,0)</f>
        <v>1807824.5777263555</v>
      </c>
      <c r="AP213">
        <f>BW35*IF(DukeEnergy_BAU!AP35&lt;&gt;0,1,0)</f>
        <v>1685046.5132639112</v>
      </c>
      <c r="AQ213">
        <f>$BR35*IF(DukeEnergy_BAU!AQ35&lt;&gt;0,1,0)</f>
        <v>1993226.5300783692</v>
      </c>
      <c r="AR213">
        <f>$BR35*IF(DukeEnergy_BAU!AR35&lt;&gt;0,1,0)</f>
        <v>1993226.5300783692</v>
      </c>
      <c r="AS213">
        <f>$BR35*IF(DukeEnergy_BAU!AS35&lt;&gt;0,1,0)</f>
        <v>1993226.5300783692</v>
      </c>
      <c r="AT213">
        <f>$BR35*IF(DukeEnergy_BAU!AT35&lt;&gt;0,1,0)</f>
        <v>1993226.5300783692</v>
      </c>
      <c r="AU213">
        <f>$BR35*IF(DukeEnergy_BAU!AU35&lt;&gt;0,1,0)</f>
        <v>1993226.5300783692</v>
      </c>
      <c r="AV213">
        <f>$BR35*IF(DukeEnergy_BAU!AV35&lt;&gt;0,1,0)</f>
        <v>1993226.5300783692</v>
      </c>
      <c r="AW213">
        <f>$BR35*IF(DukeEnergy_BAU!AW35&lt;&gt;0,1,0)</f>
        <v>1993226.5300783692</v>
      </c>
      <c r="AX213">
        <f>$BR35*IF(DukeEnergy_BAU!AX35&lt;&gt;0,1,0)</f>
        <v>1993226.5300783692</v>
      </c>
      <c r="AY213">
        <f>$BR35*IF(DukeEnergy_BAU!AY35&lt;&gt;0,1,0)</f>
        <v>1993226.5300783692</v>
      </c>
      <c r="AZ213">
        <f>$BR35*IF(DukeEnergy_BAU!AZ35&lt;&gt;0,1,0)</f>
        <v>1993226.5300783692</v>
      </c>
      <c r="BA213">
        <f>$BR35*IF(DukeEnergy_BAU!BA35&lt;&gt;0,1,0)</f>
        <v>1993226.5300783692</v>
      </c>
      <c r="BB213">
        <f>$BR35*IF(DukeEnergy_BAU!BB35&lt;&gt;0,1,0)</f>
        <v>1993226.5300783692</v>
      </c>
      <c r="BC213">
        <f>$BR35*IF(DukeEnergy_BAU!BC35&lt;&gt;0,1,0)</f>
        <v>1993226.5300783692</v>
      </c>
      <c r="BD213">
        <f>$BR35*IF(DukeEnergy_BAU!BD35&lt;&gt;0,1,0)</f>
        <v>1993226.5300783692</v>
      </c>
      <c r="BE213">
        <f>$BR35*IF(DukeEnergy_BAU!BE35&lt;&gt;0,1,0)</f>
        <v>1993226.5300783692</v>
      </c>
      <c r="BF213">
        <f>$BR35*IF(DukeEnergy_BAU!BF35&lt;&gt;0,1,0)</f>
        <v>1993226.5300783692</v>
      </c>
      <c r="BG213">
        <f>$BR35*IF(DukeEnergy_BAU!BG35&lt;&gt;0,1,0)</f>
        <v>1993226.5300783692</v>
      </c>
      <c r="BH213">
        <f>$BR35*IF(DukeEnergy_BAU!BH35&lt;&gt;0,1,0)</f>
        <v>1993226.5300783692</v>
      </c>
      <c r="BI213">
        <f>$BR35*IF(DukeEnergy_BAU!BI35&lt;&gt;0,1,0)</f>
        <v>1993226.5300783692</v>
      </c>
      <c r="BJ213">
        <f>$BR35*IF(DukeEnergy_BAU!BJ35&lt;&gt;0,1,0)</f>
        <v>1993226.5300783692</v>
      </c>
      <c r="BK213">
        <f>$BR35*IF(DukeEnergy_BAU!BK35&lt;&gt;0,1,0)</f>
        <v>1993226.5300783692</v>
      </c>
      <c r="BL213">
        <f>$BR35*IF(DukeEnergy_BAU!BL35&lt;&gt;0,1,0)</f>
        <v>1993226.5300783692</v>
      </c>
      <c r="BM213">
        <f>$BR35*IF(DukeEnergy_BAU!BM35&lt;&gt;0,1,0)</f>
        <v>1993226.5300783692</v>
      </c>
      <c r="BN213">
        <f>$BR35*IF(DukeEnergy_BAU!BN35&lt;&gt;0,1,0)</f>
        <v>1993226.5300783692</v>
      </c>
      <c r="BO213">
        <f>$BR35*IF(DukeEnergy_BAU!BO35&lt;&gt;0,1,0)</f>
        <v>1993226.5300783692</v>
      </c>
      <c r="BP213">
        <f>$BR35*IF(DukeEnergy_BAU!BP35&lt;&gt;0,1,0)</f>
        <v>1993226.5300783692</v>
      </c>
      <c r="BQ213">
        <f>$BR35*IF(DukeEnergy_BAU!BQ35&lt;&gt;0,1,0)</f>
        <v>1993226.5300783692</v>
      </c>
    </row>
    <row r="214" spans="1:69">
      <c r="A214" t="s">
        <v>285</v>
      </c>
      <c r="B214" t="s">
        <v>32</v>
      </c>
      <c r="C214" t="s">
        <v>33</v>
      </c>
      <c r="D214" t="s">
        <v>34</v>
      </c>
      <c r="E214" t="s">
        <v>286</v>
      </c>
      <c r="F214" t="s">
        <v>287</v>
      </c>
      <c r="I214">
        <v>556</v>
      </c>
      <c r="J214" t="s">
        <v>72</v>
      </c>
      <c r="K214">
        <v>1974</v>
      </c>
      <c r="M214" t="s">
        <v>288</v>
      </c>
      <c r="N214" t="s">
        <v>289</v>
      </c>
      <c r="S214" t="s">
        <v>290</v>
      </c>
      <c r="T214" t="s">
        <v>41</v>
      </c>
      <c r="U214">
        <v>28.184443999999999</v>
      </c>
      <c r="V214">
        <v>-82.788610000000006</v>
      </c>
      <c r="W214" t="s">
        <v>42</v>
      </c>
      <c r="X214" t="s">
        <v>291</v>
      </c>
      <c r="Y214" t="s">
        <v>292</v>
      </c>
      <c r="AA214" t="s">
        <v>110</v>
      </c>
      <c r="AB214" t="s">
        <v>293</v>
      </c>
      <c r="AC214" t="s">
        <v>294</v>
      </c>
      <c r="AD214" t="s">
        <v>295</v>
      </c>
      <c r="AE214" t="s">
        <v>49</v>
      </c>
      <c r="AF214" s="1">
        <v>1</v>
      </c>
      <c r="AG214">
        <f t="shared" si="251"/>
        <v>3336</v>
      </c>
      <c r="AH214" t="str">
        <f t="shared" si="252"/>
        <v/>
      </c>
      <c r="AI214">
        <f t="shared" si="253"/>
        <v>50</v>
      </c>
      <c r="AJ214">
        <f t="shared" si="254"/>
        <v>2014</v>
      </c>
      <c r="AK214">
        <f t="shared" ref="AK214:AL214" si="288">AJ214+40</f>
        <v>2054</v>
      </c>
      <c r="AL214">
        <f t="shared" si="288"/>
        <v>2094</v>
      </c>
      <c r="AM214">
        <f>BT36*IF(DukeEnergy_BAU!AM36&lt;&gt;0,1,0)</f>
        <v>958979.34709915658</v>
      </c>
      <c r="AN214">
        <f>BU36*IF(DukeEnergy_BAU!AN36&lt;&gt;0,1,0)</f>
        <v>1035923.4912357795</v>
      </c>
      <c r="AO214">
        <f>BV36*IF(DukeEnergy_BAU!AO36&lt;&gt;0,1,0)</f>
        <v>1172287.4554537847</v>
      </c>
      <c r="AP214">
        <f>BW36*IF(DukeEnergy_BAU!AP36&lt;&gt;0,1,0)</f>
        <v>916477.95786283386</v>
      </c>
      <c r="AQ214">
        <f>$BR36*IF(DukeEnergy_BAU!AQ36&lt;&gt;0,1,0)</f>
        <v>1020917.0629128886</v>
      </c>
      <c r="AR214">
        <f>$BR36*IF(DukeEnergy_BAU!AR36&lt;&gt;0,1,0)</f>
        <v>1020917.0629128886</v>
      </c>
      <c r="AS214">
        <f>$BR36*IF(DukeEnergy_BAU!AS36&lt;&gt;0,1,0)</f>
        <v>1020917.0629128886</v>
      </c>
      <c r="AT214">
        <f>$BR36*IF(DukeEnergy_BAU!AT36&lt;&gt;0,1,0)</f>
        <v>1020917.0629128886</v>
      </c>
      <c r="AU214">
        <f>$BR36*IF(DukeEnergy_BAU!AU36&lt;&gt;0,1,0)</f>
        <v>1020917.0629128886</v>
      </c>
      <c r="AV214">
        <f>$BR36*IF(DukeEnergy_BAU!AV36&lt;&gt;0,1,0)</f>
        <v>1020917.0629128886</v>
      </c>
      <c r="AW214">
        <f>$BR36*IF(DukeEnergy_BAU!AW36&lt;&gt;0,1,0)</f>
        <v>1020917.0629128886</v>
      </c>
      <c r="AX214">
        <f>$BR36*IF(DukeEnergy_BAU!AX36&lt;&gt;0,1,0)</f>
        <v>1020917.0629128886</v>
      </c>
      <c r="AY214">
        <f>$BR36*IF(DukeEnergy_BAU!AY36&lt;&gt;0,1,0)</f>
        <v>1020917.0629128886</v>
      </c>
      <c r="AZ214">
        <f>$BR36*IF(DukeEnergy_BAU!AZ36&lt;&gt;0,1,0)</f>
        <v>1020917.0629128886</v>
      </c>
      <c r="BA214">
        <f>$BR36*IF(DukeEnergy_BAU!BA36&lt;&gt;0,1,0)</f>
        <v>1020917.0629128886</v>
      </c>
      <c r="BB214">
        <f>$BR36*IF(DukeEnergy_BAU!BB36&lt;&gt;0,1,0)</f>
        <v>1020917.0629128886</v>
      </c>
      <c r="BC214">
        <f>$BR36*IF(DukeEnergy_BAU!BC36&lt;&gt;0,1,0)</f>
        <v>1020917.0629128886</v>
      </c>
      <c r="BD214">
        <f>$BR36*IF(DukeEnergy_BAU!BD36&lt;&gt;0,1,0)</f>
        <v>1020917.0629128886</v>
      </c>
      <c r="BE214">
        <f>$BR36*IF(DukeEnergy_BAU!BE36&lt;&gt;0,1,0)</f>
        <v>1020917.0629128886</v>
      </c>
      <c r="BF214">
        <f>$BR36*IF(DukeEnergy_BAU!BF36&lt;&gt;0,1,0)</f>
        <v>1020917.0629128886</v>
      </c>
      <c r="BG214">
        <f>$BR36*IF(DukeEnergy_BAU!BG36&lt;&gt;0,1,0)</f>
        <v>1020917.0629128886</v>
      </c>
      <c r="BH214">
        <f>$BR36*IF(DukeEnergy_BAU!BH36&lt;&gt;0,1,0)</f>
        <v>1020917.0629128886</v>
      </c>
      <c r="BI214">
        <f>$BR36*IF(DukeEnergy_BAU!BI36&lt;&gt;0,1,0)</f>
        <v>1020917.0629128886</v>
      </c>
      <c r="BJ214">
        <f>$BR36*IF(DukeEnergy_BAU!BJ36&lt;&gt;0,1,0)</f>
        <v>1020917.0629128886</v>
      </c>
      <c r="BK214">
        <f>$BR36*IF(DukeEnergy_BAU!BK36&lt;&gt;0,1,0)</f>
        <v>1020917.0629128886</v>
      </c>
      <c r="BL214">
        <f>$BR36*IF(DukeEnergy_BAU!BL36&lt;&gt;0,1,0)</f>
        <v>1020917.0629128886</v>
      </c>
      <c r="BM214">
        <f>$BR36*IF(DukeEnergy_BAU!BM36&lt;&gt;0,1,0)</f>
        <v>1020917.0629128886</v>
      </c>
      <c r="BN214">
        <f>$BR36*IF(DukeEnergy_BAU!BN36&lt;&gt;0,1,0)</f>
        <v>1020917.0629128886</v>
      </c>
      <c r="BO214">
        <f>$BR36*IF(DukeEnergy_BAU!BO36&lt;&gt;0,1,0)</f>
        <v>1020917.0629128886</v>
      </c>
      <c r="BP214">
        <f>$BR36*IF(DukeEnergy_BAU!BP36&lt;&gt;0,1,0)</f>
        <v>1020917.0629128886</v>
      </c>
      <c r="BQ214">
        <f>$BR36*IF(DukeEnergy_BAU!BQ36&lt;&gt;0,1,0)</f>
        <v>1020917.0629128886</v>
      </c>
    </row>
    <row r="215" spans="1:69">
      <c r="A215" t="s">
        <v>285</v>
      </c>
      <c r="B215" t="s">
        <v>32</v>
      </c>
      <c r="C215" t="s">
        <v>33</v>
      </c>
      <c r="D215" t="s">
        <v>34</v>
      </c>
      <c r="E215" t="s">
        <v>286</v>
      </c>
      <c r="F215" t="s">
        <v>296</v>
      </c>
      <c r="I215">
        <v>556</v>
      </c>
      <c r="J215" t="s">
        <v>72</v>
      </c>
      <c r="K215">
        <v>1978</v>
      </c>
      <c r="M215" t="s">
        <v>288</v>
      </c>
      <c r="N215" t="s">
        <v>289</v>
      </c>
      <c r="S215" t="s">
        <v>290</v>
      </c>
      <c r="T215" t="s">
        <v>41</v>
      </c>
      <c r="U215">
        <v>28.184443999999999</v>
      </c>
      <c r="V215">
        <v>-82.788610000000006</v>
      </c>
      <c r="W215" t="s">
        <v>42</v>
      </c>
      <c r="X215" t="s">
        <v>291</v>
      </c>
      <c r="Y215" t="s">
        <v>292</v>
      </c>
      <c r="AA215" t="s">
        <v>110</v>
      </c>
      <c r="AB215" t="s">
        <v>293</v>
      </c>
      <c r="AC215" t="s">
        <v>294</v>
      </c>
      <c r="AD215" t="s">
        <v>297</v>
      </c>
      <c r="AE215" t="s">
        <v>49</v>
      </c>
      <c r="AF215" s="1">
        <v>1</v>
      </c>
      <c r="AG215">
        <f t="shared" si="251"/>
        <v>3336</v>
      </c>
      <c r="AH215">
        <f t="shared" si="252"/>
        <v>3336</v>
      </c>
      <c r="AI215">
        <f t="shared" si="253"/>
        <v>46</v>
      </c>
      <c r="AJ215">
        <f t="shared" si="254"/>
        <v>2018</v>
      </c>
      <c r="AK215">
        <f t="shared" ref="AK215:AL215" si="289">AJ215+40</f>
        <v>2058</v>
      </c>
      <c r="AL215">
        <f t="shared" si="289"/>
        <v>2098</v>
      </c>
      <c r="AM215">
        <f>BT37*IF(DukeEnergy_BAU!AM37&lt;&gt;0,1,0)</f>
        <v>958979.34709915658</v>
      </c>
      <c r="AN215">
        <f>BU37*IF(DukeEnergy_BAU!AN37&lt;&gt;0,1,0)</f>
        <v>1035923.4912357795</v>
      </c>
      <c r="AO215">
        <f>BV37*IF(DukeEnergy_BAU!AO37&lt;&gt;0,1,0)</f>
        <v>1172287.4554537847</v>
      </c>
      <c r="AP215">
        <f>BW37*IF(DukeEnergy_BAU!AP37&lt;&gt;0,1,0)</f>
        <v>916477.95786283386</v>
      </c>
      <c r="AQ215">
        <f>$BR37*IF(DukeEnergy_BAU!AQ37&lt;&gt;0,1,0)</f>
        <v>1020917.0629128886</v>
      </c>
      <c r="AR215">
        <f>$BR37*IF(DukeEnergy_BAU!AR37&lt;&gt;0,1,0)</f>
        <v>1020917.0629128886</v>
      </c>
      <c r="AS215">
        <f>$BR37*IF(DukeEnergy_BAU!AS37&lt;&gt;0,1,0)</f>
        <v>1020917.0629128886</v>
      </c>
      <c r="AT215">
        <f>$BR37*IF(DukeEnergy_BAU!AT37&lt;&gt;0,1,0)</f>
        <v>1020917.0629128886</v>
      </c>
      <c r="AU215">
        <f>$BR37*IF(DukeEnergy_BAU!AU37&lt;&gt;0,1,0)</f>
        <v>1020917.0629128886</v>
      </c>
      <c r="AV215">
        <f>$BR37*IF(DukeEnergy_BAU!AV37&lt;&gt;0,1,0)</f>
        <v>1020917.0629128886</v>
      </c>
      <c r="AW215">
        <f>$BR37*IF(DukeEnergy_BAU!AW37&lt;&gt;0,1,0)</f>
        <v>1020917.0629128886</v>
      </c>
      <c r="AX215">
        <f>$BR37*IF(DukeEnergy_BAU!AX37&lt;&gt;0,1,0)</f>
        <v>1020917.0629128886</v>
      </c>
      <c r="AY215">
        <f>$BR37*IF(DukeEnergy_BAU!AY37&lt;&gt;0,1,0)</f>
        <v>1020917.0629128886</v>
      </c>
      <c r="AZ215">
        <f>$BR37*IF(DukeEnergy_BAU!AZ37&lt;&gt;0,1,0)</f>
        <v>1020917.0629128886</v>
      </c>
      <c r="BA215">
        <f>$BR37*IF(DukeEnergy_BAU!BA37&lt;&gt;0,1,0)</f>
        <v>1020917.0629128886</v>
      </c>
      <c r="BB215">
        <f>$BR37*IF(DukeEnergy_BAU!BB37&lt;&gt;0,1,0)</f>
        <v>1020917.0629128886</v>
      </c>
      <c r="BC215">
        <f>$BR37*IF(DukeEnergy_BAU!BC37&lt;&gt;0,1,0)</f>
        <v>1020917.0629128886</v>
      </c>
      <c r="BD215">
        <f>$BR37*IF(DukeEnergy_BAU!BD37&lt;&gt;0,1,0)</f>
        <v>1020917.0629128886</v>
      </c>
      <c r="BE215">
        <f>$BR37*IF(DukeEnergy_BAU!BE37&lt;&gt;0,1,0)</f>
        <v>1020917.0629128886</v>
      </c>
      <c r="BF215">
        <f>$BR37*IF(DukeEnergy_BAU!BF37&lt;&gt;0,1,0)</f>
        <v>1020917.0629128886</v>
      </c>
      <c r="BG215">
        <f>$BR37*IF(DukeEnergy_BAU!BG37&lt;&gt;0,1,0)</f>
        <v>1020917.0629128886</v>
      </c>
      <c r="BH215">
        <f>$BR37*IF(DukeEnergy_BAU!BH37&lt;&gt;0,1,0)</f>
        <v>1020917.0629128886</v>
      </c>
      <c r="BI215">
        <f>$BR37*IF(DukeEnergy_BAU!BI37&lt;&gt;0,1,0)</f>
        <v>1020917.0629128886</v>
      </c>
      <c r="BJ215">
        <f>$BR37*IF(DukeEnergy_BAU!BJ37&lt;&gt;0,1,0)</f>
        <v>1020917.0629128886</v>
      </c>
      <c r="BK215">
        <f>$BR37*IF(DukeEnergy_BAU!BK37&lt;&gt;0,1,0)</f>
        <v>1020917.0629128886</v>
      </c>
      <c r="BL215">
        <f>$BR37*IF(DukeEnergy_BAU!BL37&lt;&gt;0,1,0)</f>
        <v>1020917.0629128886</v>
      </c>
      <c r="BM215">
        <f>$BR37*IF(DukeEnergy_BAU!BM37&lt;&gt;0,1,0)</f>
        <v>1020917.0629128886</v>
      </c>
      <c r="BN215">
        <f>$BR37*IF(DukeEnergy_BAU!BN37&lt;&gt;0,1,0)</f>
        <v>1020917.0629128886</v>
      </c>
      <c r="BO215">
        <f>$BR37*IF(DukeEnergy_BAU!BO37&lt;&gt;0,1,0)</f>
        <v>1020917.0629128886</v>
      </c>
      <c r="BP215">
        <f>$BR37*IF(DukeEnergy_BAU!BP37&lt;&gt;0,1,0)</f>
        <v>1020917.0629128886</v>
      </c>
      <c r="BQ215">
        <f>$BR37*IF(DukeEnergy_BAU!BQ37&lt;&gt;0,1,0)</f>
        <v>1020917.0629128886</v>
      </c>
    </row>
    <row r="216" spans="1:69">
      <c r="A216" t="s">
        <v>285</v>
      </c>
      <c r="B216" t="s">
        <v>32</v>
      </c>
      <c r="C216" t="s">
        <v>33</v>
      </c>
      <c r="D216" t="s">
        <v>34</v>
      </c>
      <c r="E216" t="s">
        <v>35</v>
      </c>
      <c r="F216" t="s">
        <v>305</v>
      </c>
      <c r="I216">
        <v>212</v>
      </c>
      <c r="J216" t="s">
        <v>72</v>
      </c>
      <c r="K216">
        <v>1999</v>
      </c>
      <c r="M216" t="s">
        <v>306</v>
      </c>
      <c r="N216" t="s">
        <v>289</v>
      </c>
      <c r="S216" t="s">
        <v>300</v>
      </c>
      <c r="T216" t="s">
        <v>41</v>
      </c>
      <c r="U216">
        <v>35.473100000000002</v>
      </c>
      <c r="V216">
        <v>-82.541700000000006</v>
      </c>
      <c r="W216" t="s">
        <v>42</v>
      </c>
      <c r="X216" t="s">
        <v>301</v>
      </c>
      <c r="Y216" t="s">
        <v>44</v>
      </c>
      <c r="AA216" t="s">
        <v>45</v>
      </c>
      <c r="AB216" t="s">
        <v>46</v>
      </c>
      <c r="AC216" t="s">
        <v>47</v>
      </c>
      <c r="AD216" t="s">
        <v>307</v>
      </c>
      <c r="AE216" t="s">
        <v>49</v>
      </c>
      <c r="AF216" s="1">
        <v>1</v>
      </c>
      <c r="AG216">
        <f t="shared" si="251"/>
        <v>3036</v>
      </c>
      <c r="AH216" t="str">
        <f t="shared" si="252"/>
        <v/>
      </c>
      <c r="AI216">
        <f t="shared" si="253"/>
        <v>25</v>
      </c>
      <c r="AJ216">
        <f t="shared" si="254"/>
        <v>2039</v>
      </c>
      <c r="AK216">
        <f t="shared" ref="AK216:AL216" si="290">AJ216+40</f>
        <v>2079</v>
      </c>
      <c r="AL216">
        <f t="shared" si="290"/>
        <v>2119</v>
      </c>
      <c r="AM216">
        <f>BT38*IF(DukeEnergy_BAU!AM38&lt;&gt;0,1,0)</f>
        <v>365653.99565651291</v>
      </c>
      <c r="AN216">
        <f>BU38*IF(DukeEnergy_BAU!AN38&lt;&gt;0,1,0)</f>
        <v>394992.41032731155</v>
      </c>
      <c r="AO216">
        <f>BV38*IF(DukeEnergy_BAU!AO38&lt;&gt;0,1,0)</f>
        <v>446987.30315863743</v>
      </c>
      <c r="AP216">
        <f>BW38*IF(DukeEnergy_BAU!AP38&lt;&gt;0,1,0)</f>
        <v>349448.42997647624</v>
      </c>
      <c r="AQ216">
        <f>$BR38*IF(DukeEnergy_BAU!AQ38&lt;&gt;0,1,0)</f>
        <v>389270.5347797345</v>
      </c>
      <c r="AR216">
        <f>$BR38*IF(DukeEnergy_BAU!AR38&lt;&gt;0,1,0)</f>
        <v>389270.5347797345</v>
      </c>
      <c r="AS216">
        <f>$BR38*IF(DukeEnergy_BAU!AS38&lt;&gt;0,1,0)</f>
        <v>389270.5347797345</v>
      </c>
      <c r="AT216">
        <f>$BR38*IF(DukeEnergy_BAU!AT38&lt;&gt;0,1,0)</f>
        <v>389270.5347797345</v>
      </c>
      <c r="AU216">
        <f>$BR38*IF(DukeEnergy_BAU!AU38&lt;&gt;0,1,0)</f>
        <v>389270.5347797345</v>
      </c>
      <c r="AV216">
        <f>$BR38*IF(DukeEnergy_BAU!AV38&lt;&gt;0,1,0)</f>
        <v>389270.5347797345</v>
      </c>
      <c r="AW216">
        <f>$BR38*IF(DukeEnergy_BAU!AW38&lt;&gt;0,1,0)</f>
        <v>389270.5347797345</v>
      </c>
      <c r="AX216">
        <f>$BR38*IF(DukeEnergy_BAU!AX38&lt;&gt;0,1,0)</f>
        <v>389270.5347797345</v>
      </c>
      <c r="AY216">
        <f>$BR38*IF(DukeEnergy_BAU!AY38&lt;&gt;0,1,0)</f>
        <v>389270.5347797345</v>
      </c>
      <c r="AZ216">
        <f>$BR38*IF(DukeEnergy_BAU!AZ38&lt;&gt;0,1,0)</f>
        <v>389270.5347797345</v>
      </c>
      <c r="BA216">
        <f>$BR38*IF(DukeEnergy_BAU!BA38&lt;&gt;0,1,0)</f>
        <v>389270.5347797345</v>
      </c>
      <c r="BB216">
        <f>$BR38*IF(DukeEnergy_BAU!BB38&lt;&gt;0,1,0)</f>
        <v>389270.5347797345</v>
      </c>
      <c r="BC216">
        <f>$BR38*IF(DukeEnergy_BAU!BC38&lt;&gt;0,1,0)</f>
        <v>389270.5347797345</v>
      </c>
      <c r="BD216">
        <f>$BR38*IF(DukeEnergy_BAU!BD38&lt;&gt;0,1,0)</f>
        <v>389270.5347797345</v>
      </c>
      <c r="BE216">
        <f>$BR38*IF(DukeEnergy_BAU!BE38&lt;&gt;0,1,0)</f>
        <v>389270.5347797345</v>
      </c>
      <c r="BF216">
        <f>$BR38*IF(DukeEnergy_BAU!BF38&lt;&gt;0,1,0)</f>
        <v>389270.5347797345</v>
      </c>
      <c r="BG216">
        <f>$BR38*IF(DukeEnergy_BAU!BG38&lt;&gt;0,1,0)</f>
        <v>389270.5347797345</v>
      </c>
      <c r="BH216">
        <f>$BR38*IF(DukeEnergy_BAU!BH38&lt;&gt;0,1,0)</f>
        <v>389270.5347797345</v>
      </c>
      <c r="BI216">
        <f>$BR38*IF(DukeEnergy_BAU!BI38&lt;&gt;0,1,0)</f>
        <v>389270.5347797345</v>
      </c>
      <c r="BJ216">
        <f>$BR38*IF(DukeEnergy_BAU!BJ38&lt;&gt;0,1,0)</f>
        <v>389270.5347797345</v>
      </c>
      <c r="BK216">
        <f>$BR38*IF(DukeEnergy_BAU!BK38&lt;&gt;0,1,0)</f>
        <v>389270.5347797345</v>
      </c>
      <c r="BL216">
        <f>$BR38*IF(DukeEnergy_BAU!BL38&lt;&gt;0,1,0)</f>
        <v>389270.5347797345</v>
      </c>
      <c r="BM216">
        <f>$BR38*IF(DukeEnergy_BAU!BM38&lt;&gt;0,1,0)</f>
        <v>389270.5347797345</v>
      </c>
      <c r="BN216">
        <f>$BR38*IF(DukeEnergy_BAU!BN38&lt;&gt;0,1,0)</f>
        <v>389270.5347797345</v>
      </c>
      <c r="BO216">
        <f>$BR38*IF(DukeEnergy_BAU!BO38&lt;&gt;0,1,0)</f>
        <v>389270.5347797345</v>
      </c>
      <c r="BP216">
        <f>$BR38*IF(DukeEnergy_BAU!BP38&lt;&gt;0,1,0)</f>
        <v>389270.5347797345</v>
      </c>
      <c r="BQ216">
        <f>$BR38*IF(DukeEnergy_BAU!BQ38&lt;&gt;0,1,0)</f>
        <v>389270.5347797345</v>
      </c>
    </row>
    <row r="217" spans="1:69">
      <c r="A217" t="s">
        <v>285</v>
      </c>
      <c r="B217" t="s">
        <v>32</v>
      </c>
      <c r="C217" t="s">
        <v>33</v>
      </c>
      <c r="D217" t="s">
        <v>34</v>
      </c>
      <c r="E217" t="s">
        <v>35</v>
      </c>
      <c r="F217" t="s">
        <v>308</v>
      </c>
      <c r="I217">
        <v>212</v>
      </c>
      <c r="J217" t="s">
        <v>72</v>
      </c>
      <c r="K217">
        <v>2000</v>
      </c>
      <c r="M217" t="s">
        <v>306</v>
      </c>
      <c r="N217" t="s">
        <v>289</v>
      </c>
      <c r="S217" t="s">
        <v>300</v>
      </c>
      <c r="T217" t="s">
        <v>41</v>
      </c>
      <c r="U217">
        <v>35.473100000000002</v>
      </c>
      <c r="V217">
        <v>-82.541700000000006</v>
      </c>
      <c r="W217" t="s">
        <v>42</v>
      </c>
      <c r="X217" t="s">
        <v>301</v>
      </c>
      <c r="Y217" t="s">
        <v>44</v>
      </c>
      <c r="AA217" t="s">
        <v>45</v>
      </c>
      <c r="AB217" t="s">
        <v>46</v>
      </c>
      <c r="AC217" t="s">
        <v>47</v>
      </c>
      <c r="AD217" t="s">
        <v>309</v>
      </c>
      <c r="AE217" t="s">
        <v>49</v>
      </c>
      <c r="AF217" s="1">
        <v>1</v>
      </c>
      <c r="AG217">
        <f t="shared" si="251"/>
        <v>3036</v>
      </c>
      <c r="AH217" t="str">
        <f t="shared" si="252"/>
        <v/>
      </c>
      <c r="AI217">
        <f t="shared" si="253"/>
        <v>24</v>
      </c>
      <c r="AJ217">
        <f t="shared" si="254"/>
        <v>2040</v>
      </c>
      <c r="AK217">
        <f t="shared" ref="AK217:AL217" si="291">AJ217+40</f>
        <v>2080</v>
      </c>
      <c r="AL217">
        <f t="shared" si="291"/>
        <v>2120</v>
      </c>
      <c r="AM217">
        <f>BT39*IF(DukeEnergy_BAU!AM39&lt;&gt;0,1,0)</f>
        <v>365653.99565651291</v>
      </c>
      <c r="AN217">
        <f>BU39*IF(DukeEnergy_BAU!AN39&lt;&gt;0,1,0)</f>
        <v>394992.41032731155</v>
      </c>
      <c r="AO217">
        <f>BV39*IF(DukeEnergy_BAU!AO39&lt;&gt;0,1,0)</f>
        <v>446987.30315863743</v>
      </c>
      <c r="AP217">
        <f>BW39*IF(DukeEnergy_BAU!AP39&lt;&gt;0,1,0)</f>
        <v>349448.42997647624</v>
      </c>
      <c r="AQ217">
        <f>$BR39*IF(DukeEnergy_BAU!AQ39&lt;&gt;0,1,0)</f>
        <v>389270.5347797345</v>
      </c>
      <c r="AR217">
        <f>$BR39*IF(DukeEnergy_BAU!AR39&lt;&gt;0,1,0)</f>
        <v>389270.5347797345</v>
      </c>
      <c r="AS217">
        <f>$BR39*IF(DukeEnergy_BAU!AS39&lt;&gt;0,1,0)</f>
        <v>389270.5347797345</v>
      </c>
      <c r="AT217">
        <f>$BR39*IF(DukeEnergy_BAU!AT39&lt;&gt;0,1,0)</f>
        <v>389270.5347797345</v>
      </c>
      <c r="AU217">
        <f>$BR39*IF(DukeEnergy_BAU!AU39&lt;&gt;0,1,0)</f>
        <v>389270.5347797345</v>
      </c>
      <c r="AV217">
        <f>$BR39*IF(DukeEnergy_BAU!AV39&lt;&gt;0,1,0)</f>
        <v>389270.5347797345</v>
      </c>
      <c r="AW217">
        <f>$BR39*IF(DukeEnergy_BAU!AW39&lt;&gt;0,1,0)</f>
        <v>389270.5347797345</v>
      </c>
      <c r="AX217">
        <f>$BR39*IF(DukeEnergy_BAU!AX39&lt;&gt;0,1,0)</f>
        <v>389270.5347797345</v>
      </c>
      <c r="AY217">
        <f>$BR39*IF(DukeEnergy_BAU!AY39&lt;&gt;0,1,0)</f>
        <v>389270.5347797345</v>
      </c>
      <c r="AZ217">
        <f>$BR39*IF(DukeEnergy_BAU!AZ39&lt;&gt;0,1,0)</f>
        <v>389270.5347797345</v>
      </c>
      <c r="BA217">
        <f>$BR39*IF(DukeEnergy_BAU!BA39&lt;&gt;0,1,0)</f>
        <v>389270.5347797345</v>
      </c>
      <c r="BB217">
        <f>$BR39*IF(DukeEnergy_BAU!BB39&lt;&gt;0,1,0)</f>
        <v>389270.5347797345</v>
      </c>
      <c r="BC217">
        <f>$BR39*IF(DukeEnergy_BAU!BC39&lt;&gt;0,1,0)</f>
        <v>389270.5347797345</v>
      </c>
      <c r="BD217">
        <f>$BR39*IF(DukeEnergy_BAU!BD39&lt;&gt;0,1,0)</f>
        <v>389270.5347797345</v>
      </c>
      <c r="BE217">
        <f>$BR39*IF(DukeEnergy_BAU!BE39&lt;&gt;0,1,0)</f>
        <v>389270.5347797345</v>
      </c>
      <c r="BF217">
        <f>$BR39*IF(DukeEnergy_BAU!BF39&lt;&gt;0,1,0)</f>
        <v>389270.5347797345</v>
      </c>
      <c r="BG217">
        <f>$BR39*IF(DukeEnergy_BAU!BG39&lt;&gt;0,1,0)</f>
        <v>389270.5347797345</v>
      </c>
      <c r="BH217">
        <f>$BR39*IF(DukeEnergy_BAU!BH39&lt;&gt;0,1,0)</f>
        <v>389270.5347797345</v>
      </c>
      <c r="BI217">
        <f>$BR39*IF(DukeEnergy_BAU!BI39&lt;&gt;0,1,0)</f>
        <v>389270.5347797345</v>
      </c>
      <c r="BJ217">
        <f>$BR39*IF(DukeEnergy_BAU!BJ39&lt;&gt;0,1,0)</f>
        <v>389270.5347797345</v>
      </c>
      <c r="BK217">
        <f>$BR39*IF(DukeEnergy_BAU!BK39&lt;&gt;0,1,0)</f>
        <v>389270.5347797345</v>
      </c>
      <c r="BL217">
        <f>$BR39*IF(DukeEnergy_BAU!BL39&lt;&gt;0,1,0)</f>
        <v>389270.5347797345</v>
      </c>
      <c r="BM217">
        <f>$BR39*IF(DukeEnergy_BAU!BM39&lt;&gt;0,1,0)</f>
        <v>389270.5347797345</v>
      </c>
      <c r="BN217">
        <f>$BR39*IF(DukeEnergy_BAU!BN39&lt;&gt;0,1,0)</f>
        <v>389270.5347797345</v>
      </c>
      <c r="BO217">
        <f>$BR39*IF(DukeEnergy_BAU!BO39&lt;&gt;0,1,0)</f>
        <v>389270.5347797345</v>
      </c>
      <c r="BP217">
        <f>$BR39*IF(DukeEnergy_BAU!BP39&lt;&gt;0,1,0)</f>
        <v>389270.5347797345</v>
      </c>
      <c r="BQ217">
        <f>$BR39*IF(DukeEnergy_BAU!BQ39&lt;&gt;0,1,0)</f>
        <v>389270.5347797345</v>
      </c>
    </row>
    <row r="218" spans="1:69">
      <c r="A218" t="s">
        <v>285</v>
      </c>
      <c r="B218" t="s">
        <v>32</v>
      </c>
      <c r="C218" t="s">
        <v>33</v>
      </c>
      <c r="D218" t="s">
        <v>34</v>
      </c>
      <c r="E218" t="s">
        <v>35</v>
      </c>
      <c r="F218" t="s">
        <v>298</v>
      </c>
      <c r="I218">
        <v>294</v>
      </c>
      <c r="J218" t="s">
        <v>72</v>
      </c>
      <c r="K218">
        <v>2019</v>
      </c>
      <c r="M218" t="s">
        <v>299</v>
      </c>
      <c r="N218" t="s">
        <v>289</v>
      </c>
      <c r="S218" t="s">
        <v>300</v>
      </c>
      <c r="T218" t="s">
        <v>41</v>
      </c>
      <c r="U218">
        <v>35.473100000000002</v>
      </c>
      <c r="V218">
        <v>-82.541700000000006</v>
      </c>
      <c r="W218" t="s">
        <v>42</v>
      </c>
      <c r="X218" t="s">
        <v>301</v>
      </c>
      <c r="Y218" t="s">
        <v>44</v>
      </c>
      <c r="AA218" t="s">
        <v>45</v>
      </c>
      <c r="AB218" t="s">
        <v>46</v>
      </c>
      <c r="AC218" t="s">
        <v>47</v>
      </c>
      <c r="AD218" t="s">
        <v>302</v>
      </c>
      <c r="AE218" t="s">
        <v>49</v>
      </c>
      <c r="AF218" s="1">
        <v>1</v>
      </c>
      <c r="AG218">
        <f t="shared" si="251"/>
        <v>3036</v>
      </c>
      <c r="AH218" t="str">
        <f t="shared" si="252"/>
        <v/>
      </c>
      <c r="AI218">
        <f t="shared" si="253"/>
        <v>5</v>
      </c>
      <c r="AJ218">
        <f t="shared" si="254"/>
        <v>2059</v>
      </c>
      <c r="AK218">
        <f t="shared" ref="AK218:AL218" si="292">AJ218+40</f>
        <v>2099</v>
      </c>
      <c r="AL218">
        <f t="shared" si="292"/>
        <v>2139</v>
      </c>
      <c r="AM218">
        <f>BT40*IF(DukeEnergy_BAU!AM40&lt;&gt;0,1,0)</f>
        <v>507086.20152365474</v>
      </c>
      <c r="AN218">
        <f>BU40*IF(DukeEnergy_BAU!AN40&lt;&gt;0,1,0)</f>
        <v>547772.49356712075</v>
      </c>
      <c r="AO218">
        <f>BV40*IF(DukeEnergy_BAU!AO40&lt;&gt;0,1,0)</f>
        <v>619878.6185313178</v>
      </c>
      <c r="AP218">
        <f>BW40*IF(DukeEnergy_BAU!AP40&lt;&gt;0,1,0)</f>
        <v>484612.44534473587</v>
      </c>
      <c r="AQ218">
        <f>$BR40*IF(DukeEnergy_BAU!AQ40&lt;&gt;0,1,0)</f>
        <v>539837.43974170729</v>
      </c>
      <c r="AR218">
        <f>$BR40*IF(DukeEnergy_BAU!AR40&lt;&gt;0,1,0)</f>
        <v>539837.43974170729</v>
      </c>
      <c r="AS218">
        <f>$BR40*IF(DukeEnergy_BAU!AS40&lt;&gt;0,1,0)</f>
        <v>539837.43974170729</v>
      </c>
      <c r="AT218">
        <f>$BR40*IF(DukeEnergy_BAU!AT40&lt;&gt;0,1,0)</f>
        <v>539837.43974170729</v>
      </c>
      <c r="AU218">
        <f>$BR40*IF(DukeEnergy_BAU!AU40&lt;&gt;0,1,0)</f>
        <v>539837.43974170729</v>
      </c>
      <c r="AV218">
        <f>$BR40*IF(DukeEnergy_BAU!AV40&lt;&gt;0,1,0)</f>
        <v>539837.43974170729</v>
      </c>
      <c r="AW218">
        <f>$BR40*IF(DukeEnergy_BAU!AW40&lt;&gt;0,1,0)</f>
        <v>539837.43974170729</v>
      </c>
      <c r="AX218">
        <f>$BR40*IF(DukeEnergy_BAU!AX40&lt;&gt;0,1,0)</f>
        <v>539837.43974170729</v>
      </c>
      <c r="AY218">
        <f>$BR40*IF(DukeEnergy_BAU!AY40&lt;&gt;0,1,0)</f>
        <v>539837.43974170729</v>
      </c>
      <c r="AZ218">
        <f>$BR40*IF(DukeEnergy_BAU!AZ40&lt;&gt;0,1,0)</f>
        <v>539837.43974170729</v>
      </c>
      <c r="BA218">
        <f>$BR40*IF(DukeEnergy_BAU!BA40&lt;&gt;0,1,0)</f>
        <v>539837.43974170729</v>
      </c>
      <c r="BB218">
        <f>$BR40*IF(DukeEnergy_BAU!BB40&lt;&gt;0,1,0)</f>
        <v>539837.43974170729</v>
      </c>
      <c r="BC218">
        <f>$BR40*IF(DukeEnergy_BAU!BC40&lt;&gt;0,1,0)</f>
        <v>539837.43974170729</v>
      </c>
      <c r="BD218">
        <f>$BR40*IF(DukeEnergy_BAU!BD40&lt;&gt;0,1,0)</f>
        <v>539837.43974170729</v>
      </c>
      <c r="BE218">
        <f>$BR40*IF(DukeEnergy_BAU!BE40&lt;&gt;0,1,0)</f>
        <v>539837.43974170729</v>
      </c>
      <c r="BF218">
        <f>$BR40*IF(DukeEnergy_BAU!BF40&lt;&gt;0,1,0)</f>
        <v>539837.43974170729</v>
      </c>
      <c r="BG218">
        <f>$BR40*IF(DukeEnergy_BAU!BG40&lt;&gt;0,1,0)</f>
        <v>539837.43974170729</v>
      </c>
      <c r="BH218">
        <f>$BR40*IF(DukeEnergy_BAU!BH40&lt;&gt;0,1,0)</f>
        <v>539837.43974170729</v>
      </c>
      <c r="BI218">
        <f>$BR40*IF(DukeEnergy_BAU!BI40&lt;&gt;0,1,0)</f>
        <v>539837.43974170729</v>
      </c>
      <c r="BJ218">
        <f>$BR40*IF(DukeEnergy_BAU!BJ40&lt;&gt;0,1,0)</f>
        <v>539837.43974170729</v>
      </c>
      <c r="BK218">
        <f>$BR40*IF(DukeEnergy_BAU!BK40&lt;&gt;0,1,0)</f>
        <v>539837.43974170729</v>
      </c>
      <c r="BL218">
        <f>$BR40*IF(DukeEnergy_BAU!BL40&lt;&gt;0,1,0)</f>
        <v>539837.43974170729</v>
      </c>
      <c r="BM218">
        <f>$BR40*IF(DukeEnergy_BAU!BM40&lt;&gt;0,1,0)</f>
        <v>539837.43974170729</v>
      </c>
      <c r="BN218">
        <f>$BR40*IF(DukeEnergy_BAU!BN40&lt;&gt;0,1,0)</f>
        <v>539837.43974170729</v>
      </c>
      <c r="BO218">
        <f>$BR40*IF(DukeEnergy_BAU!BO40&lt;&gt;0,1,0)</f>
        <v>539837.43974170729</v>
      </c>
      <c r="BP218">
        <f>$BR40*IF(DukeEnergy_BAU!BP40&lt;&gt;0,1,0)</f>
        <v>539837.43974170729</v>
      </c>
      <c r="BQ218">
        <f>$BR40*IF(DukeEnergy_BAU!BQ40&lt;&gt;0,1,0)</f>
        <v>539837.43974170729</v>
      </c>
    </row>
    <row r="219" spans="1:69">
      <c r="A219" t="s">
        <v>285</v>
      </c>
      <c r="B219" t="s">
        <v>32</v>
      </c>
      <c r="C219" t="s">
        <v>33</v>
      </c>
      <c r="D219" t="s">
        <v>34</v>
      </c>
      <c r="E219" t="s">
        <v>35</v>
      </c>
      <c r="F219" t="s">
        <v>303</v>
      </c>
      <c r="I219">
        <v>294</v>
      </c>
      <c r="J219" t="s">
        <v>72</v>
      </c>
      <c r="K219">
        <v>2020</v>
      </c>
      <c r="M219" t="s">
        <v>299</v>
      </c>
      <c r="N219" t="s">
        <v>289</v>
      </c>
      <c r="S219" t="s">
        <v>300</v>
      </c>
      <c r="T219" t="s">
        <v>41</v>
      </c>
      <c r="U219">
        <v>35.473100000000002</v>
      </c>
      <c r="V219">
        <v>-82.541700000000006</v>
      </c>
      <c r="W219" t="s">
        <v>42</v>
      </c>
      <c r="X219" t="s">
        <v>301</v>
      </c>
      <c r="Y219" t="s">
        <v>44</v>
      </c>
      <c r="AA219" t="s">
        <v>45</v>
      </c>
      <c r="AB219" t="s">
        <v>46</v>
      </c>
      <c r="AC219" t="s">
        <v>47</v>
      </c>
      <c r="AD219" t="s">
        <v>304</v>
      </c>
      <c r="AE219" t="s">
        <v>49</v>
      </c>
      <c r="AF219" s="1">
        <v>1</v>
      </c>
      <c r="AG219">
        <f t="shared" si="251"/>
        <v>3036</v>
      </c>
      <c r="AH219">
        <f t="shared" si="252"/>
        <v>3036</v>
      </c>
      <c r="AI219">
        <f t="shared" si="253"/>
        <v>4</v>
      </c>
      <c r="AJ219">
        <f t="shared" si="254"/>
        <v>2060</v>
      </c>
      <c r="AK219">
        <f t="shared" ref="AK219:AL219" si="293">AJ219+40</f>
        <v>2100</v>
      </c>
      <c r="AL219">
        <f t="shared" si="293"/>
        <v>2140</v>
      </c>
      <c r="AM219">
        <f>BT41*IF(DukeEnergy_BAU!AM41&lt;&gt;0,1,0)</f>
        <v>507086.20152365474</v>
      </c>
      <c r="AN219">
        <f>BU41*IF(DukeEnergy_BAU!AN41&lt;&gt;0,1,0)</f>
        <v>547772.49356712075</v>
      </c>
      <c r="AO219">
        <f>BV41*IF(DukeEnergy_BAU!AO41&lt;&gt;0,1,0)</f>
        <v>619878.6185313178</v>
      </c>
      <c r="AP219">
        <f>BW41*IF(DukeEnergy_BAU!AP41&lt;&gt;0,1,0)</f>
        <v>484612.44534473587</v>
      </c>
      <c r="AQ219">
        <f>$BR41*IF(DukeEnergy_BAU!AQ41&lt;&gt;0,1,0)</f>
        <v>539837.43974170729</v>
      </c>
      <c r="AR219">
        <f>$BR41*IF(DukeEnergy_BAU!AR41&lt;&gt;0,1,0)</f>
        <v>539837.43974170729</v>
      </c>
      <c r="AS219">
        <f>$BR41*IF(DukeEnergy_BAU!AS41&lt;&gt;0,1,0)</f>
        <v>539837.43974170729</v>
      </c>
      <c r="AT219">
        <f>$BR41*IF(DukeEnergy_BAU!AT41&lt;&gt;0,1,0)</f>
        <v>539837.43974170729</v>
      </c>
      <c r="AU219">
        <f>$BR41*IF(DukeEnergy_BAU!AU41&lt;&gt;0,1,0)</f>
        <v>539837.43974170729</v>
      </c>
      <c r="AV219">
        <f>$BR41*IF(DukeEnergy_BAU!AV41&lt;&gt;0,1,0)</f>
        <v>539837.43974170729</v>
      </c>
      <c r="AW219">
        <f>$BR41*IF(DukeEnergy_BAU!AW41&lt;&gt;0,1,0)</f>
        <v>539837.43974170729</v>
      </c>
      <c r="AX219">
        <f>$BR41*IF(DukeEnergy_BAU!AX41&lt;&gt;0,1,0)</f>
        <v>539837.43974170729</v>
      </c>
      <c r="AY219">
        <f>$BR41*IF(DukeEnergy_BAU!AY41&lt;&gt;0,1,0)</f>
        <v>539837.43974170729</v>
      </c>
      <c r="AZ219">
        <f>$BR41*IF(DukeEnergy_BAU!AZ41&lt;&gt;0,1,0)</f>
        <v>539837.43974170729</v>
      </c>
      <c r="BA219">
        <f>$BR41*IF(DukeEnergy_BAU!BA41&lt;&gt;0,1,0)</f>
        <v>539837.43974170729</v>
      </c>
      <c r="BB219">
        <f>$BR41*IF(DukeEnergy_BAU!BB41&lt;&gt;0,1,0)</f>
        <v>539837.43974170729</v>
      </c>
      <c r="BC219">
        <f>$BR41*IF(DukeEnergy_BAU!BC41&lt;&gt;0,1,0)</f>
        <v>539837.43974170729</v>
      </c>
      <c r="BD219">
        <f>$BR41*IF(DukeEnergy_BAU!BD41&lt;&gt;0,1,0)</f>
        <v>539837.43974170729</v>
      </c>
      <c r="BE219">
        <f>$BR41*IF(DukeEnergy_BAU!BE41&lt;&gt;0,1,0)</f>
        <v>539837.43974170729</v>
      </c>
      <c r="BF219">
        <f>$BR41*IF(DukeEnergy_BAU!BF41&lt;&gt;0,1,0)</f>
        <v>539837.43974170729</v>
      </c>
      <c r="BG219">
        <f>$BR41*IF(DukeEnergy_BAU!BG41&lt;&gt;0,1,0)</f>
        <v>539837.43974170729</v>
      </c>
      <c r="BH219">
        <f>$BR41*IF(DukeEnergy_BAU!BH41&lt;&gt;0,1,0)</f>
        <v>539837.43974170729</v>
      </c>
      <c r="BI219">
        <f>$BR41*IF(DukeEnergy_BAU!BI41&lt;&gt;0,1,0)</f>
        <v>539837.43974170729</v>
      </c>
      <c r="BJ219">
        <f>$BR41*IF(DukeEnergy_BAU!BJ41&lt;&gt;0,1,0)</f>
        <v>539837.43974170729</v>
      </c>
      <c r="BK219">
        <f>$BR41*IF(DukeEnergy_BAU!BK41&lt;&gt;0,1,0)</f>
        <v>539837.43974170729</v>
      </c>
      <c r="BL219">
        <f>$BR41*IF(DukeEnergy_BAU!BL41&lt;&gt;0,1,0)</f>
        <v>539837.43974170729</v>
      </c>
      <c r="BM219">
        <f>$BR41*IF(DukeEnergy_BAU!BM41&lt;&gt;0,1,0)</f>
        <v>539837.43974170729</v>
      </c>
      <c r="BN219">
        <f>$BR41*IF(DukeEnergy_BAU!BN41&lt;&gt;0,1,0)</f>
        <v>539837.43974170729</v>
      </c>
      <c r="BO219">
        <f>$BR41*IF(DukeEnergy_BAU!BO41&lt;&gt;0,1,0)</f>
        <v>539837.43974170729</v>
      </c>
      <c r="BP219">
        <f>$BR41*IF(DukeEnergy_BAU!BP41&lt;&gt;0,1,0)</f>
        <v>539837.43974170729</v>
      </c>
      <c r="BQ219">
        <f>$BR41*IF(DukeEnergy_BAU!BQ41&lt;&gt;0,1,0)</f>
        <v>539837.43974170729</v>
      </c>
    </row>
    <row r="220" spans="1:69">
      <c r="A220" t="s">
        <v>285</v>
      </c>
      <c r="B220" t="s">
        <v>32</v>
      </c>
      <c r="C220" t="s">
        <v>33</v>
      </c>
      <c r="D220" t="s">
        <v>34</v>
      </c>
      <c r="E220" t="s">
        <v>310</v>
      </c>
      <c r="F220" t="s">
        <v>311</v>
      </c>
      <c r="I220">
        <v>56.7</v>
      </c>
      <c r="J220" t="s">
        <v>72</v>
      </c>
      <c r="K220">
        <v>1973</v>
      </c>
      <c r="M220" t="s">
        <v>306</v>
      </c>
      <c r="N220" t="s">
        <v>312</v>
      </c>
      <c r="S220" t="s">
        <v>290</v>
      </c>
      <c r="T220" t="s">
        <v>41</v>
      </c>
      <c r="U220">
        <v>27.758056</v>
      </c>
      <c r="V220">
        <v>-82.635278</v>
      </c>
      <c r="W220" t="s">
        <v>42</v>
      </c>
      <c r="X220" t="s">
        <v>313</v>
      </c>
      <c r="Y220" t="s">
        <v>314</v>
      </c>
      <c r="AA220" t="s">
        <v>110</v>
      </c>
      <c r="AB220" t="s">
        <v>315</v>
      </c>
      <c r="AC220" t="s">
        <v>316</v>
      </c>
      <c r="AD220" t="s">
        <v>317</v>
      </c>
      <c r="AE220" t="s">
        <v>49</v>
      </c>
      <c r="AF220" s="1">
        <v>1</v>
      </c>
      <c r="AG220">
        <f t="shared" si="251"/>
        <v>680.40000000000009</v>
      </c>
      <c r="AH220" t="str">
        <f t="shared" si="252"/>
        <v/>
      </c>
      <c r="AI220">
        <f t="shared" si="253"/>
        <v>51</v>
      </c>
      <c r="AJ220">
        <f t="shared" si="254"/>
        <v>2013</v>
      </c>
      <c r="AK220">
        <f t="shared" ref="AK220:AL220" si="294">AJ220+40</f>
        <v>2053</v>
      </c>
      <c r="AL220">
        <f t="shared" si="294"/>
        <v>2093</v>
      </c>
      <c r="AM220">
        <f>BT42*IF(DukeEnergy_BAU!AM42&lt;&gt;0,1,0)</f>
        <v>11242.383096211579</v>
      </c>
      <c r="AN220">
        <f>BU42*IF(DukeEnergy_BAU!AN42&lt;&gt;0,1,0)</f>
        <v>11242.383096211579</v>
      </c>
      <c r="AO220">
        <f>BV42*IF(DukeEnergy_BAU!AO42&lt;&gt;0,1,0)</f>
        <v>14163.449436977253</v>
      </c>
      <c r="AP220">
        <f>BW42*IF(DukeEnergy_BAU!AP42&lt;&gt;0,1,0)</f>
        <v>14163.449436977253</v>
      </c>
      <c r="AQ220">
        <f>$BR42*IF(DukeEnergy_BAU!AQ42&lt;&gt;0,1,0)</f>
        <v>12702.916266594413</v>
      </c>
      <c r="AR220">
        <f>$BR42*IF(DukeEnergy_BAU!AR42&lt;&gt;0,1,0)</f>
        <v>12702.916266594413</v>
      </c>
      <c r="AS220">
        <f>$BR42*IF(DukeEnergy_BAU!AS42&lt;&gt;0,1,0)</f>
        <v>12702.916266594413</v>
      </c>
      <c r="AT220">
        <f>$BR42*IF(DukeEnergy_BAU!AT42&lt;&gt;0,1,0)</f>
        <v>12702.916266594413</v>
      </c>
      <c r="AU220">
        <f>$BR42*IF(DukeEnergy_BAU!AU42&lt;&gt;0,1,0)</f>
        <v>12702.916266594413</v>
      </c>
      <c r="AV220">
        <f>$BR42*IF(DukeEnergy_BAU!AV42&lt;&gt;0,1,0)</f>
        <v>12702.916266594413</v>
      </c>
      <c r="AW220">
        <f>$BR42*IF(DukeEnergy_BAU!AW42&lt;&gt;0,1,0)</f>
        <v>12702.916266594413</v>
      </c>
      <c r="AX220">
        <f>$BR42*IF(DukeEnergy_BAU!AX42&lt;&gt;0,1,0)</f>
        <v>12702.916266594413</v>
      </c>
      <c r="AY220">
        <f>$BR42*IF(DukeEnergy_BAU!AY42&lt;&gt;0,1,0)</f>
        <v>12702.916266594413</v>
      </c>
      <c r="AZ220">
        <f>$BR42*IF(DukeEnergy_BAU!AZ42&lt;&gt;0,1,0)</f>
        <v>12702.916266594413</v>
      </c>
      <c r="BA220">
        <f>$BR42*IF(DukeEnergy_BAU!BA42&lt;&gt;0,1,0)</f>
        <v>12702.916266594413</v>
      </c>
      <c r="BB220">
        <f>$BR42*IF(DukeEnergy_BAU!BB42&lt;&gt;0,1,0)</f>
        <v>12702.916266594413</v>
      </c>
      <c r="BC220">
        <f>$BR42*IF(DukeEnergy_BAU!BC42&lt;&gt;0,1,0)</f>
        <v>12702.916266594413</v>
      </c>
      <c r="BD220">
        <f>$BR42*IF(DukeEnergy_BAU!BD42&lt;&gt;0,1,0)</f>
        <v>12702.916266594413</v>
      </c>
      <c r="BE220">
        <f>$BR42*IF(DukeEnergy_BAU!BE42&lt;&gt;0,1,0)</f>
        <v>12702.916266594413</v>
      </c>
      <c r="BF220">
        <f>$BR42*IF(DukeEnergy_BAU!BF42&lt;&gt;0,1,0)</f>
        <v>12702.916266594413</v>
      </c>
      <c r="BG220">
        <f>$BR42*IF(DukeEnergy_BAU!BG42&lt;&gt;0,1,0)</f>
        <v>12702.916266594413</v>
      </c>
      <c r="BH220">
        <f>$BR42*IF(DukeEnergy_BAU!BH42&lt;&gt;0,1,0)</f>
        <v>12702.916266594413</v>
      </c>
      <c r="BI220">
        <f>$BR42*IF(DukeEnergy_BAU!BI42&lt;&gt;0,1,0)</f>
        <v>12702.916266594413</v>
      </c>
      <c r="BJ220">
        <f>$BR42*IF(DukeEnergy_BAU!BJ42&lt;&gt;0,1,0)</f>
        <v>12702.916266594413</v>
      </c>
      <c r="BK220">
        <f>$BR42*IF(DukeEnergy_BAU!BK42&lt;&gt;0,1,0)</f>
        <v>12702.916266594413</v>
      </c>
      <c r="BL220">
        <f>$BR42*IF(DukeEnergy_BAU!BL42&lt;&gt;0,1,0)</f>
        <v>12702.916266594413</v>
      </c>
      <c r="BM220">
        <f>$BR42*IF(DukeEnergy_BAU!BM42&lt;&gt;0,1,0)</f>
        <v>12702.916266594413</v>
      </c>
      <c r="BN220">
        <f>$BR42*IF(DukeEnergy_BAU!BN42&lt;&gt;0,1,0)</f>
        <v>12702.916266594413</v>
      </c>
      <c r="BO220">
        <f>$BR42*IF(DukeEnergy_BAU!BO42&lt;&gt;0,1,0)</f>
        <v>12702.916266594413</v>
      </c>
      <c r="BP220">
        <f>$BR42*IF(DukeEnergy_BAU!BP42&lt;&gt;0,1,0)</f>
        <v>12702.916266594413</v>
      </c>
      <c r="BQ220">
        <f>$BR42*IF(DukeEnergy_BAU!BQ42&lt;&gt;0,1,0)</f>
        <v>12702.916266594413</v>
      </c>
    </row>
    <row r="221" spans="1:69">
      <c r="A221" t="s">
        <v>285</v>
      </c>
      <c r="B221" t="s">
        <v>32</v>
      </c>
      <c r="C221" t="s">
        <v>33</v>
      </c>
      <c r="D221" t="s">
        <v>34</v>
      </c>
      <c r="E221" t="s">
        <v>310</v>
      </c>
      <c r="F221" t="s">
        <v>318</v>
      </c>
      <c r="I221">
        <v>56.7</v>
      </c>
      <c r="J221" t="s">
        <v>72</v>
      </c>
      <c r="K221">
        <v>1973</v>
      </c>
      <c r="M221" t="s">
        <v>306</v>
      </c>
      <c r="N221" t="s">
        <v>312</v>
      </c>
      <c r="S221" t="s">
        <v>290</v>
      </c>
      <c r="T221" t="s">
        <v>41</v>
      </c>
      <c r="U221">
        <v>27.758056</v>
      </c>
      <c r="V221">
        <v>-82.635278</v>
      </c>
      <c r="W221" t="s">
        <v>42</v>
      </c>
      <c r="X221" t="s">
        <v>313</v>
      </c>
      <c r="Y221" t="s">
        <v>314</v>
      </c>
      <c r="AA221" t="s">
        <v>110</v>
      </c>
      <c r="AB221" t="s">
        <v>315</v>
      </c>
      <c r="AC221" t="s">
        <v>316</v>
      </c>
      <c r="AD221" t="s">
        <v>319</v>
      </c>
      <c r="AE221" t="s">
        <v>49</v>
      </c>
      <c r="AF221" s="1">
        <v>1</v>
      </c>
      <c r="AG221">
        <f t="shared" si="251"/>
        <v>680.40000000000009</v>
      </c>
      <c r="AH221" t="str">
        <f t="shared" si="252"/>
        <v/>
      </c>
      <c r="AI221">
        <f t="shared" si="253"/>
        <v>51</v>
      </c>
      <c r="AJ221">
        <f t="shared" si="254"/>
        <v>2013</v>
      </c>
      <c r="AK221">
        <f t="shared" ref="AK221:AL221" si="295">AJ221+40</f>
        <v>2053</v>
      </c>
      <c r="AL221">
        <f t="shared" si="295"/>
        <v>2093</v>
      </c>
      <c r="AM221">
        <f>BT43*IF(DukeEnergy_BAU!AM43&lt;&gt;0,1,0)</f>
        <v>11242.383096211579</v>
      </c>
      <c r="AN221">
        <f>BU43*IF(DukeEnergy_BAU!AN43&lt;&gt;0,1,0)</f>
        <v>11242.383096211579</v>
      </c>
      <c r="AO221">
        <f>BV43*IF(DukeEnergy_BAU!AO43&lt;&gt;0,1,0)</f>
        <v>14163.449436977253</v>
      </c>
      <c r="AP221">
        <f>BW43*IF(DukeEnergy_BAU!AP43&lt;&gt;0,1,0)</f>
        <v>14163.449436977253</v>
      </c>
      <c r="AQ221">
        <f>$BR43*IF(DukeEnergy_BAU!AQ43&lt;&gt;0,1,0)</f>
        <v>12702.916266594413</v>
      </c>
      <c r="AR221">
        <f>$BR43*IF(DukeEnergy_BAU!AR43&lt;&gt;0,1,0)</f>
        <v>12702.916266594413</v>
      </c>
      <c r="AS221">
        <f>$BR43*IF(DukeEnergy_BAU!AS43&lt;&gt;0,1,0)</f>
        <v>12702.916266594413</v>
      </c>
      <c r="AT221">
        <f>$BR43*IF(DukeEnergy_BAU!AT43&lt;&gt;0,1,0)</f>
        <v>12702.916266594413</v>
      </c>
      <c r="AU221">
        <f>$BR43*IF(DukeEnergy_BAU!AU43&lt;&gt;0,1,0)</f>
        <v>12702.916266594413</v>
      </c>
      <c r="AV221">
        <f>$BR43*IF(DukeEnergy_BAU!AV43&lt;&gt;0,1,0)</f>
        <v>12702.916266594413</v>
      </c>
      <c r="AW221">
        <f>$BR43*IF(DukeEnergy_BAU!AW43&lt;&gt;0,1,0)</f>
        <v>12702.916266594413</v>
      </c>
      <c r="AX221">
        <f>$BR43*IF(DukeEnergy_BAU!AX43&lt;&gt;0,1,0)</f>
        <v>12702.916266594413</v>
      </c>
      <c r="AY221">
        <f>$BR43*IF(DukeEnergy_BAU!AY43&lt;&gt;0,1,0)</f>
        <v>12702.916266594413</v>
      </c>
      <c r="AZ221">
        <f>$BR43*IF(DukeEnergy_BAU!AZ43&lt;&gt;0,1,0)</f>
        <v>12702.916266594413</v>
      </c>
      <c r="BA221">
        <f>$BR43*IF(DukeEnergy_BAU!BA43&lt;&gt;0,1,0)</f>
        <v>12702.916266594413</v>
      </c>
      <c r="BB221">
        <f>$BR43*IF(DukeEnergy_BAU!BB43&lt;&gt;0,1,0)</f>
        <v>12702.916266594413</v>
      </c>
      <c r="BC221">
        <f>$BR43*IF(DukeEnergy_BAU!BC43&lt;&gt;0,1,0)</f>
        <v>12702.916266594413</v>
      </c>
      <c r="BD221">
        <f>$BR43*IF(DukeEnergy_BAU!BD43&lt;&gt;0,1,0)</f>
        <v>12702.916266594413</v>
      </c>
      <c r="BE221">
        <f>$BR43*IF(DukeEnergy_BAU!BE43&lt;&gt;0,1,0)</f>
        <v>12702.916266594413</v>
      </c>
      <c r="BF221">
        <f>$BR43*IF(DukeEnergy_BAU!BF43&lt;&gt;0,1,0)</f>
        <v>12702.916266594413</v>
      </c>
      <c r="BG221">
        <f>$BR43*IF(DukeEnergy_BAU!BG43&lt;&gt;0,1,0)</f>
        <v>12702.916266594413</v>
      </c>
      <c r="BH221">
        <f>$BR43*IF(DukeEnergy_BAU!BH43&lt;&gt;0,1,0)</f>
        <v>12702.916266594413</v>
      </c>
      <c r="BI221">
        <f>$BR43*IF(DukeEnergy_BAU!BI43&lt;&gt;0,1,0)</f>
        <v>12702.916266594413</v>
      </c>
      <c r="BJ221">
        <f>$BR43*IF(DukeEnergy_BAU!BJ43&lt;&gt;0,1,0)</f>
        <v>12702.916266594413</v>
      </c>
      <c r="BK221">
        <f>$BR43*IF(DukeEnergy_BAU!BK43&lt;&gt;0,1,0)</f>
        <v>12702.916266594413</v>
      </c>
      <c r="BL221">
        <f>$BR43*IF(DukeEnergy_BAU!BL43&lt;&gt;0,1,0)</f>
        <v>12702.916266594413</v>
      </c>
      <c r="BM221">
        <f>$BR43*IF(DukeEnergy_BAU!BM43&lt;&gt;0,1,0)</f>
        <v>12702.916266594413</v>
      </c>
      <c r="BN221">
        <f>$BR43*IF(DukeEnergy_BAU!BN43&lt;&gt;0,1,0)</f>
        <v>12702.916266594413</v>
      </c>
      <c r="BO221">
        <f>$BR43*IF(DukeEnergy_BAU!BO43&lt;&gt;0,1,0)</f>
        <v>12702.916266594413</v>
      </c>
      <c r="BP221">
        <f>$BR43*IF(DukeEnergy_BAU!BP43&lt;&gt;0,1,0)</f>
        <v>12702.916266594413</v>
      </c>
      <c r="BQ221">
        <f>$BR43*IF(DukeEnergy_BAU!BQ43&lt;&gt;0,1,0)</f>
        <v>12702.916266594413</v>
      </c>
    </row>
    <row r="222" spans="1:69">
      <c r="A222" t="s">
        <v>285</v>
      </c>
      <c r="B222" t="s">
        <v>32</v>
      </c>
      <c r="C222" t="s">
        <v>33</v>
      </c>
      <c r="D222" t="s">
        <v>34</v>
      </c>
      <c r="E222" t="s">
        <v>310</v>
      </c>
      <c r="F222" t="s">
        <v>320</v>
      </c>
      <c r="I222">
        <v>56.7</v>
      </c>
      <c r="J222" t="s">
        <v>72</v>
      </c>
      <c r="K222">
        <v>1973</v>
      </c>
      <c r="M222" t="s">
        <v>306</v>
      </c>
      <c r="N222" t="s">
        <v>312</v>
      </c>
      <c r="S222" t="s">
        <v>290</v>
      </c>
      <c r="T222" t="s">
        <v>41</v>
      </c>
      <c r="U222">
        <v>27.758056</v>
      </c>
      <c r="V222">
        <v>-82.635278</v>
      </c>
      <c r="W222" t="s">
        <v>42</v>
      </c>
      <c r="X222" t="s">
        <v>313</v>
      </c>
      <c r="Y222" t="s">
        <v>314</v>
      </c>
      <c r="AA222" t="s">
        <v>110</v>
      </c>
      <c r="AB222" t="s">
        <v>315</v>
      </c>
      <c r="AC222" t="s">
        <v>316</v>
      </c>
      <c r="AD222" t="s">
        <v>321</v>
      </c>
      <c r="AE222" t="s">
        <v>49</v>
      </c>
      <c r="AF222" s="1">
        <v>1</v>
      </c>
      <c r="AG222">
        <f t="shared" si="251"/>
        <v>680.40000000000009</v>
      </c>
      <c r="AH222" t="str">
        <f t="shared" si="252"/>
        <v/>
      </c>
      <c r="AI222">
        <f t="shared" si="253"/>
        <v>51</v>
      </c>
      <c r="AJ222">
        <f t="shared" si="254"/>
        <v>2013</v>
      </c>
      <c r="AK222">
        <f t="shared" ref="AK222:AL222" si="296">AJ222+40</f>
        <v>2053</v>
      </c>
      <c r="AL222">
        <f t="shared" si="296"/>
        <v>2093</v>
      </c>
      <c r="AM222">
        <f>BT44*IF(DukeEnergy_BAU!AM44&lt;&gt;0,1,0)</f>
        <v>11242.383096211579</v>
      </c>
      <c r="AN222">
        <f>BU44*IF(DukeEnergy_BAU!AN44&lt;&gt;0,1,0)</f>
        <v>11242.383096211579</v>
      </c>
      <c r="AO222">
        <f>BV44*IF(DukeEnergy_BAU!AO44&lt;&gt;0,1,0)</f>
        <v>14163.449436977253</v>
      </c>
      <c r="AP222">
        <f>BW44*IF(DukeEnergy_BAU!AP44&lt;&gt;0,1,0)</f>
        <v>14163.449436977253</v>
      </c>
      <c r="AQ222">
        <f>$BR44*IF(DukeEnergy_BAU!AQ44&lt;&gt;0,1,0)</f>
        <v>12702.916266594413</v>
      </c>
      <c r="AR222">
        <f>$BR44*IF(DukeEnergy_BAU!AR44&lt;&gt;0,1,0)</f>
        <v>12702.916266594413</v>
      </c>
      <c r="AS222">
        <f>$BR44*IF(DukeEnergy_BAU!AS44&lt;&gt;0,1,0)</f>
        <v>12702.916266594413</v>
      </c>
      <c r="AT222">
        <f>$BR44*IF(DukeEnergy_BAU!AT44&lt;&gt;0,1,0)</f>
        <v>12702.916266594413</v>
      </c>
      <c r="AU222">
        <f>$BR44*IF(DukeEnergy_BAU!AU44&lt;&gt;0,1,0)</f>
        <v>12702.916266594413</v>
      </c>
      <c r="AV222">
        <f>$BR44*IF(DukeEnergy_BAU!AV44&lt;&gt;0,1,0)</f>
        <v>12702.916266594413</v>
      </c>
      <c r="AW222">
        <f>$BR44*IF(DukeEnergy_BAU!AW44&lt;&gt;0,1,0)</f>
        <v>12702.916266594413</v>
      </c>
      <c r="AX222">
        <f>$BR44*IF(DukeEnergy_BAU!AX44&lt;&gt;0,1,0)</f>
        <v>12702.916266594413</v>
      </c>
      <c r="AY222">
        <f>$BR44*IF(DukeEnergy_BAU!AY44&lt;&gt;0,1,0)</f>
        <v>12702.916266594413</v>
      </c>
      <c r="AZ222">
        <f>$BR44*IF(DukeEnergy_BAU!AZ44&lt;&gt;0,1,0)</f>
        <v>12702.916266594413</v>
      </c>
      <c r="BA222">
        <f>$BR44*IF(DukeEnergy_BAU!BA44&lt;&gt;0,1,0)</f>
        <v>12702.916266594413</v>
      </c>
      <c r="BB222">
        <f>$BR44*IF(DukeEnergy_BAU!BB44&lt;&gt;0,1,0)</f>
        <v>12702.916266594413</v>
      </c>
      <c r="BC222">
        <f>$BR44*IF(DukeEnergy_BAU!BC44&lt;&gt;0,1,0)</f>
        <v>12702.916266594413</v>
      </c>
      <c r="BD222">
        <f>$BR44*IF(DukeEnergy_BAU!BD44&lt;&gt;0,1,0)</f>
        <v>12702.916266594413</v>
      </c>
      <c r="BE222">
        <f>$BR44*IF(DukeEnergy_BAU!BE44&lt;&gt;0,1,0)</f>
        <v>12702.916266594413</v>
      </c>
      <c r="BF222">
        <f>$BR44*IF(DukeEnergy_BAU!BF44&lt;&gt;0,1,0)</f>
        <v>12702.916266594413</v>
      </c>
      <c r="BG222">
        <f>$BR44*IF(DukeEnergy_BAU!BG44&lt;&gt;0,1,0)</f>
        <v>12702.916266594413</v>
      </c>
      <c r="BH222">
        <f>$BR44*IF(DukeEnergy_BAU!BH44&lt;&gt;0,1,0)</f>
        <v>12702.916266594413</v>
      </c>
      <c r="BI222">
        <f>$BR44*IF(DukeEnergy_BAU!BI44&lt;&gt;0,1,0)</f>
        <v>12702.916266594413</v>
      </c>
      <c r="BJ222">
        <f>$BR44*IF(DukeEnergy_BAU!BJ44&lt;&gt;0,1,0)</f>
        <v>12702.916266594413</v>
      </c>
      <c r="BK222">
        <f>$BR44*IF(DukeEnergy_BAU!BK44&lt;&gt;0,1,0)</f>
        <v>12702.916266594413</v>
      </c>
      <c r="BL222">
        <f>$BR44*IF(DukeEnergy_BAU!BL44&lt;&gt;0,1,0)</f>
        <v>12702.916266594413</v>
      </c>
      <c r="BM222">
        <f>$BR44*IF(DukeEnergy_BAU!BM44&lt;&gt;0,1,0)</f>
        <v>12702.916266594413</v>
      </c>
      <c r="BN222">
        <f>$BR44*IF(DukeEnergy_BAU!BN44&lt;&gt;0,1,0)</f>
        <v>12702.916266594413</v>
      </c>
      <c r="BO222">
        <f>$BR44*IF(DukeEnergy_BAU!BO44&lt;&gt;0,1,0)</f>
        <v>12702.916266594413</v>
      </c>
      <c r="BP222">
        <f>$BR44*IF(DukeEnergy_BAU!BP44&lt;&gt;0,1,0)</f>
        <v>12702.916266594413</v>
      </c>
      <c r="BQ222">
        <f>$BR44*IF(DukeEnergy_BAU!BQ44&lt;&gt;0,1,0)</f>
        <v>12702.916266594413</v>
      </c>
    </row>
    <row r="223" spans="1:69">
      <c r="A223" t="s">
        <v>285</v>
      </c>
      <c r="B223" t="s">
        <v>32</v>
      </c>
      <c r="C223" t="s">
        <v>33</v>
      </c>
      <c r="D223" t="s">
        <v>34</v>
      </c>
      <c r="E223" t="s">
        <v>310</v>
      </c>
      <c r="F223" t="s">
        <v>322</v>
      </c>
      <c r="I223">
        <v>56.7</v>
      </c>
      <c r="J223" t="s">
        <v>72</v>
      </c>
      <c r="K223">
        <v>1973</v>
      </c>
      <c r="M223" t="s">
        <v>306</v>
      </c>
      <c r="N223" t="s">
        <v>312</v>
      </c>
      <c r="S223" t="s">
        <v>290</v>
      </c>
      <c r="T223" t="s">
        <v>41</v>
      </c>
      <c r="U223">
        <v>27.758056</v>
      </c>
      <c r="V223">
        <v>-82.635278</v>
      </c>
      <c r="W223" t="s">
        <v>42</v>
      </c>
      <c r="X223" t="s">
        <v>313</v>
      </c>
      <c r="Y223" t="s">
        <v>314</v>
      </c>
      <c r="AA223" t="s">
        <v>110</v>
      </c>
      <c r="AB223" t="s">
        <v>315</v>
      </c>
      <c r="AC223" t="s">
        <v>316</v>
      </c>
      <c r="AD223" t="s">
        <v>323</v>
      </c>
      <c r="AE223" t="s">
        <v>49</v>
      </c>
      <c r="AF223" s="1">
        <v>1</v>
      </c>
      <c r="AG223">
        <f t="shared" si="251"/>
        <v>680.40000000000009</v>
      </c>
      <c r="AH223">
        <f t="shared" si="252"/>
        <v>680.40000000000009</v>
      </c>
      <c r="AI223">
        <f t="shared" si="253"/>
        <v>51</v>
      </c>
      <c r="AJ223">
        <f t="shared" si="254"/>
        <v>2013</v>
      </c>
      <c r="AK223">
        <f t="shared" ref="AK223:AL223" si="297">AJ223+40</f>
        <v>2053</v>
      </c>
      <c r="AL223">
        <f t="shared" si="297"/>
        <v>2093</v>
      </c>
      <c r="AM223">
        <f>BT45*IF(DukeEnergy_BAU!AM45&lt;&gt;0,1,0)</f>
        <v>11242.383096211579</v>
      </c>
      <c r="AN223">
        <f>BU45*IF(DukeEnergy_BAU!AN45&lt;&gt;0,1,0)</f>
        <v>11242.383096211579</v>
      </c>
      <c r="AO223">
        <f>BV45*IF(DukeEnergy_BAU!AO45&lt;&gt;0,1,0)</f>
        <v>14163.449436977253</v>
      </c>
      <c r="AP223">
        <f>BW45*IF(DukeEnergy_BAU!AP45&lt;&gt;0,1,0)</f>
        <v>14163.449436977253</v>
      </c>
      <c r="AQ223">
        <f>$BR45*IF(DukeEnergy_BAU!AQ45&lt;&gt;0,1,0)</f>
        <v>12702.916266594413</v>
      </c>
      <c r="AR223">
        <f>$BR45*IF(DukeEnergy_BAU!AR45&lt;&gt;0,1,0)</f>
        <v>12702.916266594413</v>
      </c>
      <c r="AS223">
        <f>$BR45*IF(DukeEnergy_BAU!AS45&lt;&gt;0,1,0)</f>
        <v>12702.916266594413</v>
      </c>
      <c r="AT223">
        <f>$BR45*IF(DukeEnergy_BAU!AT45&lt;&gt;0,1,0)</f>
        <v>12702.916266594413</v>
      </c>
      <c r="AU223">
        <f>$BR45*IF(DukeEnergy_BAU!AU45&lt;&gt;0,1,0)</f>
        <v>12702.916266594413</v>
      </c>
      <c r="AV223">
        <f>$BR45*IF(DukeEnergy_BAU!AV45&lt;&gt;0,1,0)</f>
        <v>12702.916266594413</v>
      </c>
      <c r="AW223">
        <f>$BR45*IF(DukeEnergy_BAU!AW45&lt;&gt;0,1,0)</f>
        <v>12702.916266594413</v>
      </c>
      <c r="AX223">
        <f>$BR45*IF(DukeEnergy_BAU!AX45&lt;&gt;0,1,0)</f>
        <v>12702.916266594413</v>
      </c>
      <c r="AY223">
        <f>$BR45*IF(DukeEnergy_BAU!AY45&lt;&gt;0,1,0)</f>
        <v>12702.916266594413</v>
      </c>
      <c r="AZ223">
        <f>$BR45*IF(DukeEnergy_BAU!AZ45&lt;&gt;0,1,0)</f>
        <v>12702.916266594413</v>
      </c>
      <c r="BA223">
        <f>$BR45*IF(DukeEnergy_BAU!BA45&lt;&gt;0,1,0)</f>
        <v>12702.916266594413</v>
      </c>
      <c r="BB223">
        <f>$BR45*IF(DukeEnergy_BAU!BB45&lt;&gt;0,1,0)</f>
        <v>12702.916266594413</v>
      </c>
      <c r="BC223">
        <f>$BR45*IF(DukeEnergy_BAU!BC45&lt;&gt;0,1,0)</f>
        <v>12702.916266594413</v>
      </c>
      <c r="BD223">
        <f>$BR45*IF(DukeEnergy_BAU!BD45&lt;&gt;0,1,0)</f>
        <v>12702.916266594413</v>
      </c>
      <c r="BE223">
        <f>$BR45*IF(DukeEnergy_BAU!BE45&lt;&gt;0,1,0)</f>
        <v>12702.916266594413</v>
      </c>
      <c r="BF223">
        <f>$BR45*IF(DukeEnergy_BAU!BF45&lt;&gt;0,1,0)</f>
        <v>12702.916266594413</v>
      </c>
      <c r="BG223">
        <f>$BR45*IF(DukeEnergy_BAU!BG45&lt;&gt;0,1,0)</f>
        <v>12702.916266594413</v>
      </c>
      <c r="BH223">
        <f>$BR45*IF(DukeEnergy_BAU!BH45&lt;&gt;0,1,0)</f>
        <v>12702.916266594413</v>
      </c>
      <c r="BI223">
        <f>$BR45*IF(DukeEnergy_BAU!BI45&lt;&gt;0,1,0)</f>
        <v>12702.916266594413</v>
      </c>
      <c r="BJ223">
        <f>$BR45*IF(DukeEnergy_BAU!BJ45&lt;&gt;0,1,0)</f>
        <v>12702.916266594413</v>
      </c>
      <c r="BK223">
        <f>$BR45*IF(DukeEnergy_BAU!BK45&lt;&gt;0,1,0)</f>
        <v>12702.916266594413</v>
      </c>
      <c r="BL223">
        <f>$BR45*IF(DukeEnergy_BAU!BL45&lt;&gt;0,1,0)</f>
        <v>12702.916266594413</v>
      </c>
      <c r="BM223">
        <f>$BR45*IF(DukeEnergy_BAU!BM45&lt;&gt;0,1,0)</f>
        <v>12702.916266594413</v>
      </c>
      <c r="BN223">
        <f>$BR45*IF(DukeEnergy_BAU!BN45&lt;&gt;0,1,0)</f>
        <v>12702.916266594413</v>
      </c>
      <c r="BO223">
        <f>$BR45*IF(DukeEnergy_BAU!BO45&lt;&gt;0,1,0)</f>
        <v>12702.916266594413</v>
      </c>
      <c r="BP223">
        <f>$BR45*IF(DukeEnergy_BAU!BP45&lt;&gt;0,1,0)</f>
        <v>12702.916266594413</v>
      </c>
      <c r="BQ223">
        <f>$BR45*IF(DukeEnergy_BAU!BQ45&lt;&gt;0,1,0)</f>
        <v>12702.916266594413</v>
      </c>
    </row>
    <row r="224" spans="1:69">
      <c r="A224" t="s">
        <v>285</v>
      </c>
      <c r="B224" t="s">
        <v>32</v>
      </c>
      <c r="C224" t="s">
        <v>33</v>
      </c>
      <c r="D224" t="s">
        <v>34</v>
      </c>
      <c r="E224" t="s">
        <v>81</v>
      </c>
      <c r="F224" t="s">
        <v>298</v>
      </c>
      <c r="I224">
        <v>698</v>
      </c>
      <c r="J224" t="s">
        <v>72</v>
      </c>
      <c r="K224">
        <v>2011</v>
      </c>
      <c r="M224" t="s">
        <v>299</v>
      </c>
      <c r="N224" t="s">
        <v>289</v>
      </c>
      <c r="S224" t="s">
        <v>324</v>
      </c>
      <c r="T224" t="s">
        <v>41</v>
      </c>
      <c r="U224">
        <v>35.713299999999997</v>
      </c>
      <c r="V224">
        <v>-80.3767</v>
      </c>
      <c r="W224" t="s">
        <v>42</v>
      </c>
      <c r="X224" t="s">
        <v>325</v>
      </c>
      <c r="Y224" t="s">
        <v>83</v>
      </c>
      <c r="AA224" t="s">
        <v>45</v>
      </c>
      <c r="AB224" t="s">
        <v>84</v>
      </c>
      <c r="AC224" t="s">
        <v>85</v>
      </c>
      <c r="AD224" t="s">
        <v>326</v>
      </c>
      <c r="AE224" t="s">
        <v>49</v>
      </c>
      <c r="AF224" s="1">
        <v>1</v>
      </c>
      <c r="AG224">
        <f t="shared" si="251"/>
        <v>2094</v>
      </c>
      <c r="AH224">
        <f t="shared" si="252"/>
        <v>2094</v>
      </c>
      <c r="AI224">
        <f t="shared" si="253"/>
        <v>13</v>
      </c>
      <c r="AJ224">
        <f t="shared" si="254"/>
        <v>2051</v>
      </c>
      <c r="AK224">
        <f t="shared" ref="AK224:AL224" si="298">AJ224+40</f>
        <v>2091</v>
      </c>
      <c r="AL224">
        <f t="shared" si="298"/>
        <v>2131</v>
      </c>
      <c r="AM224">
        <f>BT46*IF(DukeEnergy_BAU!AM46&lt;&gt;0,1,0)</f>
        <v>1203898.532869085</v>
      </c>
      <c r="AN224">
        <f>BU46*IF(DukeEnergy_BAU!AN46&lt;&gt;0,1,0)</f>
        <v>1300493.8792852049</v>
      </c>
      <c r="AO224">
        <f>BV46*IF(DukeEnergy_BAU!AO46&lt;&gt;0,1,0)</f>
        <v>1471684.6113430606</v>
      </c>
      <c r="AP224">
        <f>BW46*IF(DukeEnergy_BAU!AP46&lt;&gt;0,1,0)</f>
        <v>1150542.4722810397</v>
      </c>
      <c r="AQ224">
        <f>$BR46*IF(DukeEnergy_BAU!AQ46&lt;&gt;0,1,0)</f>
        <v>1281654.8739445976</v>
      </c>
      <c r="AR224">
        <f>$BR46*IF(DukeEnergy_BAU!AR46&lt;&gt;0,1,0)</f>
        <v>1281654.8739445976</v>
      </c>
      <c r="AS224">
        <f>$BR46*IF(DukeEnergy_BAU!AS46&lt;&gt;0,1,0)</f>
        <v>1281654.8739445976</v>
      </c>
      <c r="AT224">
        <f>$BR46*IF(DukeEnergy_BAU!AT46&lt;&gt;0,1,0)</f>
        <v>1281654.8739445976</v>
      </c>
      <c r="AU224">
        <f>$BR46*IF(DukeEnergy_BAU!AU46&lt;&gt;0,1,0)</f>
        <v>1281654.8739445976</v>
      </c>
      <c r="AV224">
        <f>$BR46*IF(DukeEnergy_BAU!AV46&lt;&gt;0,1,0)</f>
        <v>1281654.8739445976</v>
      </c>
      <c r="AW224">
        <f>$BR46*IF(DukeEnergy_BAU!AW46&lt;&gt;0,1,0)</f>
        <v>1281654.8739445976</v>
      </c>
      <c r="AX224">
        <f>$BR46*IF(DukeEnergy_BAU!AX46&lt;&gt;0,1,0)</f>
        <v>1281654.8739445976</v>
      </c>
      <c r="AY224">
        <f>$BR46*IF(DukeEnergy_BAU!AY46&lt;&gt;0,1,0)</f>
        <v>1281654.8739445976</v>
      </c>
      <c r="AZ224">
        <f>$BR46*IF(DukeEnergy_BAU!AZ46&lt;&gt;0,1,0)</f>
        <v>1281654.8739445976</v>
      </c>
      <c r="BA224">
        <f>$BR46*IF(DukeEnergy_BAU!BA46&lt;&gt;0,1,0)</f>
        <v>1281654.8739445976</v>
      </c>
      <c r="BB224">
        <f>$BR46*IF(DukeEnergy_BAU!BB46&lt;&gt;0,1,0)</f>
        <v>1281654.8739445976</v>
      </c>
      <c r="BC224">
        <f>$BR46*IF(DukeEnergy_BAU!BC46&lt;&gt;0,1,0)</f>
        <v>1281654.8739445976</v>
      </c>
      <c r="BD224">
        <f>$BR46*IF(DukeEnergy_BAU!BD46&lt;&gt;0,1,0)</f>
        <v>1281654.8739445976</v>
      </c>
      <c r="BE224">
        <f>$BR46*IF(DukeEnergy_BAU!BE46&lt;&gt;0,1,0)</f>
        <v>1281654.8739445976</v>
      </c>
      <c r="BF224">
        <f>$BR46*IF(DukeEnergy_BAU!BF46&lt;&gt;0,1,0)</f>
        <v>1281654.8739445976</v>
      </c>
      <c r="BG224">
        <f>$BR46*IF(DukeEnergy_BAU!BG46&lt;&gt;0,1,0)</f>
        <v>1281654.8739445976</v>
      </c>
      <c r="BH224">
        <f>$BR46*IF(DukeEnergy_BAU!BH46&lt;&gt;0,1,0)</f>
        <v>1281654.8739445976</v>
      </c>
      <c r="BI224">
        <f>$BR46*IF(DukeEnergy_BAU!BI46&lt;&gt;0,1,0)</f>
        <v>1281654.8739445976</v>
      </c>
      <c r="BJ224">
        <f>$BR46*IF(DukeEnergy_BAU!BJ46&lt;&gt;0,1,0)</f>
        <v>1281654.8739445976</v>
      </c>
      <c r="BK224">
        <f>$BR46*IF(DukeEnergy_BAU!BK46&lt;&gt;0,1,0)</f>
        <v>1281654.8739445976</v>
      </c>
      <c r="BL224">
        <f>$BR46*IF(DukeEnergy_BAU!BL46&lt;&gt;0,1,0)</f>
        <v>1281654.8739445976</v>
      </c>
      <c r="BM224">
        <f>$BR46*IF(DukeEnergy_BAU!BM46&lt;&gt;0,1,0)</f>
        <v>1281654.8739445976</v>
      </c>
      <c r="BN224">
        <f>$BR46*IF(DukeEnergy_BAU!BN46&lt;&gt;0,1,0)</f>
        <v>1281654.8739445976</v>
      </c>
      <c r="BO224">
        <f>$BR46*IF(DukeEnergy_BAU!BO46&lt;&gt;0,1,0)</f>
        <v>1281654.8739445976</v>
      </c>
      <c r="BP224">
        <f>$BR46*IF(DukeEnergy_BAU!BP46&lt;&gt;0,1,0)</f>
        <v>1281654.8739445976</v>
      </c>
      <c r="BQ224">
        <f>$BR46*IF(DukeEnergy_BAU!BQ46&lt;&gt;0,1,0)</f>
        <v>1281654.8739445976</v>
      </c>
    </row>
    <row r="225" spans="1:69">
      <c r="A225" t="s">
        <v>285</v>
      </c>
      <c r="B225" t="s">
        <v>32</v>
      </c>
      <c r="C225" t="s">
        <v>33</v>
      </c>
      <c r="D225" t="s">
        <v>34</v>
      </c>
      <c r="E225" t="s">
        <v>97</v>
      </c>
      <c r="F225" t="s">
        <v>327</v>
      </c>
      <c r="I225">
        <v>113</v>
      </c>
      <c r="J225" t="s">
        <v>72</v>
      </c>
      <c r="K225">
        <v>1993</v>
      </c>
      <c r="M225" t="s">
        <v>306</v>
      </c>
      <c r="N225" t="s">
        <v>1275</v>
      </c>
      <c r="S225" t="s">
        <v>329</v>
      </c>
      <c r="T225" t="s">
        <v>41</v>
      </c>
      <c r="U225">
        <v>39.924199999999999</v>
      </c>
      <c r="V225">
        <v>-87.424400000000006</v>
      </c>
      <c r="W225" t="s">
        <v>42</v>
      </c>
      <c r="X225" t="s">
        <v>99</v>
      </c>
      <c r="Y225" t="s">
        <v>100</v>
      </c>
      <c r="AA225" t="s">
        <v>101</v>
      </c>
      <c r="AB225" t="s">
        <v>102</v>
      </c>
      <c r="AC225" t="s">
        <v>103</v>
      </c>
      <c r="AD225" t="s">
        <v>330</v>
      </c>
      <c r="AE225" t="s">
        <v>49</v>
      </c>
      <c r="AF225" s="1">
        <v>1</v>
      </c>
      <c r="AG225">
        <f t="shared" si="251"/>
        <v>3525</v>
      </c>
      <c r="AH225">
        <f t="shared" si="252"/>
        <v>3525</v>
      </c>
      <c r="AI225">
        <f t="shared" si="253"/>
        <v>31</v>
      </c>
      <c r="AJ225">
        <f t="shared" si="254"/>
        <v>2033</v>
      </c>
      <c r="AK225">
        <f t="shared" ref="AK225:AL225" si="299">AJ225+40</f>
        <v>2073</v>
      </c>
      <c r="AL225">
        <f t="shared" si="299"/>
        <v>2113</v>
      </c>
      <c r="AM225">
        <f>BT47*IF(DukeEnergy_BAU!AM47&lt;&gt;0,1,0)</f>
        <v>22405.454847829071</v>
      </c>
      <c r="AN225">
        <f>BU47*IF(DukeEnergy_BAU!AN47&lt;&gt;0,1,0)</f>
        <v>22405.454847829071</v>
      </c>
      <c r="AO225">
        <f>BV47*IF(DukeEnergy_BAU!AO47&lt;&gt;0,1,0)</f>
        <v>28226.980359407928</v>
      </c>
      <c r="AP225">
        <f>BW47*IF(DukeEnergy_BAU!AP47&lt;&gt;0,1,0)</f>
        <v>28226.980359407928</v>
      </c>
      <c r="AQ225">
        <f>$BR47*IF(DukeEnergy_BAU!AQ47&lt;&gt;0,1,0)</f>
        <v>25316.217603618497</v>
      </c>
      <c r="AR225">
        <f>$BR47*IF(DukeEnergy_BAU!AR47&lt;&gt;0,1,0)</f>
        <v>25316.217603618497</v>
      </c>
      <c r="AS225">
        <f>$BR47*IF(DukeEnergy_BAU!AS47&lt;&gt;0,1,0)</f>
        <v>25316.217603618497</v>
      </c>
      <c r="AT225">
        <f>$BR47*IF(DukeEnergy_BAU!AT47&lt;&gt;0,1,0)</f>
        <v>25316.217603618497</v>
      </c>
      <c r="AU225">
        <f>$BR47*IF(DukeEnergy_BAU!AU47&lt;&gt;0,1,0)</f>
        <v>25316.217603618497</v>
      </c>
      <c r="AV225">
        <f>$BR47*IF(DukeEnergy_BAU!AV47&lt;&gt;0,1,0)</f>
        <v>25316.217603618497</v>
      </c>
      <c r="AW225">
        <f>$BR47*IF(DukeEnergy_BAU!AW47&lt;&gt;0,1,0)</f>
        <v>25316.217603618497</v>
      </c>
      <c r="AX225">
        <f>$BR47*IF(DukeEnergy_BAU!AX47&lt;&gt;0,1,0)</f>
        <v>25316.217603618497</v>
      </c>
      <c r="AY225">
        <f>$BR47*IF(DukeEnergy_BAU!AY47&lt;&gt;0,1,0)</f>
        <v>25316.217603618497</v>
      </c>
      <c r="AZ225">
        <f>$BR47*IF(DukeEnergy_BAU!AZ47&lt;&gt;0,1,0)</f>
        <v>25316.217603618497</v>
      </c>
      <c r="BA225">
        <f>$BR47*IF(DukeEnergy_BAU!BA47&lt;&gt;0,1,0)</f>
        <v>25316.217603618497</v>
      </c>
      <c r="BB225">
        <f>$BR47*IF(DukeEnergy_BAU!BB47&lt;&gt;0,1,0)</f>
        <v>25316.217603618497</v>
      </c>
      <c r="BC225">
        <f>$BR47*IF(DukeEnergy_BAU!BC47&lt;&gt;0,1,0)</f>
        <v>25316.217603618497</v>
      </c>
      <c r="BD225">
        <f>$BR47*IF(DukeEnergy_BAU!BD47&lt;&gt;0,1,0)</f>
        <v>25316.217603618497</v>
      </c>
      <c r="BE225">
        <f>$BR47*IF(DukeEnergy_BAU!BE47&lt;&gt;0,1,0)</f>
        <v>25316.217603618497</v>
      </c>
      <c r="BF225">
        <f>$BR47*IF(DukeEnergy_BAU!BF47&lt;&gt;0,1,0)</f>
        <v>25316.217603618497</v>
      </c>
      <c r="BG225">
        <f>$BR47*IF(DukeEnergy_BAU!BG47&lt;&gt;0,1,0)</f>
        <v>25316.217603618497</v>
      </c>
      <c r="BH225">
        <f>$BR47*IF(DukeEnergy_BAU!BH47&lt;&gt;0,1,0)</f>
        <v>25316.217603618497</v>
      </c>
      <c r="BI225">
        <f>$BR47*IF(DukeEnergy_BAU!BI47&lt;&gt;0,1,0)</f>
        <v>25316.217603618497</v>
      </c>
      <c r="BJ225">
        <f>$BR47*IF(DukeEnergy_BAU!BJ47&lt;&gt;0,1,0)</f>
        <v>25316.217603618497</v>
      </c>
      <c r="BK225">
        <f>$BR47*IF(DukeEnergy_BAU!BK47&lt;&gt;0,1,0)</f>
        <v>25316.217603618497</v>
      </c>
      <c r="BL225">
        <f>$BR47*IF(DukeEnergy_BAU!BL47&lt;&gt;0,1,0)</f>
        <v>25316.217603618497</v>
      </c>
      <c r="BM225">
        <f>$BR47*IF(DukeEnergy_BAU!BM47&lt;&gt;0,1,0)</f>
        <v>25316.217603618497</v>
      </c>
      <c r="BN225">
        <f>$BR47*IF(DukeEnergy_BAU!BN47&lt;&gt;0,1,0)</f>
        <v>25316.217603618497</v>
      </c>
      <c r="BO225">
        <f>$BR47*IF(DukeEnergy_BAU!BO47&lt;&gt;0,1,0)</f>
        <v>25316.217603618497</v>
      </c>
      <c r="BP225">
        <f>$BR47*IF(DukeEnergy_BAU!BP47&lt;&gt;0,1,0)</f>
        <v>25316.217603618497</v>
      </c>
      <c r="BQ225">
        <f>$BR47*IF(DukeEnergy_BAU!BQ47&lt;&gt;0,1,0)</f>
        <v>25316.217603618497</v>
      </c>
    </row>
    <row r="226" spans="1:69">
      <c r="A226" t="s">
        <v>285</v>
      </c>
      <c r="B226" t="s">
        <v>32</v>
      </c>
      <c r="C226" t="s">
        <v>33</v>
      </c>
      <c r="D226" t="s">
        <v>34</v>
      </c>
      <c r="E226" t="s">
        <v>106</v>
      </c>
      <c r="F226" t="s">
        <v>298</v>
      </c>
      <c r="H226" t="s">
        <v>331</v>
      </c>
      <c r="I226">
        <v>985</v>
      </c>
      <c r="J226" t="s">
        <v>72</v>
      </c>
      <c r="K226">
        <v>2018</v>
      </c>
      <c r="M226" t="s">
        <v>299</v>
      </c>
      <c r="N226" t="s">
        <v>332</v>
      </c>
      <c r="S226" t="s">
        <v>290</v>
      </c>
      <c r="T226" t="s">
        <v>41</v>
      </c>
      <c r="U226">
        <v>28.965599999999998</v>
      </c>
      <c r="V226">
        <v>-82.697699999999998</v>
      </c>
      <c r="W226" t="s">
        <v>42</v>
      </c>
      <c r="X226" t="s">
        <v>108</v>
      </c>
      <c r="Y226" t="s">
        <v>109</v>
      </c>
      <c r="AA226" t="s">
        <v>110</v>
      </c>
      <c r="AB226" t="s">
        <v>111</v>
      </c>
      <c r="AC226" t="s">
        <v>112</v>
      </c>
      <c r="AD226" t="s">
        <v>333</v>
      </c>
      <c r="AE226" t="s">
        <v>49</v>
      </c>
      <c r="AF226" s="1">
        <v>1</v>
      </c>
      <c r="AG226">
        <f t="shared" si="251"/>
        <v>10345.200000000001</v>
      </c>
      <c r="AH226" t="str">
        <f t="shared" si="252"/>
        <v/>
      </c>
      <c r="AI226">
        <f t="shared" si="253"/>
        <v>6</v>
      </c>
      <c r="AJ226">
        <f t="shared" si="254"/>
        <v>2058</v>
      </c>
      <c r="AK226">
        <f t="shared" ref="AK226:AL226" si="300">AJ226+40</f>
        <v>2098</v>
      </c>
      <c r="AL226">
        <f t="shared" si="300"/>
        <v>2138</v>
      </c>
      <c r="AM226">
        <f>BT48*IF(DukeEnergy_BAU!AM48&lt;&gt;0,1,0)</f>
        <v>1698911.2534040816</v>
      </c>
      <c r="AN226">
        <f>BU48*IF(DukeEnergy_BAU!AN48&lt;&gt;0,1,0)</f>
        <v>1835224.1706245372</v>
      </c>
      <c r="AO226">
        <f>BV48*IF(DukeEnergy_BAU!AO48&lt;&gt;0,1,0)</f>
        <v>2076804.2151474427</v>
      </c>
      <c r="AP226">
        <f>BW48*IF(DukeEnergy_BAU!AP48&lt;&gt;0,1,0)</f>
        <v>1623616.5260699482</v>
      </c>
      <c r="AQ226">
        <f>$BR48*IF(DukeEnergy_BAU!AQ48&lt;&gt;0,1,0)</f>
        <v>1808639.0413115025</v>
      </c>
      <c r="AR226">
        <f>$BR48*IF(DukeEnergy_BAU!AR48&lt;&gt;0,1,0)</f>
        <v>1808639.0413115025</v>
      </c>
      <c r="AS226">
        <f>$BR48*IF(DukeEnergy_BAU!AS48&lt;&gt;0,1,0)</f>
        <v>1808639.0413115025</v>
      </c>
      <c r="AT226">
        <f>$BR48*IF(DukeEnergy_BAU!AT48&lt;&gt;0,1,0)</f>
        <v>1808639.0413115025</v>
      </c>
      <c r="AU226">
        <f>$BR48*IF(DukeEnergy_BAU!AU48&lt;&gt;0,1,0)</f>
        <v>1808639.0413115025</v>
      </c>
      <c r="AV226">
        <f>$BR48*IF(DukeEnergy_BAU!AV48&lt;&gt;0,1,0)</f>
        <v>1808639.0413115025</v>
      </c>
      <c r="AW226">
        <f>$BR48*IF(DukeEnergy_BAU!AW48&lt;&gt;0,1,0)</f>
        <v>1808639.0413115025</v>
      </c>
      <c r="AX226">
        <f>$BR48*IF(DukeEnergy_BAU!AX48&lt;&gt;0,1,0)</f>
        <v>1808639.0413115025</v>
      </c>
      <c r="AY226">
        <f>$BR48*IF(DukeEnergy_BAU!AY48&lt;&gt;0,1,0)</f>
        <v>1808639.0413115025</v>
      </c>
      <c r="AZ226">
        <f>$BR48*IF(DukeEnergy_BAU!AZ48&lt;&gt;0,1,0)</f>
        <v>1808639.0413115025</v>
      </c>
      <c r="BA226">
        <f>$BR48*IF(DukeEnergy_BAU!BA48&lt;&gt;0,1,0)</f>
        <v>1808639.0413115025</v>
      </c>
      <c r="BB226">
        <f>$BR48*IF(DukeEnergy_BAU!BB48&lt;&gt;0,1,0)</f>
        <v>1808639.0413115025</v>
      </c>
      <c r="BC226">
        <f>$BR48*IF(DukeEnergy_BAU!BC48&lt;&gt;0,1,0)</f>
        <v>1808639.0413115025</v>
      </c>
      <c r="BD226">
        <f>$BR48*IF(DukeEnergy_BAU!BD48&lt;&gt;0,1,0)</f>
        <v>1808639.0413115025</v>
      </c>
      <c r="BE226">
        <f>$BR48*IF(DukeEnergy_BAU!BE48&lt;&gt;0,1,0)</f>
        <v>1808639.0413115025</v>
      </c>
      <c r="BF226">
        <f>$BR48*IF(DukeEnergy_BAU!BF48&lt;&gt;0,1,0)</f>
        <v>1808639.0413115025</v>
      </c>
      <c r="BG226">
        <f>$BR48*IF(DukeEnergy_BAU!BG48&lt;&gt;0,1,0)</f>
        <v>1808639.0413115025</v>
      </c>
      <c r="BH226">
        <f>$BR48*IF(DukeEnergy_BAU!BH48&lt;&gt;0,1,0)</f>
        <v>1808639.0413115025</v>
      </c>
      <c r="BI226">
        <f>$BR48*IF(DukeEnergy_BAU!BI48&lt;&gt;0,1,0)</f>
        <v>1808639.0413115025</v>
      </c>
      <c r="BJ226">
        <f>$BR48*IF(DukeEnergy_BAU!BJ48&lt;&gt;0,1,0)</f>
        <v>1808639.0413115025</v>
      </c>
      <c r="BK226">
        <f>$BR48*IF(DukeEnergy_BAU!BK48&lt;&gt;0,1,0)</f>
        <v>1808639.0413115025</v>
      </c>
      <c r="BL226">
        <f>$BR48*IF(DukeEnergy_BAU!BL48&lt;&gt;0,1,0)</f>
        <v>1808639.0413115025</v>
      </c>
      <c r="BM226">
        <f>$BR48*IF(DukeEnergy_BAU!BM48&lt;&gt;0,1,0)</f>
        <v>1808639.0413115025</v>
      </c>
      <c r="BN226">
        <f>$BR48*IF(DukeEnergy_BAU!BN48&lt;&gt;0,1,0)</f>
        <v>1808639.0413115025</v>
      </c>
      <c r="BO226">
        <f>$BR48*IF(DukeEnergy_BAU!BO48&lt;&gt;0,1,0)</f>
        <v>1808639.0413115025</v>
      </c>
      <c r="BP226">
        <f>$BR48*IF(DukeEnergy_BAU!BP48&lt;&gt;0,1,0)</f>
        <v>1808639.0413115025</v>
      </c>
      <c r="BQ226">
        <f>$BR48*IF(DukeEnergy_BAU!BQ48&lt;&gt;0,1,0)</f>
        <v>1808639.0413115025</v>
      </c>
    </row>
    <row r="227" spans="1:69">
      <c r="A227" t="s">
        <v>285</v>
      </c>
      <c r="B227" t="s">
        <v>32</v>
      </c>
      <c r="C227" t="s">
        <v>33</v>
      </c>
      <c r="D227" t="s">
        <v>34</v>
      </c>
      <c r="E227" t="s">
        <v>106</v>
      </c>
      <c r="F227" t="s">
        <v>303</v>
      </c>
      <c r="H227" t="s">
        <v>331</v>
      </c>
      <c r="I227">
        <v>985</v>
      </c>
      <c r="J227" t="s">
        <v>72</v>
      </c>
      <c r="K227">
        <v>2018</v>
      </c>
      <c r="M227" t="s">
        <v>299</v>
      </c>
      <c r="N227" t="s">
        <v>332</v>
      </c>
      <c r="S227" t="s">
        <v>290</v>
      </c>
      <c r="T227" t="s">
        <v>41</v>
      </c>
      <c r="U227">
        <v>28.965599999999998</v>
      </c>
      <c r="V227">
        <v>-82.697699999999998</v>
      </c>
      <c r="W227" t="s">
        <v>42</v>
      </c>
      <c r="X227" t="s">
        <v>108</v>
      </c>
      <c r="Y227" t="s">
        <v>109</v>
      </c>
      <c r="AA227" t="s">
        <v>110</v>
      </c>
      <c r="AB227" t="s">
        <v>111</v>
      </c>
      <c r="AC227" t="s">
        <v>112</v>
      </c>
      <c r="AD227" t="s">
        <v>334</v>
      </c>
      <c r="AE227" t="s">
        <v>49</v>
      </c>
      <c r="AF227" s="1">
        <v>1</v>
      </c>
      <c r="AG227">
        <f t="shared" si="251"/>
        <v>10345.200000000001</v>
      </c>
      <c r="AH227">
        <f t="shared" si="252"/>
        <v>10345.200000000001</v>
      </c>
      <c r="AI227">
        <f t="shared" si="253"/>
        <v>6</v>
      </c>
      <c r="AJ227">
        <f t="shared" si="254"/>
        <v>2058</v>
      </c>
      <c r="AK227">
        <f t="shared" ref="AK227:AL227" si="301">AJ227+40</f>
        <v>2098</v>
      </c>
      <c r="AL227">
        <f t="shared" si="301"/>
        <v>2138</v>
      </c>
      <c r="AM227">
        <f>BT49*IF(DukeEnergy_BAU!AM49&lt;&gt;0,1,0)</f>
        <v>1698911.2534040816</v>
      </c>
      <c r="AN227">
        <f>BU49*IF(DukeEnergy_BAU!AN49&lt;&gt;0,1,0)</f>
        <v>1835224.1706245372</v>
      </c>
      <c r="AO227">
        <f>BV49*IF(DukeEnergy_BAU!AO49&lt;&gt;0,1,0)</f>
        <v>2076804.2151474427</v>
      </c>
      <c r="AP227">
        <f>BW49*IF(DukeEnergy_BAU!AP49&lt;&gt;0,1,0)</f>
        <v>1623616.5260699482</v>
      </c>
      <c r="AQ227">
        <f>$BR49*IF(DukeEnergy_BAU!AQ49&lt;&gt;0,1,0)</f>
        <v>1808639.0413115025</v>
      </c>
      <c r="AR227">
        <f>$BR49*IF(DukeEnergy_BAU!AR49&lt;&gt;0,1,0)</f>
        <v>1808639.0413115025</v>
      </c>
      <c r="AS227">
        <f>$BR49*IF(DukeEnergy_BAU!AS49&lt;&gt;0,1,0)</f>
        <v>1808639.0413115025</v>
      </c>
      <c r="AT227">
        <f>$BR49*IF(DukeEnergy_BAU!AT49&lt;&gt;0,1,0)</f>
        <v>1808639.0413115025</v>
      </c>
      <c r="AU227">
        <f>$BR49*IF(DukeEnergy_BAU!AU49&lt;&gt;0,1,0)</f>
        <v>1808639.0413115025</v>
      </c>
      <c r="AV227">
        <f>$BR49*IF(DukeEnergy_BAU!AV49&lt;&gt;0,1,0)</f>
        <v>1808639.0413115025</v>
      </c>
      <c r="AW227">
        <f>$BR49*IF(DukeEnergy_BAU!AW49&lt;&gt;0,1,0)</f>
        <v>1808639.0413115025</v>
      </c>
      <c r="AX227">
        <f>$BR49*IF(DukeEnergy_BAU!AX49&lt;&gt;0,1,0)</f>
        <v>1808639.0413115025</v>
      </c>
      <c r="AY227">
        <f>$BR49*IF(DukeEnergy_BAU!AY49&lt;&gt;0,1,0)</f>
        <v>1808639.0413115025</v>
      </c>
      <c r="AZ227">
        <f>$BR49*IF(DukeEnergy_BAU!AZ49&lt;&gt;0,1,0)</f>
        <v>1808639.0413115025</v>
      </c>
      <c r="BA227">
        <f>$BR49*IF(DukeEnergy_BAU!BA49&lt;&gt;0,1,0)</f>
        <v>1808639.0413115025</v>
      </c>
      <c r="BB227">
        <f>$BR49*IF(DukeEnergy_BAU!BB49&lt;&gt;0,1,0)</f>
        <v>1808639.0413115025</v>
      </c>
      <c r="BC227">
        <f>$BR49*IF(DukeEnergy_BAU!BC49&lt;&gt;0,1,0)</f>
        <v>1808639.0413115025</v>
      </c>
      <c r="BD227">
        <f>$BR49*IF(DukeEnergy_BAU!BD49&lt;&gt;0,1,0)</f>
        <v>1808639.0413115025</v>
      </c>
      <c r="BE227">
        <f>$BR49*IF(DukeEnergy_BAU!BE49&lt;&gt;0,1,0)</f>
        <v>1808639.0413115025</v>
      </c>
      <c r="BF227">
        <f>$BR49*IF(DukeEnergy_BAU!BF49&lt;&gt;0,1,0)</f>
        <v>1808639.0413115025</v>
      </c>
      <c r="BG227">
        <f>$BR49*IF(DukeEnergy_BAU!BG49&lt;&gt;0,1,0)</f>
        <v>1808639.0413115025</v>
      </c>
      <c r="BH227">
        <f>$BR49*IF(DukeEnergy_BAU!BH49&lt;&gt;0,1,0)</f>
        <v>1808639.0413115025</v>
      </c>
      <c r="BI227">
        <f>$BR49*IF(DukeEnergy_BAU!BI49&lt;&gt;0,1,0)</f>
        <v>1808639.0413115025</v>
      </c>
      <c r="BJ227">
        <f>$BR49*IF(DukeEnergy_BAU!BJ49&lt;&gt;0,1,0)</f>
        <v>1808639.0413115025</v>
      </c>
      <c r="BK227">
        <f>$BR49*IF(DukeEnergy_BAU!BK49&lt;&gt;0,1,0)</f>
        <v>1808639.0413115025</v>
      </c>
      <c r="BL227">
        <f>$BR49*IF(DukeEnergy_BAU!BL49&lt;&gt;0,1,0)</f>
        <v>1808639.0413115025</v>
      </c>
      <c r="BM227">
        <f>$BR49*IF(DukeEnergy_BAU!BM49&lt;&gt;0,1,0)</f>
        <v>1808639.0413115025</v>
      </c>
      <c r="BN227">
        <f>$BR49*IF(DukeEnergy_BAU!BN49&lt;&gt;0,1,0)</f>
        <v>1808639.0413115025</v>
      </c>
      <c r="BO227">
        <f>$BR49*IF(DukeEnergy_BAU!BO49&lt;&gt;0,1,0)</f>
        <v>1808639.0413115025</v>
      </c>
      <c r="BP227">
        <f>$BR49*IF(DukeEnergy_BAU!BP49&lt;&gt;0,1,0)</f>
        <v>1808639.0413115025</v>
      </c>
      <c r="BQ227">
        <f>$BR49*IF(DukeEnergy_BAU!BQ49&lt;&gt;0,1,0)</f>
        <v>1808639.0413115025</v>
      </c>
    </row>
    <row r="228" spans="1:69">
      <c r="A228" t="s">
        <v>285</v>
      </c>
      <c r="B228" t="s">
        <v>32</v>
      </c>
      <c r="C228" t="s">
        <v>33</v>
      </c>
      <c r="D228" t="s">
        <v>34</v>
      </c>
      <c r="E228" t="s">
        <v>117</v>
      </c>
      <c r="F228" t="s">
        <v>298</v>
      </c>
      <c r="I228">
        <v>698</v>
      </c>
      <c r="J228" t="s">
        <v>72</v>
      </c>
      <c r="K228">
        <v>2012</v>
      </c>
      <c r="M228" t="s">
        <v>299</v>
      </c>
      <c r="N228" t="s">
        <v>332</v>
      </c>
      <c r="S228" t="s">
        <v>324</v>
      </c>
      <c r="T228" t="s">
        <v>41</v>
      </c>
      <c r="U228">
        <v>36.486199999999997</v>
      </c>
      <c r="V228">
        <v>-79.720799999999997</v>
      </c>
      <c r="W228" t="s">
        <v>42</v>
      </c>
      <c r="X228" t="s">
        <v>118</v>
      </c>
      <c r="Y228" t="s">
        <v>119</v>
      </c>
      <c r="AA228" t="s">
        <v>45</v>
      </c>
      <c r="AB228" t="s">
        <v>120</v>
      </c>
      <c r="AC228" t="s">
        <v>121</v>
      </c>
      <c r="AD228" t="s">
        <v>335</v>
      </c>
      <c r="AE228" t="s">
        <v>49</v>
      </c>
      <c r="AF228" s="1">
        <v>1</v>
      </c>
      <c r="AG228">
        <f t="shared" si="251"/>
        <v>2094</v>
      </c>
      <c r="AH228">
        <f t="shared" si="252"/>
        <v>2094</v>
      </c>
      <c r="AI228">
        <f t="shared" si="253"/>
        <v>12</v>
      </c>
      <c r="AJ228">
        <f t="shared" si="254"/>
        <v>2052</v>
      </c>
      <c r="AK228">
        <f t="shared" ref="AK228:AL228" si="302">AJ228+40</f>
        <v>2092</v>
      </c>
      <c r="AL228">
        <f t="shared" si="302"/>
        <v>2132</v>
      </c>
      <c r="AM228">
        <f>BT50*IF(DukeEnergy_BAU!AM50&lt;&gt;0,1,0)</f>
        <v>1203898.532869085</v>
      </c>
      <c r="AN228">
        <f>BU50*IF(DukeEnergy_BAU!AN50&lt;&gt;0,1,0)</f>
        <v>1300493.8792852049</v>
      </c>
      <c r="AO228">
        <f>BV50*IF(DukeEnergy_BAU!AO50&lt;&gt;0,1,0)</f>
        <v>1471684.6113430606</v>
      </c>
      <c r="AP228">
        <f>BW50*IF(DukeEnergy_BAU!AP50&lt;&gt;0,1,0)</f>
        <v>1150542.4722810397</v>
      </c>
      <c r="AQ228">
        <f>$BR50*IF(DukeEnergy_BAU!AQ50&lt;&gt;0,1,0)</f>
        <v>1281654.8739445976</v>
      </c>
      <c r="AR228">
        <f>$BR50*IF(DukeEnergy_BAU!AR50&lt;&gt;0,1,0)</f>
        <v>1281654.8739445976</v>
      </c>
      <c r="AS228">
        <f>$BR50*IF(DukeEnergy_BAU!AS50&lt;&gt;0,1,0)</f>
        <v>1281654.8739445976</v>
      </c>
      <c r="AT228">
        <f>$BR50*IF(DukeEnergy_BAU!AT50&lt;&gt;0,1,0)</f>
        <v>1281654.8739445976</v>
      </c>
      <c r="AU228">
        <f>$BR50*IF(DukeEnergy_BAU!AU50&lt;&gt;0,1,0)</f>
        <v>1281654.8739445976</v>
      </c>
      <c r="AV228">
        <f>$BR50*IF(DukeEnergy_BAU!AV50&lt;&gt;0,1,0)</f>
        <v>1281654.8739445976</v>
      </c>
      <c r="AW228">
        <f>$BR50*IF(DukeEnergy_BAU!AW50&lt;&gt;0,1,0)</f>
        <v>1281654.8739445976</v>
      </c>
      <c r="AX228">
        <f>$BR50*IF(DukeEnergy_BAU!AX50&lt;&gt;0,1,0)</f>
        <v>1281654.8739445976</v>
      </c>
      <c r="AY228">
        <f>$BR50*IF(DukeEnergy_BAU!AY50&lt;&gt;0,1,0)</f>
        <v>1281654.8739445976</v>
      </c>
      <c r="AZ228">
        <f>$BR50*IF(DukeEnergy_BAU!AZ50&lt;&gt;0,1,0)</f>
        <v>1281654.8739445976</v>
      </c>
      <c r="BA228">
        <f>$BR50*IF(DukeEnergy_BAU!BA50&lt;&gt;0,1,0)</f>
        <v>1281654.8739445976</v>
      </c>
      <c r="BB228">
        <f>$BR50*IF(DukeEnergy_BAU!BB50&lt;&gt;0,1,0)</f>
        <v>1281654.8739445976</v>
      </c>
      <c r="BC228">
        <f>$BR50*IF(DukeEnergy_BAU!BC50&lt;&gt;0,1,0)</f>
        <v>1281654.8739445976</v>
      </c>
      <c r="BD228">
        <f>$BR50*IF(DukeEnergy_BAU!BD50&lt;&gt;0,1,0)</f>
        <v>1281654.8739445976</v>
      </c>
      <c r="BE228">
        <f>$BR50*IF(DukeEnergy_BAU!BE50&lt;&gt;0,1,0)</f>
        <v>1281654.8739445976</v>
      </c>
      <c r="BF228">
        <f>$BR50*IF(DukeEnergy_BAU!BF50&lt;&gt;0,1,0)</f>
        <v>1281654.8739445976</v>
      </c>
      <c r="BG228">
        <f>$BR50*IF(DukeEnergy_BAU!BG50&lt;&gt;0,1,0)</f>
        <v>1281654.8739445976</v>
      </c>
      <c r="BH228">
        <f>$BR50*IF(DukeEnergy_BAU!BH50&lt;&gt;0,1,0)</f>
        <v>1281654.8739445976</v>
      </c>
      <c r="BI228">
        <f>$BR50*IF(DukeEnergy_BAU!BI50&lt;&gt;0,1,0)</f>
        <v>1281654.8739445976</v>
      </c>
      <c r="BJ228">
        <f>$BR50*IF(DukeEnergy_BAU!BJ50&lt;&gt;0,1,0)</f>
        <v>1281654.8739445976</v>
      </c>
      <c r="BK228">
        <f>$BR50*IF(DukeEnergy_BAU!BK50&lt;&gt;0,1,0)</f>
        <v>1281654.8739445976</v>
      </c>
      <c r="BL228">
        <f>$BR50*IF(DukeEnergy_BAU!BL50&lt;&gt;0,1,0)</f>
        <v>1281654.8739445976</v>
      </c>
      <c r="BM228">
        <f>$BR50*IF(DukeEnergy_BAU!BM50&lt;&gt;0,1,0)</f>
        <v>1281654.8739445976</v>
      </c>
      <c r="BN228">
        <f>$BR50*IF(DukeEnergy_BAU!BN50&lt;&gt;0,1,0)</f>
        <v>1281654.8739445976</v>
      </c>
      <c r="BO228">
        <f>$BR50*IF(DukeEnergy_BAU!BO50&lt;&gt;0,1,0)</f>
        <v>1281654.8739445976</v>
      </c>
      <c r="BP228">
        <f>$BR50*IF(DukeEnergy_BAU!BP50&lt;&gt;0,1,0)</f>
        <v>1281654.8739445976</v>
      </c>
      <c r="BQ228">
        <f>$BR50*IF(DukeEnergy_BAU!BQ50&lt;&gt;0,1,0)</f>
        <v>1281654.8739445976</v>
      </c>
    </row>
    <row r="229" spans="1:69">
      <c r="A229" t="s">
        <v>285</v>
      </c>
      <c r="B229" t="s">
        <v>32</v>
      </c>
      <c r="C229" t="s">
        <v>33</v>
      </c>
      <c r="D229" t="s">
        <v>34</v>
      </c>
      <c r="E229" t="s">
        <v>336</v>
      </c>
      <c r="F229" t="s">
        <v>354</v>
      </c>
      <c r="I229">
        <v>158</v>
      </c>
      <c r="J229" t="s">
        <v>72</v>
      </c>
      <c r="K229">
        <v>1997</v>
      </c>
      <c r="M229" t="s">
        <v>306</v>
      </c>
      <c r="N229" t="s">
        <v>289</v>
      </c>
      <c r="S229" t="s">
        <v>300</v>
      </c>
      <c r="T229" t="s">
        <v>41</v>
      </c>
      <c r="U229">
        <v>34.418500000000002</v>
      </c>
      <c r="V229">
        <v>-80.165700000000001</v>
      </c>
      <c r="W229" t="s">
        <v>42</v>
      </c>
      <c r="X229" t="s">
        <v>183</v>
      </c>
      <c r="Y229" t="s">
        <v>184</v>
      </c>
      <c r="AA229" t="s">
        <v>185</v>
      </c>
      <c r="AB229" t="s">
        <v>337</v>
      </c>
      <c r="AC229" t="s">
        <v>338</v>
      </c>
      <c r="AD229" t="s">
        <v>355</v>
      </c>
      <c r="AE229" t="s">
        <v>49</v>
      </c>
      <c r="AF229" s="1">
        <v>1</v>
      </c>
      <c r="AG229">
        <f t="shared" si="251"/>
        <v>948</v>
      </c>
      <c r="AH229" t="str">
        <f t="shared" si="252"/>
        <v/>
      </c>
      <c r="AI229">
        <f t="shared" si="253"/>
        <v>27</v>
      </c>
      <c r="AJ229">
        <f t="shared" si="254"/>
        <v>2037</v>
      </c>
      <c r="AK229">
        <f t="shared" ref="AK229:AL229" si="303">AJ229+40</f>
        <v>2077</v>
      </c>
      <c r="AL229">
        <f t="shared" si="303"/>
        <v>2117</v>
      </c>
      <c r="AM229">
        <f>BT51*IF(DukeEnergy_BAU!AM51&lt;&gt;0,1,0)</f>
        <v>272515.71374400496</v>
      </c>
      <c r="AN229">
        <f>BU51*IF(DukeEnergy_BAU!AN51&lt;&gt;0,1,0)</f>
        <v>294381.13599865674</v>
      </c>
      <c r="AO229">
        <f>BV51*IF(DukeEnergy_BAU!AO51&lt;&gt;0,1,0)</f>
        <v>333132.04669370147</v>
      </c>
      <c r="AP229">
        <f>BW51*IF(DukeEnergy_BAU!AP51&lt;&gt;0,1,0)</f>
        <v>260437.98083152476</v>
      </c>
      <c r="AQ229">
        <f>$BR51*IF(DukeEnergy_BAU!AQ51&lt;&gt;0,1,0)</f>
        <v>290116.71931697201</v>
      </c>
      <c r="AR229">
        <f>$BR51*IF(DukeEnergy_BAU!AR51&lt;&gt;0,1,0)</f>
        <v>290116.71931697201</v>
      </c>
      <c r="AS229">
        <f>$BR51*IF(DukeEnergy_BAU!AS51&lt;&gt;0,1,0)</f>
        <v>290116.71931697201</v>
      </c>
      <c r="AT229">
        <f>$BR51*IF(DukeEnergy_BAU!AT51&lt;&gt;0,1,0)</f>
        <v>290116.71931697201</v>
      </c>
      <c r="AU229">
        <f>$BR51*IF(DukeEnergy_BAU!AU51&lt;&gt;0,1,0)</f>
        <v>290116.71931697201</v>
      </c>
      <c r="AV229">
        <f>$BR51*IF(DukeEnergy_BAU!AV51&lt;&gt;0,1,0)</f>
        <v>290116.71931697201</v>
      </c>
      <c r="AW229">
        <f>$BR51*IF(DukeEnergy_BAU!AW51&lt;&gt;0,1,0)</f>
        <v>290116.71931697201</v>
      </c>
      <c r="AX229">
        <f>$BR51*IF(DukeEnergy_BAU!AX51&lt;&gt;0,1,0)</f>
        <v>290116.71931697201</v>
      </c>
      <c r="AY229">
        <f>$BR51*IF(DukeEnergy_BAU!AY51&lt;&gt;0,1,0)</f>
        <v>290116.71931697201</v>
      </c>
      <c r="AZ229">
        <f>$BR51*IF(DukeEnergy_BAU!AZ51&lt;&gt;0,1,0)</f>
        <v>290116.71931697201</v>
      </c>
      <c r="BA229">
        <f>$BR51*IF(DukeEnergy_BAU!BA51&lt;&gt;0,1,0)</f>
        <v>290116.71931697201</v>
      </c>
      <c r="BB229">
        <f>$BR51*IF(DukeEnergy_BAU!BB51&lt;&gt;0,1,0)</f>
        <v>290116.71931697201</v>
      </c>
      <c r="BC229">
        <f>$BR51*IF(DukeEnergy_BAU!BC51&lt;&gt;0,1,0)</f>
        <v>290116.71931697201</v>
      </c>
      <c r="BD229">
        <f>$BR51*IF(DukeEnergy_BAU!BD51&lt;&gt;0,1,0)</f>
        <v>290116.71931697201</v>
      </c>
      <c r="BE229">
        <f>$BR51*IF(DukeEnergy_BAU!BE51&lt;&gt;0,1,0)</f>
        <v>290116.71931697201</v>
      </c>
      <c r="BF229">
        <f>$BR51*IF(DukeEnergy_BAU!BF51&lt;&gt;0,1,0)</f>
        <v>290116.71931697201</v>
      </c>
      <c r="BG229">
        <f>$BR51*IF(DukeEnergy_BAU!BG51&lt;&gt;0,1,0)</f>
        <v>290116.71931697201</v>
      </c>
      <c r="BH229">
        <f>$BR51*IF(DukeEnergy_BAU!BH51&lt;&gt;0,1,0)</f>
        <v>290116.71931697201</v>
      </c>
      <c r="BI229">
        <f>$BR51*IF(DukeEnergy_BAU!BI51&lt;&gt;0,1,0)</f>
        <v>290116.71931697201</v>
      </c>
      <c r="BJ229">
        <f>$BR51*IF(DukeEnergy_BAU!BJ51&lt;&gt;0,1,0)</f>
        <v>290116.71931697201</v>
      </c>
      <c r="BK229">
        <f>$BR51*IF(DukeEnergy_BAU!BK51&lt;&gt;0,1,0)</f>
        <v>290116.71931697201</v>
      </c>
      <c r="BL229">
        <f>$BR51*IF(DukeEnergy_BAU!BL51&lt;&gt;0,1,0)</f>
        <v>290116.71931697201</v>
      </c>
      <c r="BM229">
        <f>$BR51*IF(DukeEnergy_BAU!BM51&lt;&gt;0,1,0)</f>
        <v>290116.71931697201</v>
      </c>
      <c r="BN229">
        <f>$BR51*IF(DukeEnergy_BAU!BN51&lt;&gt;0,1,0)</f>
        <v>290116.71931697201</v>
      </c>
      <c r="BO229">
        <f>$BR51*IF(DukeEnergy_BAU!BO51&lt;&gt;0,1,0)</f>
        <v>290116.71931697201</v>
      </c>
      <c r="BP229">
        <f>$BR51*IF(DukeEnergy_BAU!BP51&lt;&gt;0,1,0)</f>
        <v>290116.71931697201</v>
      </c>
      <c r="BQ229">
        <f>$BR51*IF(DukeEnergy_BAU!BQ51&lt;&gt;0,1,0)</f>
        <v>290116.71931697201</v>
      </c>
    </row>
    <row r="230" spans="1:69">
      <c r="A230" t="s">
        <v>285</v>
      </c>
      <c r="B230" t="s">
        <v>32</v>
      </c>
      <c r="C230" t="s">
        <v>33</v>
      </c>
      <c r="D230" t="s">
        <v>34</v>
      </c>
      <c r="E230" t="s">
        <v>336</v>
      </c>
      <c r="F230" t="s">
        <v>356</v>
      </c>
      <c r="I230">
        <v>158</v>
      </c>
      <c r="J230" t="s">
        <v>72</v>
      </c>
      <c r="K230">
        <v>1997</v>
      </c>
      <c r="M230" t="s">
        <v>306</v>
      </c>
      <c r="N230" t="s">
        <v>289</v>
      </c>
      <c r="S230" t="s">
        <v>300</v>
      </c>
      <c r="T230" t="s">
        <v>41</v>
      </c>
      <c r="U230">
        <v>34.418500000000002</v>
      </c>
      <c r="V230">
        <v>-80.165700000000001</v>
      </c>
      <c r="W230" t="s">
        <v>42</v>
      </c>
      <c r="X230" t="s">
        <v>183</v>
      </c>
      <c r="Y230" t="s">
        <v>184</v>
      </c>
      <c r="AA230" t="s">
        <v>185</v>
      </c>
      <c r="AB230" t="s">
        <v>337</v>
      </c>
      <c r="AC230" t="s">
        <v>338</v>
      </c>
      <c r="AD230" t="s">
        <v>357</v>
      </c>
      <c r="AE230" t="s">
        <v>49</v>
      </c>
      <c r="AF230" s="1">
        <v>1</v>
      </c>
      <c r="AG230">
        <f t="shared" si="251"/>
        <v>948</v>
      </c>
      <c r="AH230">
        <f t="shared" si="252"/>
        <v>948</v>
      </c>
      <c r="AI230">
        <f t="shared" si="253"/>
        <v>27</v>
      </c>
      <c r="AJ230">
        <f t="shared" si="254"/>
        <v>2037</v>
      </c>
      <c r="AK230">
        <f t="shared" ref="AK230:AL230" si="304">AJ230+40</f>
        <v>2077</v>
      </c>
      <c r="AL230">
        <f t="shared" si="304"/>
        <v>2117</v>
      </c>
      <c r="AM230">
        <f>BT52*IF(DukeEnergy_BAU!AM52&lt;&gt;0,1,0)</f>
        <v>272515.71374400496</v>
      </c>
      <c r="AN230">
        <f>BU52*IF(DukeEnergy_BAU!AN52&lt;&gt;0,1,0)</f>
        <v>294381.13599865674</v>
      </c>
      <c r="AO230">
        <f>BV52*IF(DukeEnergy_BAU!AO52&lt;&gt;0,1,0)</f>
        <v>333132.04669370147</v>
      </c>
      <c r="AP230">
        <f>BW52*IF(DukeEnergy_BAU!AP52&lt;&gt;0,1,0)</f>
        <v>260437.98083152476</v>
      </c>
      <c r="AQ230">
        <f>$BR52*IF(DukeEnergy_BAU!AQ52&lt;&gt;0,1,0)</f>
        <v>290116.71931697201</v>
      </c>
      <c r="AR230">
        <f>$BR52*IF(DukeEnergy_BAU!AR52&lt;&gt;0,1,0)</f>
        <v>290116.71931697201</v>
      </c>
      <c r="AS230">
        <f>$BR52*IF(DukeEnergy_BAU!AS52&lt;&gt;0,1,0)</f>
        <v>290116.71931697201</v>
      </c>
      <c r="AT230">
        <f>$BR52*IF(DukeEnergy_BAU!AT52&lt;&gt;0,1,0)</f>
        <v>290116.71931697201</v>
      </c>
      <c r="AU230">
        <f>$BR52*IF(DukeEnergy_BAU!AU52&lt;&gt;0,1,0)</f>
        <v>290116.71931697201</v>
      </c>
      <c r="AV230">
        <f>$BR52*IF(DukeEnergy_BAU!AV52&lt;&gt;0,1,0)</f>
        <v>290116.71931697201</v>
      </c>
      <c r="AW230">
        <f>$BR52*IF(DukeEnergy_BAU!AW52&lt;&gt;0,1,0)</f>
        <v>290116.71931697201</v>
      </c>
      <c r="AX230">
        <f>$BR52*IF(DukeEnergy_BAU!AX52&lt;&gt;0,1,0)</f>
        <v>290116.71931697201</v>
      </c>
      <c r="AY230">
        <f>$BR52*IF(DukeEnergy_BAU!AY52&lt;&gt;0,1,0)</f>
        <v>290116.71931697201</v>
      </c>
      <c r="AZ230">
        <f>$BR52*IF(DukeEnergy_BAU!AZ52&lt;&gt;0,1,0)</f>
        <v>290116.71931697201</v>
      </c>
      <c r="BA230">
        <f>$BR52*IF(DukeEnergy_BAU!BA52&lt;&gt;0,1,0)</f>
        <v>290116.71931697201</v>
      </c>
      <c r="BB230">
        <f>$BR52*IF(DukeEnergy_BAU!BB52&lt;&gt;0,1,0)</f>
        <v>290116.71931697201</v>
      </c>
      <c r="BC230">
        <f>$BR52*IF(DukeEnergy_BAU!BC52&lt;&gt;0,1,0)</f>
        <v>290116.71931697201</v>
      </c>
      <c r="BD230">
        <f>$BR52*IF(DukeEnergy_BAU!BD52&lt;&gt;0,1,0)</f>
        <v>290116.71931697201</v>
      </c>
      <c r="BE230">
        <f>$BR52*IF(DukeEnergy_BAU!BE52&lt;&gt;0,1,0)</f>
        <v>290116.71931697201</v>
      </c>
      <c r="BF230">
        <f>$BR52*IF(DukeEnergy_BAU!BF52&lt;&gt;0,1,0)</f>
        <v>290116.71931697201</v>
      </c>
      <c r="BG230">
        <f>$BR52*IF(DukeEnergy_BAU!BG52&lt;&gt;0,1,0)</f>
        <v>290116.71931697201</v>
      </c>
      <c r="BH230">
        <f>$BR52*IF(DukeEnergy_BAU!BH52&lt;&gt;0,1,0)</f>
        <v>290116.71931697201</v>
      </c>
      <c r="BI230">
        <f>$BR52*IF(DukeEnergy_BAU!BI52&lt;&gt;0,1,0)</f>
        <v>290116.71931697201</v>
      </c>
      <c r="BJ230">
        <f>$BR52*IF(DukeEnergy_BAU!BJ52&lt;&gt;0,1,0)</f>
        <v>290116.71931697201</v>
      </c>
      <c r="BK230">
        <f>$BR52*IF(DukeEnergy_BAU!BK52&lt;&gt;0,1,0)</f>
        <v>290116.71931697201</v>
      </c>
      <c r="BL230">
        <f>$BR52*IF(DukeEnergy_BAU!BL52&lt;&gt;0,1,0)</f>
        <v>290116.71931697201</v>
      </c>
      <c r="BM230">
        <f>$BR52*IF(DukeEnergy_BAU!BM52&lt;&gt;0,1,0)</f>
        <v>290116.71931697201</v>
      </c>
      <c r="BN230">
        <f>$BR52*IF(DukeEnergy_BAU!BN52&lt;&gt;0,1,0)</f>
        <v>290116.71931697201</v>
      </c>
      <c r="BO230">
        <f>$BR52*IF(DukeEnergy_BAU!BO52&lt;&gt;0,1,0)</f>
        <v>290116.71931697201</v>
      </c>
      <c r="BP230">
        <f>$BR52*IF(DukeEnergy_BAU!BP52&lt;&gt;0,1,0)</f>
        <v>290116.71931697201</v>
      </c>
      <c r="BQ230">
        <f>$BR52*IF(DukeEnergy_BAU!BQ52&lt;&gt;0,1,0)</f>
        <v>290116.71931697201</v>
      </c>
    </row>
    <row r="231" spans="1:69">
      <c r="A231" t="s">
        <v>285</v>
      </c>
      <c r="B231" t="s">
        <v>32</v>
      </c>
      <c r="C231" t="s">
        <v>33</v>
      </c>
      <c r="D231" t="s">
        <v>34</v>
      </c>
      <c r="E231" t="s">
        <v>358</v>
      </c>
      <c r="F231" t="s">
        <v>343</v>
      </c>
      <c r="I231">
        <v>66.8</v>
      </c>
      <c r="J231" t="s">
        <v>72</v>
      </c>
      <c r="K231">
        <v>1975</v>
      </c>
      <c r="M231" t="s">
        <v>306</v>
      </c>
      <c r="N231" t="s">
        <v>312</v>
      </c>
      <c r="S231" t="s">
        <v>290</v>
      </c>
      <c r="T231" t="s">
        <v>41</v>
      </c>
      <c r="U231">
        <v>28.903863000000001</v>
      </c>
      <c r="V231">
        <v>-81.332329000000001</v>
      </c>
      <c r="W231" t="s">
        <v>42</v>
      </c>
      <c r="X231" t="s">
        <v>359</v>
      </c>
      <c r="Y231" t="s">
        <v>360</v>
      </c>
      <c r="AA231" t="s">
        <v>110</v>
      </c>
      <c r="AB231" t="s">
        <v>361</v>
      </c>
      <c r="AC231" t="s">
        <v>362</v>
      </c>
      <c r="AD231" t="s">
        <v>364</v>
      </c>
      <c r="AE231" t="s">
        <v>49</v>
      </c>
      <c r="AF231" s="1">
        <v>1</v>
      </c>
      <c r="AG231">
        <f t="shared" si="251"/>
        <v>2248.4999999999995</v>
      </c>
      <c r="AH231" t="str">
        <f t="shared" si="252"/>
        <v/>
      </c>
      <c r="AI231">
        <f t="shared" si="253"/>
        <v>49</v>
      </c>
      <c r="AJ231">
        <f t="shared" si="254"/>
        <v>2015</v>
      </c>
      <c r="AK231">
        <f t="shared" ref="AK231:AL231" si="305">AJ231+40</f>
        <v>2055</v>
      </c>
      <c r="AL231">
        <f t="shared" si="305"/>
        <v>2095</v>
      </c>
      <c r="AM231">
        <f>BT53*IF(DukeEnergy_BAU!AM53&lt;&gt;0,1,0)</f>
        <v>13244.994547212229</v>
      </c>
      <c r="AN231">
        <f>BU53*IF(DukeEnergy_BAU!AN53&lt;&gt;0,1,0)</f>
        <v>13244.994547212229</v>
      </c>
      <c r="AO231">
        <f>BV53*IF(DukeEnergy_BAU!AO53&lt;&gt;0,1,0)</f>
        <v>16686.391929278314</v>
      </c>
      <c r="AP231">
        <f>BW53*IF(DukeEnergy_BAU!AP53&lt;&gt;0,1,0)</f>
        <v>16686.391929278314</v>
      </c>
      <c r="AQ231">
        <f>$BR53*IF(DukeEnergy_BAU!AQ53&lt;&gt;0,1,0)</f>
        <v>14965.693238245269</v>
      </c>
      <c r="AR231">
        <f>$BR53*IF(DukeEnergy_BAU!AR53&lt;&gt;0,1,0)</f>
        <v>14965.693238245269</v>
      </c>
      <c r="AS231">
        <f>$BR53*IF(DukeEnergy_BAU!AS53&lt;&gt;0,1,0)</f>
        <v>14965.693238245269</v>
      </c>
      <c r="AT231">
        <f>$BR53*IF(DukeEnergy_BAU!AT53&lt;&gt;0,1,0)</f>
        <v>14965.693238245269</v>
      </c>
      <c r="AU231">
        <f>$BR53*IF(DukeEnergy_BAU!AU53&lt;&gt;0,1,0)</f>
        <v>14965.693238245269</v>
      </c>
      <c r="AV231">
        <f>$BR53*IF(DukeEnergy_BAU!AV53&lt;&gt;0,1,0)</f>
        <v>14965.693238245269</v>
      </c>
      <c r="AW231">
        <f>$BR53*IF(DukeEnergy_BAU!AW53&lt;&gt;0,1,0)</f>
        <v>14965.693238245269</v>
      </c>
      <c r="AX231">
        <f>$BR53*IF(DukeEnergy_BAU!AX53&lt;&gt;0,1,0)</f>
        <v>14965.693238245269</v>
      </c>
      <c r="AY231">
        <f>$BR53*IF(DukeEnergy_BAU!AY53&lt;&gt;0,1,0)</f>
        <v>14965.693238245269</v>
      </c>
      <c r="AZ231">
        <f>$BR53*IF(DukeEnergy_BAU!AZ53&lt;&gt;0,1,0)</f>
        <v>14965.693238245269</v>
      </c>
      <c r="BA231">
        <f>$BR53*IF(DukeEnergy_BAU!BA53&lt;&gt;0,1,0)</f>
        <v>14965.693238245269</v>
      </c>
      <c r="BB231">
        <f>$BR53*IF(DukeEnergy_BAU!BB53&lt;&gt;0,1,0)</f>
        <v>14965.693238245269</v>
      </c>
      <c r="BC231">
        <f>$BR53*IF(DukeEnergy_BAU!BC53&lt;&gt;0,1,0)</f>
        <v>14965.693238245269</v>
      </c>
      <c r="BD231">
        <f>$BR53*IF(DukeEnergy_BAU!BD53&lt;&gt;0,1,0)</f>
        <v>14965.693238245269</v>
      </c>
      <c r="BE231">
        <f>$BR53*IF(DukeEnergy_BAU!BE53&lt;&gt;0,1,0)</f>
        <v>14965.693238245269</v>
      </c>
      <c r="BF231">
        <f>$BR53*IF(DukeEnergy_BAU!BF53&lt;&gt;0,1,0)</f>
        <v>14965.693238245269</v>
      </c>
      <c r="BG231">
        <f>$BR53*IF(DukeEnergy_BAU!BG53&lt;&gt;0,1,0)</f>
        <v>14965.693238245269</v>
      </c>
      <c r="BH231">
        <f>$BR53*IF(DukeEnergy_BAU!BH53&lt;&gt;0,1,0)</f>
        <v>14965.693238245269</v>
      </c>
      <c r="BI231">
        <f>$BR53*IF(DukeEnergy_BAU!BI53&lt;&gt;0,1,0)</f>
        <v>14965.693238245269</v>
      </c>
      <c r="BJ231">
        <f>$BR53*IF(DukeEnergy_BAU!BJ53&lt;&gt;0,1,0)</f>
        <v>14965.693238245269</v>
      </c>
      <c r="BK231">
        <f>$BR53*IF(DukeEnergy_BAU!BK53&lt;&gt;0,1,0)</f>
        <v>14965.693238245269</v>
      </c>
      <c r="BL231">
        <f>$BR53*IF(DukeEnergy_BAU!BL53&lt;&gt;0,1,0)</f>
        <v>14965.693238245269</v>
      </c>
      <c r="BM231">
        <f>$BR53*IF(DukeEnergy_BAU!BM53&lt;&gt;0,1,0)</f>
        <v>14965.693238245269</v>
      </c>
      <c r="BN231">
        <f>$BR53*IF(DukeEnergy_BAU!BN53&lt;&gt;0,1,0)</f>
        <v>14965.693238245269</v>
      </c>
      <c r="BO231">
        <f>$BR53*IF(DukeEnergy_BAU!BO53&lt;&gt;0,1,0)</f>
        <v>14965.693238245269</v>
      </c>
      <c r="BP231">
        <f>$BR53*IF(DukeEnergy_BAU!BP53&lt;&gt;0,1,0)</f>
        <v>14965.693238245269</v>
      </c>
      <c r="BQ231">
        <f>$BR53*IF(DukeEnergy_BAU!BQ53&lt;&gt;0,1,0)</f>
        <v>14965.693238245269</v>
      </c>
    </row>
    <row r="232" spans="1:69">
      <c r="A232" t="s">
        <v>285</v>
      </c>
      <c r="B232" t="s">
        <v>32</v>
      </c>
      <c r="C232" t="s">
        <v>33</v>
      </c>
      <c r="D232" t="s">
        <v>34</v>
      </c>
      <c r="E232" t="s">
        <v>358</v>
      </c>
      <c r="F232" t="s">
        <v>366</v>
      </c>
      <c r="I232">
        <v>66.8</v>
      </c>
      <c r="J232" t="s">
        <v>72</v>
      </c>
      <c r="K232">
        <v>1975</v>
      </c>
      <c r="M232" t="s">
        <v>306</v>
      </c>
      <c r="N232" t="s">
        <v>312</v>
      </c>
      <c r="S232" t="s">
        <v>290</v>
      </c>
      <c r="T232" t="s">
        <v>41</v>
      </c>
      <c r="U232">
        <v>28.903863000000001</v>
      </c>
      <c r="V232">
        <v>-81.332329000000001</v>
      </c>
      <c r="W232" t="s">
        <v>42</v>
      </c>
      <c r="X232" t="s">
        <v>359</v>
      </c>
      <c r="Y232" t="s">
        <v>360</v>
      </c>
      <c r="AA232" t="s">
        <v>110</v>
      </c>
      <c r="AB232" t="s">
        <v>361</v>
      </c>
      <c r="AC232" t="s">
        <v>362</v>
      </c>
      <c r="AD232" t="s">
        <v>367</v>
      </c>
      <c r="AE232" t="s">
        <v>49</v>
      </c>
      <c r="AF232" s="1">
        <v>1</v>
      </c>
      <c r="AG232">
        <f t="shared" si="251"/>
        <v>2248.4999999999995</v>
      </c>
      <c r="AH232" t="str">
        <f t="shared" si="252"/>
        <v/>
      </c>
      <c r="AI232">
        <f t="shared" si="253"/>
        <v>49</v>
      </c>
      <c r="AJ232">
        <f t="shared" si="254"/>
        <v>2015</v>
      </c>
      <c r="AK232">
        <f t="shared" ref="AK232:AL232" si="306">AJ232+40</f>
        <v>2055</v>
      </c>
      <c r="AL232">
        <f t="shared" si="306"/>
        <v>2095</v>
      </c>
      <c r="AM232">
        <f>BT54*IF(DukeEnergy_BAU!AM54&lt;&gt;0,1,0)</f>
        <v>13244.994547212229</v>
      </c>
      <c r="AN232">
        <f>BU54*IF(DukeEnergy_BAU!AN54&lt;&gt;0,1,0)</f>
        <v>13244.994547212229</v>
      </c>
      <c r="AO232">
        <f>BV54*IF(DukeEnergy_BAU!AO54&lt;&gt;0,1,0)</f>
        <v>16686.391929278314</v>
      </c>
      <c r="AP232">
        <f>BW54*IF(DukeEnergy_BAU!AP54&lt;&gt;0,1,0)</f>
        <v>16686.391929278314</v>
      </c>
      <c r="AQ232">
        <f>$BR54*IF(DukeEnergy_BAU!AQ54&lt;&gt;0,1,0)</f>
        <v>14965.693238245269</v>
      </c>
      <c r="AR232">
        <f>$BR54*IF(DukeEnergy_BAU!AR54&lt;&gt;0,1,0)</f>
        <v>14965.693238245269</v>
      </c>
      <c r="AS232">
        <f>$BR54*IF(DukeEnergy_BAU!AS54&lt;&gt;0,1,0)</f>
        <v>14965.693238245269</v>
      </c>
      <c r="AT232">
        <f>$BR54*IF(DukeEnergy_BAU!AT54&lt;&gt;0,1,0)</f>
        <v>14965.693238245269</v>
      </c>
      <c r="AU232">
        <f>$BR54*IF(DukeEnergy_BAU!AU54&lt;&gt;0,1,0)</f>
        <v>14965.693238245269</v>
      </c>
      <c r="AV232">
        <f>$BR54*IF(DukeEnergy_BAU!AV54&lt;&gt;0,1,0)</f>
        <v>14965.693238245269</v>
      </c>
      <c r="AW232">
        <f>$BR54*IF(DukeEnergy_BAU!AW54&lt;&gt;0,1,0)</f>
        <v>14965.693238245269</v>
      </c>
      <c r="AX232">
        <f>$BR54*IF(DukeEnergy_BAU!AX54&lt;&gt;0,1,0)</f>
        <v>14965.693238245269</v>
      </c>
      <c r="AY232">
        <f>$BR54*IF(DukeEnergy_BAU!AY54&lt;&gt;0,1,0)</f>
        <v>14965.693238245269</v>
      </c>
      <c r="AZ232">
        <f>$BR54*IF(DukeEnergy_BAU!AZ54&lt;&gt;0,1,0)</f>
        <v>14965.693238245269</v>
      </c>
      <c r="BA232">
        <f>$BR54*IF(DukeEnergy_BAU!BA54&lt;&gt;0,1,0)</f>
        <v>14965.693238245269</v>
      </c>
      <c r="BB232">
        <f>$BR54*IF(DukeEnergy_BAU!BB54&lt;&gt;0,1,0)</f>
        <v>14965.693238245269</v>
      </c>
      <c r="BC232">
        <f>$BR54*IF(DukeEnergy_BAU!BC54&lt;&gt;0,1,0)</f>
        <v>14965.693238245269</v>
      </c>
      <c r="BD232">
        <f>$BR54*IF(DukeEnergy_BAU!BD54&lt;&gt;0,1,0)</f>
        <v>14965.693238245269</v>
      </c>
      <c r="BE232">
        <f>$BR54*IF(DukeEnergy_BAU!BE54&lt;&gt;0,1,0)</f>
        <v>14965.693238245269</v>
      </c>
      <c r="BF232">
        <f>$BR54*IF(DukeEnergy_BAU!BF54&lt;&gt;0,1,0)</f>
        <v>14965.693238245269</v>
      </c>
      <c r="BG232">
        <f>$BR54*IF(DukeEnergy_BAU!BG54&lt;&gt;0,1,0)</f>
        <v>14965.693238245269</v>
      </c>
      <c r="BH232">
        <f>$BR54*IF(DukeEnergy_BAU!BH54&lt;&gt;0,1,0)</f>
        <v>14965.693238245269</v>
      </c>
      <c r="BI232">
        <f>$BR54*IF(DukeEnergy_BAU!BI54&lt;&gt;0,1,0)</f>
        <v>14965.693238245269</v>
      </c>
      <c r="BJ232">
        <f>$BR54*IF(DukeEnergy_BAU!BJ54&lt;&gt;0,1,0)</f>
        <v>14965.693238245269</v>
      </c>
      <c r="BK232">
        <f>$BR54*IF(DukeEnergy_BAU!BK54&lt;&gt;0,1,0)</f>
        <v>14965.693238245269</v>
      </c>
      <c r="BL232">
        <f>$BR54*IF(DukeEnergy_BAU!BL54&lt;&gt;0,1,0)</f>
        <v>14965.693238245269</v>
      </c>
      <c r="BM232">
        <f>$BR54*IF(DukeEnergy_BAU!BM54&lt;&gt;0,1,0)</f>
        <v>14965.693238245269</v>
      </c>
      <c r="BN232">
        <f>$BR54*IF(DukeEnergy_BAU!BN54&lt;&gt;0,1,0)</f>
        <v>14965.693238245269</v>
      </c>
      <c r="BO232">
        <f>$BR54*IF(DukeEnergy_BAU!BO54&lt;&gt;0,1,0)</f>
        <v>14965.693238245269</v>
      </c>
      <c r="BP232">
        <f>$BR54*IF(DukeEnergy_BAU!BP54&lt;&gt;0,1,0)</f>
        <v>14965.693238245269</v>
      </c>
      <c r="BQ232">
        <f>$BR54*IF(DukeEnergy_BAU!BQ54&lt;&gt;0,1,0)</f>
        <v>14965.693238245269</v>
      </c>
    </row>
    <row r="233" spans="1:69">
      <c r="A233" t="s">
        <v>285</v>
      </c>
      <c r="B233" t="s">
        <v>32</v>
      </c>
      <c r="C233" t="s">
        <v>33</v>
      </c>
      <c r="D233" t="s">
        <v>34</v>
      </c>
      <c r="E233" t="s">
        <v>358</v>
      </c>
      <c r="F233" t="s">
        <v>296</v>
      </c>
      <c r="I233">
        <v>66.8</v>
      </c>
      <c r="J233" t="s">
        <v>72</v>
      </c>
      <c r="K233">
        <v>1976</v>
      </c>
      <c r="M233" t="s">
        <v>306</v>
      </c>
      <c r="N233" t="s">
        <v>312</v>
      </c>
      <c r="S233" t="s">
        <v>290</v>
      </c>
      <c r="T233" t="s">
        <v>41</v>
      </c>
      <c r="U233">
        <v>28.903863000000001</v>
      </c>
      <c r="V233">
        <v>-81.332329000000001</v>
      </c>
      <c r="W233" t="s">
        <v>42</v>
      </c>
      <c r="X233" t="s">
        <v>359</v>
      </c>
      <c r="Y233" t="s">
        <v>360</v>
      </c>
      <c r="AA233" t="s">
        <v>110</v>
      </c>
      <c r="AB233" t="s">
        <v>361</v>
      </c>
      <c r="AC233" t="s">
        <v>362</v>
      </c>
      <c r="AD233" t="s">
        <v>363</v>
      </c>
      <c r="AE233" t="s">
        <v>49</v>
      </c>
      <c r="AF233" s="1">
        <v>1</v>
      </c>
      <c r="AG233">
        <f t="shared" si="251"/>
        <v>2248.4999999999995</v>
      </c>
      <c r="AH233" t="str">
        <f t="shared" si="252"/>
        <v/>
      </c>
      <c r="AI233">
        <f t="shared" si="253"/>
        <v>48</v>
      </c>
      <c r="AJ233">
        <f t="shared" si="254"/>
        <v>2016</v>
      </c>
      <c r="AK233">
        <f t="shared" ref="AK233:AL233" si="307">AJ233+40</f>
        <v>2056</v>
      </c>
      <c r="AL233">
        <f t="shared" si="307"/>
        <v>2096</v>
      </c>
      <c r="AM233">
        <f>BT55*IF(DukeEnergy_BAU!AM55&lt;&gt;0,1,0)</f>
        <v>13244.994547212229</v>
      </c>
      <c r="AN233">
        <f>BU55*IF(DukeEnergy_BAU!AN55&lt;&gt;0,1,0)</f>
        <v>13244.994547212229</v>
      </c>
      <c r="AO233">
        <f>BV55*IF(DukeEnergy_BAU!AO55&lt;&gt;0,1,0)</f>
        <v>16686.391929278314</v>
      </c>
      <c r="AP233">
        <f>BW55*IF(DukeEnergy_BAU!AP55&lt;&gt;0,1,0)</f>
        <v>16686.391929278314</v>
      </c>
      <c r="AQ233">
        <f>$BR55*IF(DukeEnergy_BAU!AQ55&lt;&gt;0,1,0)</f>
        <v>14965.693238245269</v>
      </c>
      <c r="AR233">
        <f>$BR55*IF(DukeEnergy_BAU!AR55&lt;&gt;0,1,0)</f>
        <v>14965.693238245269</v>
      </c>
      <c r="AS233">
        <f>$BR55*IF(DukeEnergy_BAU!AS55&lt;&gt;0,1,0)</f>
        <v>14965.693238245269</v>
      </c>
      <c r="AT233">
        <f>$BR55*IF(DukeEnergy_BAU!AT55&lt;&gt;0,1,0)</f>
        <v>14965.693238245269</v>
      </c>
      <c r="AU233">
        <f>$BR55*IF(DukeEnergy_BAU!AU55&lt;&gt;0,1,0)</f>
        <v>14965.693238245269</v>
      </c>
      <c r="AV233">
        <f>$BR55*IF(DukeEnergy_BAU!AV55&lt;&gt;0,1,0)</f>
        <v>14965.693238245269</v>
      </c>
      <c r="AW233">
        <f>$BR55*IF(DukeEnergy_BAU!AW55&lt;&gt;0,1,0)</f>
        <v>14965.693238245269</v>
      </c>
      <c r="AX233">
        <f>$BR55*IF(DukeEnergy_BAU!AX55&lt;&gt;0,1,0)</f>
        <v>14965.693238245269</v>
      </c>
      <c r="AY233">
        <f>$BR55*IF(DukeEnergy_BAU!AY55&lt;&gt;0,1,0)</f>
        <v>14965.693238245269</v>
      </c>
      <c r="AZ233">
        <f>$BR55*IF(DukeEnergy_BAU!AZ55&lt;&gt;0,1,0)</f>
        <v>14965.693238245269</v>
      </c>
      <c r="BA233">
        <f>$BR55*IF(DukeEnergy_BAU!BA55&lt;&gt;0,1,0)</f>
        <v>14965.693238245269</v>
      </c>
      <c r="BB233">
        <f>$BR55*IF(DukeEnergy_BAU!BB55&lt;&gt;0,1,0)</f>
        <v>14965.693238245269</v>
      </c>
      <c r="BC233">
        <f>$BR55*IF(DukeEnergy_BAU!BC55&lt;&gt;0,1,0)</f>
        <v>14965.693238245269</v>
      </c>
      <c r="BD233">
        <f>$BR55*IF(DukeEnergy_BAU!BD55&lt;&gt;0,1,0)</f>
        <v>14965.693238245269</v>
      </c>
      <c r="BE233">
        <f>$BR55*IF(DukeEnergy_BAU!BE55&lt;&gt;0,1,0)</f>
        <v>14965.693238245269</v>
      </c>
      <c r="BF233">
        <f>$BR55*IF(DukeEnergy_BAU!BF55&lt;&gt;0,1,0)</f>
        <v>14965.693238245269</v>
      </c>
      <c r="BG233">
        <f>$BR55*IF(DukeEnergy_BAU!BG55&lt;&gt;0,1,0)</f>
        <v>14965.693238245269</v>
      </c>
      <c r="BH233">
        <f>$BR55*IF(DukeEnergy_BAU!BH55&lt;&gt;0,1,0)</f>
        <v>14965.693238245269</v>
      </c>
      <c r="BI233">
        <f>$BR55*IF(DukeEnergy_BAU!BI55&lt;&gt;0,1,0)</f>
        <v>14965.693238245269</v>
      </c>
      <c r="BJ233">
        <f>$BR55*IF(DukeEnergy_BAU!BJ55&lt;&gt;0,1,0)</f>
        <v>14965.693238245269</v>
      </c>
      <c r="BK233">
        <f>$BR55*IF(DukeEnergy_BAU!BK55&lt;&gt;0,1,0)</f>
        <v>14965.693238245269</v>
      </c>
      <c r="BL233">
        <f>$BR55*IF(DukeEnergy_BAU!BL55&lt;&gt;0,1,0)</f>
        <v>14965.693238245269</v>
      </c>
      <c r="BM233">
        <f>$BR55*IF(DukeEnergy_BAU!BM55&lt;&gt;0,1,0)</f>
        <v>14965.693238245269</v>
      </c>
      <c r="BN233">
        <f>$BR55*IF(DukeEnergy_BAU!BN55&lt;&gt;0,1,0)</f>
        <v>14965.693238245269</v>
      </c>
      <c r="BO233">
        <f>$BR55*IF(DukeEnergy_BAU!BO55&lt;&gt;0,1,0)</f>
        <v>14965.693238245269</v>
      </c>
      <c r="BP233">
        <f>$BR55*IF(DukeEnergy_BAU!BP55&lt;&gt;0,1,0)</f>
        <v>14965.693238245269</v>
      </c>
      <c r="BQ233">
        <f>$BR55*IF(DukeEnergy_BAU!BQ55&lt;&gt;0,1,0)</f>
        <v>14965.693238245269</v>
      </c>
    </row>
    <row r="234" spans="1:69">
      <c r="A234" t="s">
        <v>285</v>
      </c>
      <c r="B234" t="s">
        <v>32</v>
      </c>
      <c r="C234" t="s">
        <v>33</v>
      </c>
      <c r="D234" t="s">
        <v>34</v>
      </c>
      <c r="E234" t="s">
        <v>358</v>
      </c>
      <c r="F234" t="s">
        <v>327</v>
      </c>
      <c r="I234">
        <v>66.8</v>
      </c>
      <c r="J234" t="s">
        <v>72</v>
      </c>
      <c r="K234">
        <v>1976</v>
      </c>
      <c r="M234" t="s">
        <v>306</v>
      </c>
      <c r="N234" t="s">
        <v>312</v>
      </c>
      <c r="S234" t="s">
        <v>290</v>
      </c>
      <c r="T234" t="s">
        <v>41</v>
      </c>
      <c r="U234">
        <v>28.903863000000001</v>
      </c>
      <c r="V234">
        <v>-81.332329000000001</v>
      </c>
      <c r="W234" t="s">
        <v>42</v>
      </c>
      <c r="X234" t="s">
        <v>359</v>
      </c>
      <c r="Y234" t="s">
        <v>360</v>
      </c>
      <c r="AA234" t="s">
        <v>110</v>
      </c>
      <c r="AB234" t="s">
        <v>361</v>
      </c>
      <c r="AC234" t="s">
        <v>362</v>
      </c>
      <c r="AD234" t="s">
        <v>365</v>
      </c>
      <c r="AE234" t="s">
        <v>49</v>
      </c>
      <c r="AF234" s="1">
        <v>1</v>
      </c>
      <c r="AG234">
        <f t="shared" si="251"/>
        <v>2248.4999999999995</v>
      </c>
      <c r="AH234" t="str">
        <f t="shared" si="252"/>
        <v/>
      </c>
      <c r="AI234">
        <f t="shared" si="253"/>
        <v>48</v>
      </c>
      <c r="AJ234">
        <f t="shared" si="254"/>
        <v>2016</v>
      </c>
      <c r="AK234">
        <f t="shared" ref="AK234:AL234" si="308">AJ234+40</f>
        <v>2056</v>
      </c>
      <c r="AL234">
        <f t="shared" si="308"/>
        <v>2096</v>
      </c>
      <c r="AM234">
        <f>BT56*IF(DukeEnergy_BAU!AM56&lt;&gt;0,1,0)</f>
        <v>13244.994547212229</v>
      </c>
      <c r="AN234">
        <f>BU56*IF(DukeEnergy_BAU!AN56&lt;&gt;0,1,0)</f>
        <v>13244.994547212229</v>
      </c>
      <c r="AO234">
        <f>BV56*IF(DukeEnergy_BAU!AO56&lt;&gt;0,1,0)</f>
        <v>16686.391929278314</v>
      </c>
      <c r="AP234">
        <f>BW56*IF(DukeEnergy_BAU!AP56&lt;&gt;0,1,0)</f>
        <v>16686.391929278314</v>
      </c>
      <c r="AQ234">
        <f>$BR56*IF(DukeEnergy_BAU!AQ56&lt;&gt;0,1,0)</f>
        <v>14965.693238245269</v>
      </c>
      <c r="AR234">
        <f>$BR56*IF(DukeEnergy_BAU!AR56&lt;&gt;0,1,0)</f>
        <v>14965.693238245269</v>
      </c>
      <c r="AS234">
        <f>$BR56*IF(DukeEnergy_BAU!AS56&lt;&gt;0,1,0)</f>
        <v>14965.693238245269</v>
      </c>
      <c r="AT234">
        <f>$BR56*IF(DukeEnergy_BAU!AT56&lt;&gt;0,1,0)</f>
        <v>14965.693238245269</v>
      </c>
      <c r="AU234">
        <f>$BR56*IF(DukeEnergy_BAU!AU56&lt;&gt;0,1,0)</f>
        <v>14965.693238245269</v>
      </c>
      <c r="AV234">
        <f>$BR56*IF(DukeEnergy_BAU!AV56&lt;&gt;0,1,0)</f>
        <v>14965.693238245269</v>
      </c>
      <c r="AW234">
        <f>$BR56*IF(DukeEnergy_BAU!AW56&lt;&gt;0,1,0)</f>
        <v>14965.693238245269</v>
      </c>
      <c r="AX234">
        <f>$BR56*IF(DukeEnergy_BAU!AX56&lt;&gt;0,1,0)</f>
        <v>14965.693238245269</v>
      </c>
      <c r="AY234">
        <f>$BR56*IF(DukeEnergy_BAU!AY56&lt;&gt;0,1,0)</f>
        <v>14965.693238245269</v>
      </c>
      <c r="AZ234">
        <f>$BR56*IF(DukeEnergy_BAU!AZ56&lt;&gt;0,1,0)</f>
        <v>14965.693238245269</v>
      </c>
      <c r="BA234">
        <f>$BR56*IF(DukeEnergy_BAU!BA56&lt;&gt;0,1,0)</f>
        <v>14965.693238245269</v>
      </c>
      <c r="BB234">
        <f>$BR56*IF(DukeEnergy_BAU!BB56&lt;&gt;0,1,0)</f>
        <v>14965.693238245269</v>
      </c>
      <c r="BC234">
        <f>$BR56*IF(DukeEnergy_BAU!BC56&lt;&gt;0,1,0)</f>
        <v>14965.693238245269</v>
      </c>
      <c r="BD234">
        <f>$BR56*IF(DukeEnergy_BAU!BD56&lt;&gt;0,1,0)</f>
        <v>14965.693238245269</v>
      </c>
      <c r="BE234">
        <f>$BR56*IF(DukeEnergy_BAU!BE56&lt;&gt;0,1,0)</f>
        <v>14965.693238245269</v>
      </c>
      <c r="BF234">
        <f>$BR56*IF(DukeEnergy_BAU!BF56&lt;&gt;0,1,0)</f>
        <v>14965.693238245269</v>
      </c>
      <c r="BG234">
        <f>$BR56*IF(DukeEnergy_BAU!BG56&lt;&gt;0,1,0)</f>
        <v>14965.693238245269</v>
      </c>
      <c r="BH234">
        <f>$BR56*IF(DukeEnergy_BAU!BH56&lt;&gt;0,1,0)</f>
        <v>14965.693238245269</v>
      </c>
      <c r="BI234">
        <f>$BR56*IF(DukeEnergy_BAU!BI56&lt;&gt;0,1,0)</f>
        <v>14965.693238245269</v>
      </c>
      <c r="BJ234">
        <f>$BR56*IF(DukeEnergy_BAU!BJ56&lt;&gt;0,1,0)</f>
        <v>14965.693238245269</v>
      </c>
      <c r="BK234">
        <f>$BR56*IF(DukeEnergy_BAU!BK56&lt;&gt;0,1,0)</f>
        <v>14965.693238245269</v>
      </c>
      <c r="BL234">
        <f>$BR56*IF(DukeEnergy_BAU!BL56&lt;&gt;0,1,0)</f>
        <v>14965.693238245269</v>
      </c>
      <c r="BM234">
        <f>$BR56*IF(DukeEnergy_BAU!BM56&lt;&gt;0,1,0)</f>
        <v>14965.693238245269</v>
      </c>
      <c r="BN234">
        <f>$BR56*IF(DukeEnergy_BAU!BN56&lt;&gt;0,1,0)</f>
        <v>14965.693238245269</v>
      </c>
      <c r="BO234">
        <f>$BR56*IF(DukeEnergy_BAU!BO56&lt;&gt;0,1,0)</f>
        <v>14965.693238245269</v>
      </c>
      <c r="BP234">
        <f>$BR56*IF(DukeEnergy_BAU!BP56&lt;&gt;0,1,0)</f>
        <v>14965.693238245269</v>
      </c>
      <c r="BQ234">
        <f>$BR56*IF(DukeEnergy_BAU!BQ56&lt;&gt;0,1,0)</f>
        <v>14965.693238245269</v>
      </c>
    </row>
    <row r="235" spans="1:69">
      <c r="A235" t="s">
        <v>285</v>
      </c>
      <c r="B235" t="s">
        <v>32</v>
      </c>
      <c r="C235" t="s">
        <v>33</v>
      </c>
      <c r="D235" t="s">
        <v>34</v>
      </c>
      <c r="E235" t="s">
        <v>358</v>
      </c>
      <c r="F235" t="s">
        <v>346</v>
      </c>
      <c r="I235">
        <v>66.8</v>
      </c>
      <c r="J235" t="s">
        <v>72</v>
      </c>
      <c r="K235">
        <v>1976</v>
      </c>
      <c r="M235" t="s">
        <v>306</v>
      </c>
      <c r="N235" t="s">
        <v>312</v>
      </c>
      <c r="S235" t="s">
        <v>290</v>
      </c>
      <c r="T235" t="s">
        <v>41</v>
      </c>
      <c r="U235">
        <v>28.903863000000001</v>
      </c>
      <c r="V235">
        <v>-81.332329000000001</v>
      </c>
      <c r="W235" t="s">
        <v>42</v>
      </c>
      <c r="X235" t="s">
        <v>359</v>
      </c>
      <c r="Y235" t="s">
        <v>360</v>
      </c>
      <c r="AA235" t="s">
        <v>110</v>
      </c>
      <c r="AB235" t="s">
        <v>361</v>
      </c>
      <c r="AC235" t="s">
        <v>362</v>
      </c>
      <c r="AD235" t="s">
        <v>368</v>
      </c>
      <c r="AE235" t="s">
        <v>49</v>
      </c>
      <c r="AF235" s="1">
        <v>1</v>
      </c>
      <c r="AG235">
        <f t="shared" si="251"/>
        <v>2248.4999999999995</v>
      </c>
      <c r="AH235" t="str">
        <f t="shared" si="252"/>
        <v/>
      </c>
      <c r="AI235">
        <f t="shared" si="253"/>
        <v>48</v>
      </c>
      <c r="AJ235">
        <f t="shared" si="254"/>
        <v>2016</v>
      </c>
      <c r="AK235">
        <f t="shared" ref="AK235:AL235" si="309">AJ235+40</f>
        <v>2056</v>
      </c>
      <c r="AL235">
        <f t="shared" si="309"/>
        <v>2096</v>
      </c>
      <c r="AM235">
        <f>BT57*IF(DukeEnergy_BAU!AM57&lt;&gt;0,1,0)</f>
        <v>13244.994547212229</v>
      </c>
      <c r="AN235">
        <f>BU57*IF(DukeEnergy_BAU!AN57&lt;&gt;0,1,0)</f>
        <v>13244.994547212229</v>
      </c>
      <c r="AO235">
        <f>BV57*IF(DukeEnergy_BAU!AO57&lt;&gt;0,1,0)</f>
        <v>16686.391929278314</v>
      </c>
      <c r="AP235">
        <f>BW57*IF(DukeEnergy_BAU!AP57&lt;&gt;0,1,0)</f>
        <v>16686.391929278314</v>
      </c>
      <c r="AQ235">
        <f>$BR57*IF(DukeEnergy_BAU!AQ57&lt;&gt;0,1,0)</f>
        <v>14965.693238245269</v>
      </c>
      <c r="AR235">
        <f>$BR57*IF(DukeEnergy_BAU!AR57&lt;&gt;0,1,0)</f>
        <v>14965.693238245269</v>
      </c>
      <c r="AS235">
        <f>$BR57*IF(DukeEnergy_BAU!AS57&lt;&gt;0,1,0)</f>
        <v>14965.693238245269</v>
      </c>
      <c r="AT235">
        <f>$BR57*IF(DukeEnergy_BAU!AT57&lt;&gt;0,1,0)</f>
        <v>14965.693238245269</v>
      </c>
      <c r="AU235">
        <f>$BR57*IF(DukeEnergy_BAU!AU57&lt;&gt;0,1,0)</f>
        <v>14965.693238245269</v>
      </c>
      <c r="AV235">
        <f>$BR57*IF(DukeEnergy_BAU!AV57&lt;&gt;0,1,0)</f>
        <v>14965.693238245269</v>
      </c>
      <c r="AW235">
        <f>$BR57*IF(DukeEnergy_BAU!AW57&lt;&gt;0,1,0)</f>
        <v>14965.693238245269</v>
      </c>
      <c r="AX235">
        <f>$BR57*IF(DukeEnergy_BAU!AX57&lt;&gt;0,1,0)</f>
        <v>14965.693238245269</v>
      </c>
      <c r="AY235">
        <f>$BR57*IF(DukeEnergy_BAU!AY57&lt;&gt;0,1,0)</f>
        <v>14965.693238245269</v>
      </c>
      <c r="AZ235">
        <f>$BR57*IF(DukeEnergy_BAU!AZ57&lt;&gt;0,1,0)</f>
        <v>14965.693238245269</v>
      </c>
      <c r="BA235">
        <f>$BR57*IF(DukeEnergy_BAU!BA57&lt;&gt;0,1,0)</f>
        <v>14965.693238245269</v>
      </c>
      <c r="BB235">
        <f>$BR57*IF(DukeEnergy_BAU!BB57&lt;&gt;0,1,0)</f>
        <v>14965.693238245269</v>
      </c>
      <c r="BC235">
        <f>$BR57*IF(DukeEnergy_BAU!BC57&lt;&gt;0,1,0)</f>
        <v>14965.693238245269</v>
      </c>
      <c r="BD235">
        <f>$BR57*IF(DukeEnergy_BAU!BD57&lt;&gt;0,1,0)</f>
        <v>14965.693238245269</v>
      </c>
      <c r="BE235">
        <f>$BR57*IF(DukeEnergy_BAU!BE57&lt;&gt;0,1,0)</f>
        <v>14965.693238245269</v>
      </c>
      <c r="BF235">
        <f>$BR57*IF(DukeEnergy_BAU!BF57&lt;&gt;0,1,0)</f>
        <v>14965.693238245269</v>
      </c>
      <c r="BG235">
        <f>$BR57*IF(DukeEnergy_BAU!BG57&lt;&gt;0,1,0)</f>
        <v>14965.693238245269</v>
      </c>
      <c r="BH235">
        <f>$BR57*IF(DukeEnergy_BAU!BH57&lt;&gt;0,1,0)</f>
        <v>14965.693238245269</v>
      </c>
      <c r="BI235">
        <f>$BR57*IF(DukeEnergy_BAU!BI57&lt;&gt;0,1,0)</f>
        <v>14965.693238245269</v>
      </c>
      <c r="BJ235">
        <f>$BR57*IF(DukeEnergy_BAU!BJ57&lt;&gt;0,1,0)</f>
        <v>14965.693238245269</v>
      </c>
      <c r="BK235">
        <f>$BR57*IF(DukeEnergy_BAU!BK57&lt;&gt;0,1,0)</f>
        <v>14965.693238245269</v>
      </c>
      <c r="BL235">
        <f>$BR57*IF(DukeEnergy_BAU!BL57&lt;&gt;0,1,0)</f>
        <v>14965.693238245269</v>
      </c>
      <c r="BM235">
        <f>$BR57*IF(DukeEnergy_BAU!BM57&lt;&gt;0,1,0)</f>
        <v>14965.693238245269</v>
      </c>
      <c r="BN235">
        <f>$BR57*IF(DukeEnergy_BAU!BN57&lt;&gt;0,1,0)</f>
        <v>14965.693238245269</v>
      </c>
      <c r="BO235">
        <f>$BR57*IF(DukeEnergy_BAU!BO57&lt;&gt;0,1,0)</f>
        <v>14965.693238245269</v>
      </c>
      <c r="BP235">
        <f>$BR57*IF(DukeEnergy_BAU!BP57&lt;&gt;0,1,0)</f>
        <v>14965.693238245269</v>
      </c>
      <c r="BQ235">
        <f>$BR57*IF(DukeEnergy_BAU!BQ57&lt;&gt;0,1,0)</f>
        <v>14965.693238245269</v>
      </c>
    </row>
    <row r="236" spans="1:69">
      <c r="A236" t="s">
        <v>285</v>
      </c>
      <c r="B236" t="s">
        <v>32</v>
      </c>
      <c r="C236" t="s">
        <v>33</v>
      </c>
      <c r="D236" t="s">
        <v>34</v>
      </c>
      <c r="E236" t="s">
        <v>358</v>
      </c>
      <c r="F236" t="s">
        <v>348</v>
      </c>
      <c r="I236">
        <v>104</v>
      </c>
      <c r="J236" t="s">
        <v>72</v>
      </c>
      <c r="K236">
        <v>1992</v>
      </c>
      <c r="M236" t="s">
        <v>306</v>
      </c>
      <c r="N236" t="s">
        <v>289</v>
      </c>
      <c r="S236" t="s">
        <v>290</v>
      </c>
      <c r="T236" t="s">
        <v>41</v>
      </c>
      <c r="U236">
        <v>28.903863000000001</v>
      </c>
      <c r="V236">
        <v>-81.332329999999999</v>
      </c>
      <c r="W236" t="s">
        <v>42</v>
      </c>
      <c r="X236" t="s">
        <v>359</v>
      </c>
      <c r="Y236" t="s">
        <v>360</v>
      </c>
      <c r="AA236" t="s">
        <v>110</v>
      </c>
      <c r="AB236" t="s">
        <v>361</v>
      </c>
      <c r="AC236" t="s">
        <v>362</v>
      </c>
      <c r="AD236" t="s">
        <v>369</v>
      </c>
      <c r="AE236" t="s">
        <v>49</v>
      </c>
      <c r="AF236" s="1">
        <v>1</v>
      </c>
      <c r="AG236">
        <f t="shared" si="251"/>
        <v>2248.4999999999995</v>
      </c>
      <c r="AH236" t="str">
        <f t="shared" si="252"/>
        <v/>
      </c>
      <c r="AI236">
        <f t="shared" si="253"/>
        <v>32</v>
      </c>
      <c r="AJ236">
        <f t="shared" si="254"/>
        <v>2032</v>
      </c>
      <c r="AK236">
        <f t="shared" ref="AK236:AL236" si="310">AJ236+40</f>
        <v>2072</v>
      </c>
      <c r="AL236">
        <f t="shared" si="310"/>
        <v>2112</v>
      </c>
      <c r="AM236">
        <f>BT58*IF(DukeEnergy_BAU!AM58&lt;&gt;0,1,0)</f>
        <v>179377.43183149688</v>
      </c>
      <c r="AN236">
        <f>BU58*IF(DukeEnergy_BAU!AN58&lt;&gt;0,1,0)</f>
        <v>193769.86167000193</v>
      </c>
      <c r="AO236">
        <f>BV58*IF(DukeEnergy_BAU!AO58&lt;&gt;0,1,0)</f>
        <v>219276.79022876546</v>
      </c>
      <c r="AP236">
        <f>BW58*IF(DukeEnergy_BAU!AP58&lt;&gt;0,1,0)</f>
        <v>171427.53168657323</v>
      </c>
      <c r="AQ236">
        <f>$BR58*IF(DukeEnergy_BAU!AQ58&lt;&gt;0,1,0)</f>
        <v>190962.90385420938</v>
      </c>
      <c r="AR236">
        <f>$BR58*IF(DukeEnergy_BAU!AR58&lt;&gt;0,1,0)</f>
        <v>190962.90385420938</v>
      </c>
      <c r="AS236">
        <f>$BR58*IF(DukeEnergy_BAU!AS58&lt;&gt;0,1,0)</f>
        <v>190962.90385420938</v>
      </c>
      <c r="AT236">
        <f>$BR58*IF(DukeEnergy_BAU!AT58&lt;&gt;0,1,0)</f>
        <v>190962.90385420938</v>
      </c>
      <c r="AU236">
        <f>$BR58*IF(DukeEnergy_BAU!AU58&lt;&gt;0,1,0)</f>
        <v>190962.90385420938</v>
      </c>
      <c r="AV236">
        <f>$BR58*IF(DukeEnergy_BAU!AV58&lt;&gt;0,1,0)</f>
        <v>190962.90385420938</v>
      </c>
      <c r="AW236">
        <f>$BR58*IF(DukeEnergy_BAU!AW58&lt;&gt;0,1,0)</f>
        <v>190962.90385420938</v>
      </c>
      <c r="AX236">
        <f>$BR58*IF(DukeEnergy_BAU!AX58&lt;&gt;0,1,0)</f>
        <v>190962.90385420938</v>
      </c>
      <c r="AY236">
        <f>$BR58*IF(DukeEnergy_BAU!AY58&lt;&gt;0,1,0)</f>
        <v>190962.90385420938</v>
      </c>
      <c r="AZ236">
        <f>$BR58*IF(DukeEnergy_BAU!AZ58&lt;&gt;0,1,0)</f>
        <v>190962.90385420938</v>
      </c>
      <c r="BA236">
        <f>$BR58*IF(DukeEnergy_BAU!BA58&lt;&gt;0,1,0)</f>
        <v>190962.90385420938</v>
      </c>
      <c r="BB236">
        <f>$BR58*IF(DukeEnergy_BAU!BB58&lt;&gt;0,1,0)</f>
        <v>190962.90385420938</v>
      </c>
      <c r="BC236">
        <f>$BR58*IF(DukeEnergy_BAU!BC58&lt;&gt;0,1,0)</f>
        <v>190962.90385420938</v>
      </c>
      <c r="BD236">
        <f>$BR58*IF(DukeEnergy_BAU!BD58&lt;&gt;0,1,0)</f>
        <v>190962.90385420938</v>
      </c>
      <c r="BE236">
        <f>$BR58*IF(DukeEnergy_BAU!BE58&lt;&gt;0,1,0)</f>
        <v>190962.90385420938</v>
      </c>
      <c r="BF236">
        <f>$BR58*IF(DukeEnergy_BAU!BF58&lt;&gt;0,1,0)</f>
        <v>190962.90385420938</v>
      </c>
      <c r="BG236">
        <f>$BR58*IF(DukeEnergy_BAU!BG58&lt;&gt;0,1,0)</f>
        <v>190962.90385420938</v>
      </c>
      <c r="BH236">
        <f>$BR58*IF(DukeEnergy_BAU!BH58&lt;&gt;0,1,0)</f>
        <v>190962.90385420938</v>
      </c>
      <c r="BI236">
        <f>$BR58*IF(DukeEnergy_BAU!BI58&lt;&gt;0,1,0)</f>
        <v>190962.90385420938</v>
      </c>
      <c r="BJ236">
        <f>$BR58*IF(DukeEnergy_BAU!BJ58&lt;&gt;0,1,0)</f>
        <v>190962.90385420938</v>
      </c>
      <c r="BK236">
        <f>$BR58*IF(DukeEnergy_BAU!BK58&lt;&gt;0,1,0)</f>
        <v>190962.90385420938</v>
      </c>
      <c r="BL236">
        <f>$BR58*IF(DukeEnergy_BAU!BL58&lt;&gt;0,1,0)</f>
        <v>190962.90385420938</v>
      </c>
      <c r="BM236">
        <f>$BR58*IF(DukeEnergy_BAU!BM58&lt;&gt;0,1,0)</f>
        <v>190962.90385420938</v>
      </c>
      <c r="BN236">
        <f>$BR58*IF(DukeEnergy_BAU!BN58&lt;&gt;0,1,0)</f>
        <v>190962.90385420938</v>
      </c>
      <c r="BO236">
        <f>$BR58*IF(DukeEnergy_BAU!BO58&lt;&gt;0,1,0)</f>
        <v>190962.90385420938</v>
      </c>
      <c r="BP236">
        <f>$BR58*IF(DukeEnergy_BAU!BP58&lt;&gt;0,1,0)</f>
        <v>190962.90385420938</v>
      </c>
      <c r="BQ236">
        <f>$BR58*IF(DukeEnergy_BAU!BQ58&lt;&gt;0,1,0)</f>
        <v>190962.90385420938</v>
      </c>
    </row>
    <row r="237" spans="1:69">
      <c r="A237" t="s">
        <v>285</v>
      </c>
      <c r="B237" t="s">
        <v>32</v>
      </c>
      <c r="C237" t="s">
        <v>33</v>
      </c>
      <c r="D237" t="s">
        <v>34</v>
      </c>
      <c r="E237" t="s">
        <v>358</v>
      </c>
      <c r="F237" t="s">
        <v>350</v>
      </c>
      <c r="I237">
        <v>104</v>
      </c>
      <c r="J237" t="s">
        <v>72</v>
      </c>
      <c r="K237">
        <v>1992</v>
      </c>
      <c r="M237" t="s">
        <v>306</v>
      </c>
      <c r="N237" t="s">
        <v>289</v>
      </c>
      <c r="S237" t="s">
        <v>290</v>
      </c>
      <c r="T237" t="s">
        <v>41</v>
      </c>
      <c r="U237">
        <v>28.903863000000001</v>
      </c>
      <c r="V237">
        <v>-81.332329999999999</v>
      </c>
      <c r="W237" t="s">
        <v>42</v>
      </c>
      <c r="X237" t="s">
        <v>359</v>
      </c>
      <c r="Y237" t="s">
        <v>360</v>
      </c>
      <c r="AA237" t="s">
        <v>110</v>
      </c>
      <c r="AB237" t="s">
        <v>361</v>
      </c>
      <c r="AC237" t="s">
        <v>362</v>
      </c>
      <c r="AD237" t="s">
        <v>370</v>
      </c>
      <c r="AE237" t="s">
        <v>49</v>
      </c>
      <c r="AF237" s="1">
        <v>1</v>
      </c>
      <c r="AG237">
        <f t="shared" si="251"/>
        <v>2248.4999999999995</v>
      </c>
      <c r="AH237" t="str">
        <f t="shared" si="252"/>
        <v/>
      </c>
      <c r="AI237">
        <f t="shared" si="253"/>
        <v>32</v>
      </c>
      <c r="AJ237">
        <f t="shared" si="254"/>
        <v>2032</v>
      </c>
      <c r="AK237">
        <f t="shared" ref="AK237:AL237" si="311">AJ237+40</f>
        <v>2072</v>
      </c>
      <c r="AL237">
        <f t="shared" si="311"/>
        <v>2112</v>
      </c>
      <c r="AM237">
        <f>BT59*IF(DukeEnergy_BAU!AM59&lt;&gt;0,1,0)</f>
        <v>179377.43183149688</v>
      </c>
      <c r="AN237">
        <f>BU59*IF(DukeEnergy_BAU!AN59&lt;&gt;0,1,0)</f>
        <v>193769.86167000193</v>
      </c>
      <c r="AO237">
        <f>BV59*IF(DukeEnergy_BAU!AO59&lt;&gt;0,1,0)</f>
        <v>219276.79022876546</v>
      </c>
      <c r="AP237">
        <f>BW59*IF(DukeEnergy_BAU!AP59&lt;&gt;0,1,0)</f>
        <v>171427.53168657323</v>
      </c>
      <c r="AQ237">
        <f>$BR59*IF(DukeEnergy_BAU!AQ59&lt;&gt;0,1,0)</f>
        <v>190962.90385420938</v>
      </c>
      <c r="AR237">
        <f>$BR59*IF(DukeEnergy_BAU!AR59&lt;&gt;0,1,0)</f>
        <v>190962.90385420938</v>
      </c>
      <c r="AS237">
        <f>$BR59*IF(DukeEnergy_BAU!AS59&lt;&gt;0,1,0)</f>
        <v>190962.90385420938</v>
      </c>
      <c r="AT237">
        <f>$BR59*IF(DukeEnergy_BAU!AT59&lt;&gt;0,1,0)</f>
        <v>190962.90385420938</v>
      </c>
      <c r="AU237">
        <f>$BR59*IF(DukeEnergy_BAU!AU59&lt;&gt;0,1,0)</f>
        <v>190962.90385420938</v>
      </c>
      <c r="AV237">
        <f>$BR59*IF(DukeEnergy_BAU!AV59&lt;&gt;0,1,0)</f>
        <v>190962.90385420938</v>
      </c>
      <c r="AW237">
        <f>$BR59*IF(DukeEnergy_BAU!AW59&lt;&gt;0,1,0)</f>
        <v>190962.90385420938</v>
      </c>
      <c r="AX237">
        <f>$BR59*IF(DukeEnergy_BAU!AX59&lt;&gt;0,1,0)</f>
        <v>190962.90385420938</v>
      </c>
      <c r="AY237">
        <f>$BR59*IF(DukeEnergy_BAU!AY59&lt;&gt;0,1,0)</f>
        <v>190962.90385420938</v>
      </c>
      <c r="AZ237">
        <f>$BR59*IF(DukeEnergy_BAU!AZ59&lt;&gt;0,1,0)</f>
        <v>190962.90385420938</v>
      </c>
      <c r="BA237">
        <f>$BR59*IF(DukeEnergy_BAU!BA59&lt;&gt;0,1,0)</f>
        <v>190962.90385420938</v>
      </c>
      <c r="BB237">
        <f>$BR59*IF(DukeEnergy_BAU!BB59&lt;&gt;0,1,0)</f>
        <v>190962.90385420938</v>
      </c>
      <c r="BC237">
        <f>$BR59*IF(DukeEnergy_BAU!BC59&lt;&gt;0,1,0)</f>
        <v>190962.90385420938</v>
      </c>
      <c r="BD237">
        <f>$BR59*IF(DukeEnergy_BAU!BD59&lt;&gt;0,1,0)</f>
        <v>190962.90385420938</v>
      </c>
      <c r="BE237">
        <f>$BR59*IF(DukeEnergy_BAU!BE59&lt;&gt;0,1,0)</f>
        <v>190962.90385420938</v>
      </c>
      <c r="BF237">
        <f>$BR59*IF(DukeEnergy_BAU!BF59&lt;&gt;0,1,0)</f>
        <v>190962.90385420938</v>
      </c>
      <c r="BG237">
        <f>$BR59*IF(DukeEnergy_BAU!BG59&lt;&gt;0,1,0)</f>
        <v>190962.90385420938</v>
      </c>
      <c r="BH237">
        <f>$BR59*IF(DukeEnergy_BAU!BH59&lt;&gt;0,1,0)</f>
        <v>190962.90385420938</v>
      </c>
      <c r="BI237">
        <f>$BR59*IF(DukeEnergy_BAU!BI59&lt;&gt;0,1,0)</f>
        <v>190962.90385420938</v>
      </c>
      <c r="BJ237">
        <f>$BR59*IF(DukeEnergy_BAU!BJ59&lt;&gt;0,1,0)</f>
        <v>190962.90385420938</v>
      </c>
      <c r="BK237">
        <f>$BR59*IF(DukeEnergy_BAU!BK59&lt;&gt;0,1,0)</f>
        <v>190962.90385420938</v>
      </c>
      <c r="BL237">
        <f>$BR59*IF(DukeEnergy_BAU!BL59&lt;&gt;0,1,0)</f>
        <v>190962.90385420938</v>
      </c>
      <c r="BM237">
        <f>$BR59*IF(DukeEnergy_BAU!BM59&lt;&gt;0,1,0)</f>
        <v>190962.90385420938</v>
      </c>
      <c r="BN237">
        <f>$BR59*IF(DukeEnergy_BAU!BN59&lt;&gt;0,1,0)</f>
        <v>190962.90385420938</v>
      </c>
      <c r="BO237">
        <f>$BR59*IF(DukeEnergy_BAU!BO59&lt;&gt;0,1,0)</f>
        <v>190962.90385420938</v>
      </c>
      <c r="BP237">
        <f>$BR59*IF(DukeEnergy_BAU!BP59&lt;&gt;0,1,0)</f>
        <v>190962.90385420938</v>
      </c>
      <c r="BQ237">
        <f>$BR59*IF(DukeEnergy_BAU!BQ59&lt;&gt;0,1,0)</f>
        <v>190962.90385420938</v>
      </c>
    </row>
    <row r="238" spans="1:69">
      <c r="A238" t="s">
        <v>285</v>
      </c>
      <c r="B238" t="s">
        <v>32</v>
      </c>
      <c r="C238" t="s">
        <v>33</v>
      </c>
      <c r="D238" t="s">
        <v>34</v>
      </c>
      <c r="E238" t="s">
        <v>358</v>
      </c>
      <c r="F238" t="s">
        <v>371</v>
      </c>
      <c r="I238">
        <v>104</v>
      </c>
      <c r="J238" t="s">
        <v>72</v>
      </c>
      <c r="K238">
        <v>1992</v>
      </c>
      <c r="M238" t="s">
        <v>306</v>
      </c>
      <c r="N238" t="s">
        <v>289</v>
      </c>
      <c r="S238" t="s">
        <v>290</v>
      </c>
      <c r="T238" t="s">
        <v>41</v>
      </c>
      <c r="U238">
        <v>28.903863000000001</v>
      </c>
      <c r="V238">
        <v>-81.332329999999999</v>
      </c>
      <c r="W238" t="s">
        <v>42</v>
      </c>
      <c r="X238" t="s">
        <v>359</v>
      </c>
      <c r="Y238" t="s">
        <v>360</v>
      </c>
      <c r="AA238" t="s">
        <v>110</v>
      </c>
      <c r="AB238" t="s">
        <v>361</v>
      </c>
      <c r="AC238" t="s">
        <v>362</v>
      </c>
      <c r="AD238" t="s">
        <v>372</v>
      </c>
      <c r="AE238" t="s">
        <v>49</v>
      </c>
      <c r="AF238" s="1">
        <v>1</v>
      </c>
      <c r="AG238">
        <f t="shared" si="251"/>
        <v>2248.4999999999995</v>
      </c>
      <c r="AH238" t="str">
        <f t="shared" si="252"/>
        <v/>
      </c>
      <c r="AI238">
        <f t="shared" si="253"/>
        <v>32</v>
      </c>
      <c r="AJ238">
        <f t="shared" si="254"/>
        <v>2032</v>
      </c>
      <c r="AK238">
        <f t="shared" ref="AK238:AL238" si="312">AJ238+40</f>
        <v>2072</v>
      </c>
      <c r="AL238">
        <f t="shared" si="312"/>
        <v>2112</v>
      </c>
      <c r="AM238">
        <f>BT60*IF(DukeEnergy_BAU!AM60&lt;&gt;0,1,0)</f>
        <v>179377.43183149688</v>
      </c>
      <c r="AN238">
        <f>BU60*IF(DukeEnergy_BAU!AN60&lt;&gt;0,1,0)</f>
        <v>193769.86167000193</v>
      </c>
      <c r="AO238">
        <f>BV60*IF(DukeEnergy_BAU!AO60&lt;&gt;0,1,0)</f>
        <v>219276.79022876546</v>
      </c>
      <c r="AP238">
        <f>BW60*IF(DukeEnergy_BAU!AP60&lt;&gt;0,1,0)</f>
        <v>171427.53168657323</v>
      </c>
      <c r="AQ238">
        <f>$BR60*IF(DukeEnergy_BAU!AQ60&lt;&gt;0,1,0)</f>
        <v>190962.90385420938</v>
      </c>
      <c r="AR238">
        <f>$BR60*IF(DukeEnergy_BAU!AR60&lt;&gt;0,1,0)</f>
        <v>190962.90385420938</v>
      </c>
      <c r="AS238">
        <f>$BR60*IF(DukeEnergy_BAU!AS60&lt;&gt;0,1,0)</f>
        <v>190962.90385420938</v>
      </c>
      <c r="AT238">
        <f>$BR60*IF(DukeEnergy_BAU!AT60&lt;&gt;0,1,0)</f>
        <v>190962.90385420938</v>
      </c>
      <c r="AU238">
        <f>$BR60*IF(DukeEnergy_BAU!AU60&lt;&gt;0,1,0)</f>
        <v>190962.90385420938</v>
      </c>
      <c r="AV238">
        <f>$BR60*IF(DukeEnergy_BAU!AV60&lt;&gt;0,1,0)</f>
        <v>190962.90385420938</v>
      </c>
      <c r="AW238">
        <f>$BR60*IF(DukeEnergy_BAU!AW60&lt;&gt;0,1,0)</f>
        <v>190962.90385420938</v>
      </c>
      <c r="AX238">
        <f>$BR60*IF(DukeEnergy_BAU!AX60&lt;&gt;0,1,0)</f>
        <v>190962.90385420938</v>
      </c>
      <c r="AY238">
        <f>$BR60*IF(DukeEnergy_BAU!AY60&lt;&gt;0,1,0)</f>
        <v>190962.90385420938</v>
      </c>
      <c r="AZ238">
        <f>$BR60*IF(DukeEnergy_BAU!AZ60&lt;&gt;0,1,0)</f>
        <v>190962.90385420938</v>
      </c>
      <c r="BA238">
        <f>$BR60*IF(DukeEnergy_BAU!BA60&lt;&gt;0,1,0)</f>
        <v>190962.90385420938</v>
      </c>
      <c r="BB238">
        <f>$BR60*IF(DukeEnergy_BAU!BB60&lt;&gt;0,1,0)</f>
        <v>190962.90385420938</v>
      </c>
      <c r="BC238">
        <f>$BR60*IF(DukeEnergy_BAU!BC60&lt;&gt;0,1,0)</f>
        <v>190962.90385420938</v>
      </c>
      <c r="BD238">
        <f>$BR60*IF(DukeEnergy_BAU!BD60&lt;&gt;0,1,0)</f>
        <v>190962.90385420938</v>
      </c>
      <c r="BE238">
        <f>$BR60*IF(DukeEnergy_BAU!BE60&lt;&gt;0,1,0)</f>
        <v>190962.90385420938</v>
      </c>
      <c r="BF238">
        <f>$BR60*IF(DukeEnergy_BAU!BF60&lt;&gt;0,1,0)</f>
        <v>190962.90385420938</v>
      </c>
      <c r="BG238">
        <f>$BR60*IF(DukeEnergy_BAU!BG60&lt;&gt;0,1,0)</f>
        <v>190962.90385420938</v>
      </c>
      <c r="BH238">
        <f>$BR60*IF(DukeEnergy_BAU!BH60&lt;&gt;0,1,0)</f>
        <v>190962.90385420938</v>
      </c>
      <c r="BI238">
        <f>$BR60*IF(DukeEnergy_BAU!BI60&lt;&gt;0,1,0)</f>
        <v>190962.90385420938</v>
      </c>
      <c r="BJ238">
        <f>$BR60*IF(DukeEnergy_BAU!BJ60&lt;&gt;0,1,0)</f>
        <v>190962.90385420938</v>
      </c>
      <c r="BK238">
        <f>$BR60*IF(DukeEnergy_BAU!BK60&lt;&gt;0,1,0)</f>
        <v>190962.90385420938</v>
      </c>
      <c r="BL238">
        <f>$BR60*IF(DukeEnergy_BAU!BL60&lt;&gt;0,1,0)</f>
        <v>190962.90385420938</v>
      </c>
      <c r="BM238">
        <f>$BR60*IF(DukeEnergy_BAU!BM60&lt;&gt;0,1,0)</f>
        <v>190962.90385420938</v>
      </c>
      <c r="BN238">
        <f>$BR60*IF(DukeEnergy_BAU!BN60&lt;&gt;0,1,0)</f>
        <v>190962.90385420938</v>
      </c>
      <c r="BO238">
        <f>$BR60*IF(DukeEnergy_BAU!BO60&lt;&gt;0,1,0)</f>
        <v>190962.90385420938</v>
      </c>
      <c r="BP238">
        <f>$BR60*IF(DukeEnergy_BAU!BP60&lt;&gt;0,1,0)</f>
        <v>190962.90385420938</v>
      </c>
      <c r="BQ238">
        <f>$BR60*IF(DukeEnergy_BAU!BQ60&lt;&gt;0,1,0)</f>
        <v>190962.90385420938</v>
      </c>
    </row>
    <row r="239" spans="1:69">
      <c r="A239" t="s">
        <v>285</v>
      </c>
      <c r="B239" t="s">
        <v>32</v>
      </c>
      <c r="C239" t="s">
        <v>33</v>
      </c>
      <c r="D239" t="s">
        <v>34</v>
      </c>
      <c r="E239" t="s">
        <v>358</v>
      </c>
      <c r="F239" t="s">
        <v>352</v>
      </c>
      <c r="I239">
        <v>103.5</v>
      </c>
      <c r="J239" t="s">
        <v>72</v>
      </c>
      <c r="K239">
        <v>1992</v>
      </c>
      <c r="M239" t="s">
        <v>306</v>
      </c>
      <c r="N239" t="s">
        <v>312</v>
      </c>
      <c r="S239" t="s">
        <v>290</v>
      </c>
      <c r="T239" t="s">
        <v>41</v>
      </c>
      <c r="U239">
        <v>28.903863000000001</v>
      </c>
      <c r="V239">
        <v>-81.332329000000001</v>
      </c>
      <c r="W239" t="s">
        <v>42</v>
      </c>
      <c r="X239" t="s">
        <v>359</v>
      </c>
      <c r="Y239" t="s">
        <v>360</v>
      </c>
      <c r="AA239" t="s">
        <v>110</v>
      </c>
      <c r="AB239" t="s">
        <v>361</v>
      </c>
      <c r="AC239" t="s">
        <v>362</v>
      </c>
      <c r="AD239" t="s">
        <v>373</v>
      </c>
      <c r="AE239" t="s">
        <v>49</v>
      </c>
      <c r="AF239" s="1">
        <v>1</v>
      </c>
      <c r="AG239">
        <f t="shared" si="251"/>
        <v>2248.4999999999995</v>
      </c>
      <c r="AH239">
        <f t="shared" si="252"/>
        <v>2248.4999999999995</v>
      </c>
      <c r="AI239">
        <f t="shared" si="253"/>
        <v>32</v>
      </c>
      <c r="AJ239">
        <f t="shared" si="254"/>
        <v>2032</v>
      </c>
      <c r="AK239">
        <f t="shared" ref="AK239:AL239" si="313">AJ239+40</f>
        <v>2072</v>
      </c>
      <c r="AL239">
        <f t="shared" si="313"/>
        <v>2112</v>
      </c>
      <c r="AM239">
        <f>BT61*IF(DukeEnergy_BAU!AM61&lt;&gt;0,1,0)</f>
        <v>20521.810413719548</v>
      </c>
      <c r="AN239">
        <f>BU61*IF(DukeEnergy_BAU!AN61&lt;&gt;0,1,0)</f>
        <v>20521.810413719548</v>
      </c>
      <c r="AO239">
        <f>BV61*IF(DukeEnergy_BAU!AO61&lt;&gt;0,1,0)</f>
        <v>25853.915638926726</v>
      </c>
      <c r="AP239">
        <f>BW61*IF(DukeEnergy_BAU!AP61&lt;&gt;0,1,0)</f>
        <v>25853.915638926726</v>
      </c>
      <c r="AQ239">
        <f>$BR61*IF(DukeEnergy_BAU!AQ61&lt;&gt;0,1,0)</f>
        <v>23187.863026323132</v>
      </c>
      <c r="AR239">
        <f>$BR61*IF(DukeEnergy_BAU!AR61&lt;&gt;0,1,0)</f>
        <v>23187.863026323132</v>
      </c>
      <c r="AS239">
        <f>$BR61*IF(DukeEnergy_BAU!AS61&lt;&gt;0,1,0)</f>
        <v>23187.863026323132</v>
      </c>
      <c r="AT239">
        <f>$BR61*IF(DukeEnergy_BAU!AT61&lt;&gt;0,1,0)</f>
        <v>23187.863026323132</v>
      </c>
      <c r="AU239">
        <f>$BR61*IF(DukeEnergy_BAU!AU61&lt;&gt;0,1,0)</f>
        <v>23187.863026323132</v>
      </c>
      <c r="AV239">
        <f>$BR61*IF(DukeEnergy_BAU!AV61&lt;&gt;0,1,0)</f>
        <v>23187.863026323132</v>
      </c>
      <c r="AW239">
        <f>$BR61*IF(DukeEnergy_BAU!AW61&lt;&gt;0,1,0)</f>
        <v>23187.863026323132</v>
      </c>
      <c r="AX239">
        <f>$BR61*IF(DukeEnergy_BAU!AX61&lt;&gt;0,1,0)</f>
        <v>23187.863026323132</v>
      </c>
      <c r="AY239">
        <f>$BR61*IF(DukeEnergy_BAU!AY61&lt;&gt;0,1,0)</f>
        <v>23187.863026323132</v>
      </c>
      <c r="AZ239">
        <f>$BR61*IF(DukeEnergy_BAU!AZ61&lt;&gt;0,1,0)</f>
        <v>23187.863026323132</v>
      </c>
      <c r="BA239">
        <f>$BR61*IF(DukeEnergy_BAU!BA61&lt;&gt;0,1,0)</f>
        <v>23187.863026323132</v>
      </c>
      <c r="BB239">
        <f>$BR61*IF(DukeEnergy_BAU!BB61&lt;&gt;0,1,0)</f>
        <v>23187.863026323132</v>
      </c>
      <c r="BC239">
        <f>$BR61*IF(DukeEnergy_BAU!BC61&lt;&gt;0,1,0)</f>
        <v>23187.863026323132</v>
      </c>
      <c r="BD239">
        <f>$BR61*IF(DukeEnergy_BAU!BD61&lt;&gt;0,1,0)</f>
        <v>23187.863026323132</v>
      </c>
      <c r="BE239">
        <f>$BR61*IF(DukeEnergy_BAU!BE61&lt;&gt;0,1,0)</f>
        <v>23187.863026323132</v>
      </c>
      <c r="BF239">
        <f>$BR61*IF(DukeEnergy_BAU!BF61&lt;&gt;0,1,0)</f>
        <v>23187.863026323132</v>
      </c>
      <c r="BG239">
        <f>$BR61*IF(DukeEnergy_BAU!BG61&lt;&gt;0,1,0)</f>
        <v>23187.863026323132</v>
      </c>
      <c r="BH239">
        <f>$BR61*IF(DukeEnergy_BAU!BH61&lt;&gt;0,1,0)</f>
        <v>23187.863026323132</v>
      </c>
      <c r="BI239">
        <f>$BR61*IF(DukeEnergy_BAU!BI61&lt;&gt;0,1,0)</f>
        <v>23187.863026323132</v>
      </c>
      <c r="BJ239">
        <f>$BR61*IF(DukeEnergy_BAU!BJ61&lt;&gt;0,1,0)</f>
        <v>23187.863026323132</v>
      </c>
      <c r="BK239">
        <f>$BR61*IF(DukeEnergy_BAU!BK61&lt;&gt;0,1,0)</f>
        <v>23187.863026323132</v>
      </c>
      <c r="BL239">
        <f>$BR61*IF(DukeEnergy_BAU!BL61&lt;&gt;0,1,0)</f>
        <v>23187.863026323132</v>
      </c>
      <c r="BM239">
        <f>$BR61*IF(DukeEnergy_BAU!BM61&lt;&gt;0,1,0)</f>
        <v>23187.863026323132</v>
      </c>
      <c r="BN239">
        <f>$BR61*IF(DukeEnergy_BAU!BN61&lt;&gt;0,1,0)</f>
        <v>23187.863026323132</v>
      </c>
      <c r="BO239">
        <f>$BR61*IF(DukeEnergy_BAU!BO61&lt;&gt;0,1,0)</f>
        <v>23187.863026323132</v>
      </c>
      <c r="BP239">
        <f>$BR61*IF(DukeEnergy_BAU!BP61&lt;&gt;0,1,0)</f>
        <v>23187.863026323132</v>
      </c>
      <c r="BQ239">
        <f>$BR61*IF(DukeEnergy_BAU!BQ61&lt;&gt;0,1,0)</f>
        <v>23187.863026323132</v>
      </c>
    </row>
    <row r="240" spans="1:69">
      <c r="A240" t="s">
        <v>285</v>
      </c>
      <c r="B240" t="s">
        <v>32</v>
      </c>
      <c r="C240" t="s">
        <v>33</v>
      </c>
      <c r="D240" t="s">
        <v>34</v>
      </c>
      <c r="E240" t="s">
        <v>374</v>
      </c>
      <c r="F240" t="s">
        <v>287</v>
      </c>
      <c r="I240">
        <v>61</v>
      </c>
      <c r="J240" t="s">
        <v>72</v>
      </c>
      <c r="K240">
        <v>2001</v>
      </c>
      <c r="M240" t="s">
        <v>306</v>
      </c>
      <c r="N240" t="s">
        <v>332</v>
      </c>
      <c r="S240" t="s">
        <v>329</v>
      </c>
      <c r="T240" t="s">
        <v>41</v>
      </c>
      <c r="U240">
        <v>39.952800000000003</v>
      </c>
      <c r="V240">
        <v>-85.503900000000002</v>
      </c>
      <c r="W240" t="s">
        <v>42</v>
      </c>
      <c r="X240" t="s">
        <v>375</v>
      </c>
      <c r="Y240" t="s">
        <v>376</v>
      </c>
      <c r="AA240" t="s">
        <v>101</v>
      </c>
      <c r="AB240" t="s">
        <v>377</v>
      </c>
      <c r="AC240" t="s">
        <v>378</v>
      </c>
      <c r="AD240" t="s">
        <v>379</v>
      </c>
      <c r="AE240" t="s">
        <v>49</v>
      </c>
      <c r="AF240" s="1">
        <v>1</v>
      </c>
      <c r="AG240">
        <f t="shared" si="251"/>
        <v>549</v>
      </c>
      <c r="AH240" t="str">
        <f t="shared" si="252"/>
        <v/>
      </c>
      <c r="AI240">
        <f t="shared" si="253"/>
        <v>23</v>
      </c>
      <c r="AJ240">
        <f t="shared" si="254"/>
        <v>2041</v>
      </c>
      <c r="AK240">
        <f t="shared" ref="AK240:AL240" si="314">AJ240+40</f>
        <v>2081</v>
      </c>
      <c r="AL240">
        <f t="shared" si="314"/>
        <v>2121</v>
      </c>
      <c r="AM240">
        <f>BT62*IF(DukeEnergy_BAU!AM62&lt;&gt;0,1,0)</f>
        <v>105211.76290116647</v>
      </c>
      <c r="AN240">
        <f>BU62*IF(DukeEnergy_BAU!AN62&lt;&gt;0,1,0)</f>
        <v>113653.47655644343</v>
      </c>
      <c r="AO240">
        <f>BV62*IF(DukeEnergy_BAU!AO62&lt;&gt;0,1,0)</f>
        <v>128614.27119187206</v>
      </c>
      <c r="AP240">
        <f>BW62*IF(DukeEnergy_BAU!AP62&lt;&gt;0,1,0)</f>
        <v>100548.84070077853</v>
      </c>
      <c r="AQ240">
        <f>$BR62*IF(DukeEnergy_BAU!AQ62&lt;&gt;0,1,0)</f>
        <v>112007.08783756511</v>
      </c>
      <c r="AR240">
        <f>$BR62*IF(DukeEnergy_BAU!AR62&lt;&gt;0,1,0)</f>
        <v>112007.08783756511</v>
      </c>
      <c r="AS240">
        <f>$BR62*IF(DukeEnergy_BAU!AS62&lt;&gt;0,1,0)</f>
        <v>112007.08783756511</v>
      </c>
      <c r="AT240">
        <f>$BR62*IF(DukeEnergy_BAU!AT62&lt;&gt;0,1,0)</f>
        <v>112007.08783756511</v>
      </c>
      <c r="AU240">
        <f>$BR62*IF(DukeEnergy_BAU!AU62&lt;&gt;0,1,0)</f>
        <v>112007.08783756511</v>
      </c>
      <c r="AV240">
        <f>$BR62*IF(DukeEnergy_BAU!AV62&lt;&gt;0,1,0)</f>
        <v>112007.08783756511</v>
      </c>
      <c r="AW240">
        <f>$BR62*IF(DukeEnergy_BAU!AW62&lt;&gt;0,1,0)</f>
        <v>112007.08783756511</v>
      </c>
      <c r="AX240">
        <f>$BR62*IF(DukeEnergy_BAU!AX62&lt;&gt;0,1,0)</f>
        <v>112007.08783756511</v>
      </c>
      <c r="AY240">
        <f>$BR62*IF(DukeEnergy_BAU!AY62&lt;&gt;0,1,0)</f>
        <v>112007.08783756511</v>
      </c>
      <c r="AZ240">
        <f>$BR62*IF(DukeEnergy_BAU!AZ62&lt;&gt;0,1,0)</f>
        <v>112007.08783756511</v>
      </c>
      <c r="BA240">
        <f>$BR62*IF(DukeEnergy_BAU!BA62&lt;&gt;0,1,0)</f>
        <v>112007.08783756511</v>
      </c>
      <c r="BB240">
        <f>$BR62*IF(DukeEnergy_BAU!BB62&lt;&gt;0,1,0)</f>
        <v>112007.08783756511</v>
      </c>
      <c r="BC240">
        <f>$BR62*IF(DukeEnergy_BAU!BC62&lt;&gt;0,1,0)</f>
        <v>112007.08783756511</v>
      </c>
      <c r="BD240">
        <f>$BR62*IF(DukeEnergy_BAU!BD62&lt;&gt;0,1,0)</f>
        <v>112007.08783756511</v>
      </c>
      <c r="BE240">
        <f>$BR62*IF(DukeEnergy_BAU!BE62&lt;&gt;0,1,0)</f>
        <v>112007.08783756511</v>
      </c>
      <c r="BF240">
        <f>$BR62*IF(DukeEnergy_BAU!BF62&lt;&gt;0,1,0)</f>
        <v>112007.08783756511</v>
      </c>
      <c r="BG240">
        <f>$BR62*IF(DukeEnergy_BAU!BG62&lt;&gt;0,1,0)</f>
        <v>112007.08783756511</v>
      </c>
      <c r="BH240">
        <f>$BR62*IF(DukeEnergy_BAU!BH62&lt;&gt;0,1,0)</f>
        <v>112007.08783756511</v>
      </c>
      <c r="BI240">
        <f>$BR62*IF(DukeEnergy_BAU!BI62&lt;&gt;0,1,0)</f>
        <v>112007.08783756511</v>
      </c>
      <c r="BJ240">
        <f>$BR62*IF(DukeEnergy_BAU!BJ62&lt;&gt;0,1,0)</f>
        <v>112007.08783756511</v>
      </c>
      <c r="BK240">
        <f>$BR62*IF(DukeEnergy_BAU!BK62&lt;&gt;0,1,0)</f>
        <v>112007.08783756511</v>
      </c>
      <c r="BL240">
        <f>$BR62*IF(DukeEnergy_BAU!BL62&lt;&gt;0,1,0)</f>
        <v>112007.08783756511</v>
      </c>
      <c r="BM240">
        <f>$BR62*IF(DukeEnergy_BAU!BM62&lt;&gt;0,1,0)</f>
        <v>112007.08783756511</v>
      </c>
      <c r="BN240">
        <f>$BR62*IF(DukeEnergy_BAU!BN62&lt;&gt;0,1,0)</f>
        <v>112007.08783756511</v>
      </c>
      <c r="BO240">
        <f>$BR62*IF(DukeEnergy_BAU!BO62&lt;&gt;0,1,0)</f>
        <v>112007.08783756511</v>
      </c>
      <c r="BP240">
        <f>$BR62*IF(DukeEnergy_BAU!BP62&lt;&gt;0,1,0)</f>
        <v>112007.08783756511</v>
      </c>
      <c r="BQ240">
        <f>$BR62*IF(DukeEnergy_BAU!BQ62&lt;&gt;0,1,0)</f>
        <v>112007.08783756511</v>
      </c>
    </row>
    <row r="241" spans="1:69">
      <c r="A241" t="s">
        <v>285</v>
      </c>
      <c r="B241" t="s">
        <v>32</v>
      </c>
      <c r="C241" t="s">
        <v>33</v>
      </c>
      <c r="D241" t="s">
        <v>34</v>
      </c>
      <c r="E241" t="s">
        <v>374</v>
      </c>
      <c r="F241" t="s">
        <v>296</v>
      </c>
      <c r="I241">
        <v>61</v>
      </c>
      <c r="J241" t="s">
        <v>72</v>
      </c>
      <c r="K241">
        <v>2001</v>
      </c>
      <c r="M241" t="s">
        <v>306</v>
      </c>
      <c r="N241" t="s">
        <v>332</v>
      </c>
      <c r="S241" t="s">
        <v>329</v>
      </c>
      <c r="T241" t="s">
        <v>41</v>
      </c>
      <c r="U241">
        <v>39.952800000000003</v>
      </c>
      <c r="V241">
        <v>-85.503900000000002</v>
      </c>
      <c r="W241" t="s">
        <v>42</v>
      </c>
      <c r="X241" t="s">
        <v>375</v>
      </c>
      <c r="Y241" t="s">
        <v>376</v>
      </c>
      <c r="AA241" t="s">
        <v>101</v>
      </c>
      <c r="AB241" t="s">
        <v>377</v>
      </c>
      <c r="AC241" t="s">
        <v>378</v>
      </c>
      <c r="AD241" t="s">
        <v>380</v>
      </c>
      <c r="AE241" t="s">
        <v>49</v>
      </c>
      <c r="AF241" s="1">
        <v>1</v>
      </c>
      <c r="AG241">
        <f t="shared" si="251"/>
        <v>549</v>
      </c>
      <c r="AH241" t="str">
        <f t="shared" si="252"/>
        <v/>
      </c>
      <c r="AI241">
        <f t="shared" si="253"/>
        <v>23</v>
      </c>
      <c r="AJ241">
        <f t="shared" si="254"/>
        <v>2041</v>
      </c>
      <c r="AK241">
        <f t="shared" ref="AK241:AL241" si="315">AJ241+40</f>
        <v>2081</v>
      </c>
      <c r="AL241">
        <f t="shared" si="315"/>
        <v>2121</v>
      </c>
      <c r="AM241">
        <f>BT63*IF(DukeEnergy_BAU!AM63&lt;&gt;0,1,0)</f>
        <v>105211.76290116647</v>
      </c>
      <c r="AN241">
        <f>BU63*IF(DukeEnergy_BAU!AN63&lt;&gt;0,1,0)</f>
        <v>113653.47655644343</v>
      </c>
      <c r="AO241">
        <f>BV63*IF(DukeEnergy_BAU!AO63&lt;&gt;0,1,0)</f>
        <v>128614.27119187206</v>
      </c>
      <c r="AP241">
        <f>BW63*IF(DukeEnergy_BAU!AP63&lt;&gt;0,1,0)</f>
        <v>100548.84070077853</v>
      </c>
      <c r="AQ241">
        <f>$BR63*IF(DukeEnergy_BAU!AQ63&lt;&gt;0,1,0)</f>
        <v>112007.08783756511</v>
      </c>
      <c r="AR241">
        <f>$BR63*IF(DukeEnergy_BAU!AR63&lt;&gt;0,1,0)</f>
        <v>112007.08783756511</v>
      </c>
      <c r="AS241">
        <f>$BR63*IF(DukeEnergy_BAU!AS63&lt;&gt;0,1,0)</f>
        <v>112007.08783756511</v>
      </c>
      <c r="AT241">
        <f>$BR63*IF(DukeEnergy_BAU!AT63&lt;&gt;0,1,0)</f>
        <v>112007.08783756511</v>
      </c>
      <c r="AU241">
        <f>$BR63*IF(DukeEnergy_BAU!AU63&lt;&gt;0,1,0)</f>
        <v>112007.08783756511</v>
      </c>
      <c r="AV241">
        <f>$BR63*IF(DukeEnergy_BAU!AV63&lt;&gt;0,1,0)</f>
        <v>112007.08783756511</v>
      </c>
      <c r="AW241">
        <f>$BR63*IF(DukeEnergy_BAU!AW63&lt;&gt;0,1,0)</f>
        <v>112007.08783756511</v>
      </c>
      <c r="AX241">
        <f>$BR63*IF(DukeEnergy_BAU!AX63&lt;&gt;0,1,0)</f>
        <v>112007.08783756511</v>
      </c>
      <c r="AY241">
        <f>$BR63*IF(DukeEnergy_BAU!AY63&lt;&gt;0,1,0)</f>
        <v>112007.08783756511</v>
      </c>
      <c r="AZ241">
        <f>$BR63*IF(DukeEnergy_BAU!AZ63&lt;&gt;0,1,0)</f>
        <v>112007.08783756511</v>
      </c>
      <c r="BA241">
        <f>$BR63*IF(DukeEnergy_BAU!BA63&lt;&gt;0,1,0)</f>
        <v>112007.08783756511</v>
      </c>
      <c r="BB241">
        <f>$BR63*IF(DukeEnergy_BAU!BB63&lt;&gt;0,1,0)</f>
        <v>112007.08783756511</v>
      </c>
      <c r="BC241">
        <f>$BR63*IF(DukeEnergy_BAU!BC63&lt;&gt;0,1,0)</f>
        <v>112007.08783756511</v>
      </c>
      <c r="BD241">
        <f>$BR63*IF(DukeEnergy_BAU!BD63&lt;&gt;0,1,0)</f>
        <v>112007.08783756511</v>
      </c>
      <c r="BE241">
        <f>$BR63*IF(DukeEnergy_BAU!BE63&lt;&gt;0,1,0)</f>
        <v>112007.08783756511</v>
      </c>
      <c r="BF241">
        <f>$BR63*IF(DukeEnergy_BAU!BF63&lt;&gt;0,1,0)</f>
        <v>112007.08783756511</v>
      </c>
      <c r="BG241">
        <f>$BR63*IF(DukeEnergy_BAU!BG63&lt;&gt;0,1,0)</f>
        <v>112007.08783756511</v>
      </c>
      <c r="BH241">
        <f>$BR63*IF(DukeEnergy_BAU!BH63&lt;&gt;0,1,0)</f>
        <v>112007.08783756511</v>
      </c>
      <c r="BI241">
        <f>$BR63*IF(DukeEnergy_BAU!BI63&lt;&gt;0,1,0)</f>
        <v>112007.08783756511</v>
      </c>
      <c r="BJ241">
        <f>$BR63*IF(DukeEnergy_BAU!BJ63&lt;&gt;0,1,0)</f>
        <v>112007.08783756511</v>
      </c>
      <c r="BK241">
        <f>$BR63*IF(DukeEnergy_BAU!BK63&lt;&gt;0,1,0)</f>
        <v>112007.08783756511</v>
      </c>
      <c r="BL241">
        <f>$BR63*IF(DukeEnergy_BAU!BL63&lt;&gt;0,1,0)</f>
        <v>112007.08783756511</v>
      </c>
      <c r="BM241">
        <f>$BR63*IF(DukeEnergy_BAU!BM63&lt;&gt;0,1,0)</f>
        <v>112007.08783756511</v>
      </c>
      <c r="BN241">
        <f>$BR63*IF(DukeEnergy_BAU!BN63&lt;&gt;0,1,0)</f>
        <v>112007.08783756511</v>
      </c>
      <c r="BO241">
        <f>$BR63*IF(DukeEnergy_BAU!BO63&lt;&gt;0,1,0)</f>
        <v>112007.08783756511</v>
      </c>
      <c r="BP241">
        <f>$BR63*IF(DukeEnergy_BAU!BP63&lt;&gt;0,1,0)</f>
        <v>112007.08783756511</v>
      </c>
      <c r="BQ241">
        <f>$BR63*IF(DukeEnergy_BAU!BQ63&lt;&gt;0,1,0)</f>
        <v>112007.08783756511</v>
      </c>
    </row>
    <row r="242" spans="1:69">
      <c r="A242" t="s">
        <v>285</v>
      </c>
      <c r="B242" t="s">
        <v>32</v>
      </c>
      <c r="C242" t="s">
        <v>33</v>
      </c>
      <c r="D242" t="s">
        <v>34</v>
      </c>
      <c r="E242" t="s">
        <v>374</v>
      </c>
      <c r="F242" t="s">
        <v>343</v>
      </c>
      <c r="I242">
        <v>61</v>
      </c>
      <c r="J242" t="s">
        <v>72</v>
      </c>
      <c r="K242">
        <v>2001</v>
      </c>
      <c r="M242" t="s">
        <v>306</v>
      </c>
      <c r="N242" t="s">
        <v>332</v>
      </c>
      <c r="S242" t="s">
        <v>329</v>
      </c>
      <c r="T242" t="s">
        <v>41</v>
      </c>
      <c r="U242">
        <v>39.952800000000003</v>
      </c>
      <c r="V242">
        <v>-85.503900000000002</v>
      </c>
      <c r="W242" t="s">
        <v>42</v>
      </c>
      <c r="X242" t="s">
        <v>375</v>
      </c>
      <c r="Y242" t="s">
        <v>376</v>
      </c>
      <c r="AA242" t="s">
        <v>101</v>
      </c>
      <c r="AB242" t="s">
        <v>377</v>
      </c>
      <c r="AC242" t="s">
        <v>378</v>
      </c>
      <c r="AD242" t="s">
        <v>381</v>
      </c>
      <c r="AE242" t="s">
        <v>49</v>
      </c>
      <c r="AF242" s="1">
        <v>1</v>
      </c>
      <c r="AG242">
        <f t="shared" si="251"/>
        <v>549</v>
      </c>
      <c r="AH242">
        <f t="shared" si="252"/>
        <v>549</v>
      </c>
      <c r="AI242">
        <f t="shared" si="253"/>
        <v>23</v>
      </c>
      <c r="AJ242">
        <f t="shared" si="254"/>
        <v>2041</v>
      </c>
      <c r="AK242">
        <f t="shared" ref="AK242:AL242" si="316">AJ242+40</f>
        <v>2081</v>
      </c>
      <c r="AL242">
        <f t="shared" si="316"/>
        <v>2121</v>
      </c>
      <c r="AM242">
        <f>BT64*IF(DukeEnergy_BAU!AM64&lt;&gt;0,1,0)</f>
        <v>105211.76290116647</v>
      </c>
      <c r="AN242">
        <f>BU64*IF(DukeEnergy_BAU!AN64&lt;&gt;0,1,0)</f>
        <v>113653.47655644343</v>
      </c>
      <c r="AO242">
        <f>BV64*IF(DukeEnergy_BAU!AO64&lt;&gt;0,1,0)</f>
        <v>128614.27119187206</v>
      </c>
      <c r="AP242">
        <f>BW64*IF(DukeEnergy_BAU!AP64&lt;&gt;0,1,0)</f>
        <v>100548.84070077853</v>
      </c>
      <c r="AQ242">
        <f>$BR64*IF(DukeEnergy_BAU!AQ64&lt;&gt;0,1,0)</f>
        <v>112007.08783756511</v>
      </c>
      <c r="AR242">
        <f>$BR64*IF(DukeEnergy_BAU!AR64&lt;&gt;0,1,0)</f>
        <v>112007.08783756511</v>
      </c>
      <c r="AS242">
        <f>$BR64*IF(DukeEnergy_BAU!AS64&lt;&gt;0,1,0)</f>
        <v>112007.08783756511</v>
      </c>
      <c r="AT242">
        <f>$BR64*IF(DukeEnergy_BAU!AT64&lt;&gt;0,1,0)</f>
        <v>112007.08783756511</v>
      </c>
      <c r="AU242">
        <f>$BR64*IF(DukeEnergy_BAU!AU64&lt;&gt;0,1,0)</f>
        <v>112007.08783756511</v>
      </c>
      <c r="AV242">
        <f>$BR64*IF(DukeEnergy_BAU!AV64&lt;&gt;0,1,0)</f>
        <v>112007.08783756511</v>
      </c>
      <c r="AW242">
        <f>$BR64*IF(DukeEnergy_BAU!AW64&lt;&gt;0,1,0)</f>
        <v>112007.08783756511</v>
      </c>
      <c r="AX242">
        <f>$BR64*IF(DukeEnergy_BAU!AX64&lt;&gt;0,1,0)</f>
        <v>112007.08783756511</v>
      </c>
      <c r="AY242">
        <f>$BR64*IF(DukeEnergy_BAU!AY64&lt;&gt;0,1,0)</f>
        <v>112007.08783756511</v>
      </c>
      <c r="AZ242">
        <f>$BR64*IF(DukeEnergy_BAU!AZ64&lt;&gt;0,1,0)</f>
        <v>112007.08783756511</v>
      </c>
      <c r="BA242">
        <f>$BR64*IF(DukeEnergy_BAU!BA64&lt;&gt;0,1,0)</f>
        <v>112007.08783756511</v>
      </c>
      <c r="BB242">
        <f>$BR64*IF(DukeEnergy_BAU!BB64&lt;&gt;0,1,0)</f>
        <v>112007.08783756511</v>
      </c>
      <c r="BC242">
        <f>$BR64*IF(DukeEnergy_BAU!BC64&lt;&gt;0,1,0)</f>
        <v>112007.08783756511</v>
      </c>
      <c r="BD242">
        <f>$BR64*IF(DukeEnergy_BAU!BD64&lt;&gt;0,1,0)</f>
        <v>112007.08783756511</v>
      </c>
      <c r="BE242">
        <f>$BR64*IF(DukeEnergy_BAU!BE64&lt;&gt;0,1,0)</f>
        <v>112007.08783756511</v>
      </c>
      <c r="BF242">
        <f>$BR64*IF(DukeEnergy_BAU!BF64&lt;&gt;0,1,0)</f>
        <v>112007.08783756511</v>
      </c>
      <c r="BG242">
        <f>$BR64*IF(DukeEnergy_BAU!BG64&lt;&gt;0,1,0)</f>
        <v>112007.08783756511</v>
      </c>
      <c r="BH242">
        <f>$BR64*IF(DukeEnergy_BAU!BH64&lt;&gt;0,1,0)</f>
        <v>112007.08783756511</v>
      </c>
      <c r="BI242">
        <f>$BR64*IF(DukeEnergy_BAU!BI64&lt;&gt;0,1,0)</f>
        <v>112007.08783756511</v>
      </c>
      <c r="BJ242">
        <f>$BR64*IF(DukeEnergy_BAU!BJ64&lt;&gt;0,1,0)</f>
        <v>112007.08783756511</v>
      </c>
      <c r="BK242">
        <f>$BR64*IF(DukeEnergy_BAU!BK64&lt;&gt;0,1,0)</f>
        <v>112007.08783756511</v>
      </c>
      <c r="BL242">
        <f>$BR64*IF(DukeEnergy_BAU!BL64&lt;&gt;0,1,0)</f>
        <v>112007.08783756511</v>
      </c>
      <c r="BM242">
        <f>$BR64*IF(DukeEnergy_BAU!BM64&lt;&gt;0,1,0)</f>
        <v>112007.08783756511</v>
      </c>
      <c r="BN242">
        <f>$BR64*IF(DukeEnergy_BAU!BN64&lt;&gt;0,1,0)</f>
        <v>112007.08783756511</v>
      </c>
      <c r="BO242">
        <f>$BR64*IF(DukeEnergy_BAU!BO64&lt;&gt;0,1,0)</f>
        <v>112007.08783756511</v>
      </c>
      <c r="BP242">
        <f>$BR64*IF(DukeEnergy_BAU!BP64&lt;&gt;0,1,0)</f>
        <v>112007.08783756511</v>
      </c>
      <c r="BQ242">
        <f>$BR64*IF(DukeEnergy_BAU!BQ64&lt;&gt;0,1,0)</f>
        <v>112007.08783756511</v>
      </c>
    </row>
    <row r="243" spans="1:69">
      <c r="A243" t="s">
        <v>285</v>
      </c>
      <c r="B243" t="s">
        <v>32</v>
      </c>
      <c r="C243" t="s">
        <v>33</v>
      </c>
      <c r="D243" t="s">
        <v>34</v>
      </c>
      <c r="E243" t="s">
        <v>382</v>
      </c>
      <c r="F243" t="s">
        <v>383</v>
      </c>
      <c r="I243">
        <v>547</v>
      </c>
      <c r="J243" t="s">
        <v>72</v>
      </c>
      <c r="K243">
        <v>1999</v>
      </c>
      <c r="M243" t="s">
        <v>299</v>
      </c>
      <c r="N243" t="s">
        <v>289</v>
      </c>
      <c r="S243" t="s">
        <v>290</v>
      </c>
      <c r="T243" t="s">
        <v>41</v>
      </c>
      <c r="U243">
        <v>27.788215000000001</v>
      </c>
      <c r="V243">
        <v>-81.869979999999998</v>
      </c>
      <c r="W243" t="s">
        <v>42</v>
      </c>
      <c r="X243" t="s">
        <v>384</v>
      </c>
      <c r="Y243" t="s">
        <v>385</v>
      </c>
      <c r="AA243" t="s">
        <v>110</v>
      </c>
      <c r="AB243" t="s">
        <v>386</v>
      </c>
      <c r="AC243" t="s">
        <v>387</v>
      </c>
      <c r="AD243" t="s">
        <v>388</v>
      </c>
      <c r="AE243" t="s">
        <v>49</v>
      </c>
      <c r="AF243" s="1">
        <v>1</v>
      </c>
      <c r="AG243">
        <f t="shared" si="251"/>
        <v>6801</v>
      </c>
      <c r="AH243" t="str">
        <f t="shared" si="252"/>
        <v/>
      </c>
      <c r="AI243">
        <f t="shared" si="253"/>
        <v>25</v>
      </c>
      <c r="AJ243">
        <f t="shared" si="254"/>
        <v>2039</v>
      </c>
      <c r="AK243">
        <f t="shared" ref="AK243:AL243" si="317">AJ243+40</f>
        <v>2079</v>
      </c>
      <c r="AL243">
        <f t="shared" si="317"/>
        <v>2119</v>
      </c>
      <c r="AM243">
        <f>BT65*IF(DukeEnergy_BAU!AM65&lt;&gt;0,1,0)</f>
        <v>943456.30011373863</v>
      </c>
      <c r="AN243">
        <f>BU65*IF(DukeEnergy_BAU!AN65&lt;&gt;0,1,0)</f>
        <v>1019154.9455143369</v>
      </c>
      <c r="AO243">
        <f>BV65*IF(DukeEnergy_BAU!AO65&lt;&gt;0,1,0)</f>
        <v>1153311.5793762954</v>
      </c>
      <c r="AP243">
        <f>BW65*IF(DukeEnergy_BAU!AP65&lt;&gt;0,1,0)</f>
        <v>901642.88300534198</v>
      </c>
      <c r="AQ243">
        <f>$BR65*IF(DukeEnergy_BAU!AQ65&lt;&gt;0,1,0)</f>
        <v>1004391.4270024282</v>
      </c>
      <c r="AR243">
        <f>$BR65*IF(DukeEnergy_BAU!AR65&lt;&gt;0,1,0)</f>
        <v>1004391.4270024282</v>
      </c>
      <c r="AS243">
        <f>$BR65*IF(DukeEnergy_BAU!AS65&lt;&gt;0,1,0)</f>
        <v>1004391.4270024282</v>
      </c>
      <c r="AT243">
        <f>$BR65*IF(DukeEnergy_BAU!AT65&lt;&gt;0,1,0)</f>
        <v>1004391.4270024282</v>
      </c>
      <c r="AU243">
        <f>$BR65*IF(DukeEnergy_BAU!AU65&lt;&gt;0,1,0)</f>
        <v>1004391.4270024282</v>
      </c>
      <c r="AV243">
        <f>$BR65*IF(DukeEnergy_BAU!AV65&lt;&gt;0,1,0)</f>
        <v>1004391.4270024282</v>
      </c>
      <c r="AW243">
        <f>$BR65*IF(DukeEnergy_BAU!AW65&lt;&gt;0,1,0)</f>
        <v>1004391.4270024282</v>
      </c>
      <c r="AX243">
        <f>$BR65*IF(DukeEnergy_BAU!AX65&lt;&gt;0,1,0)</f>
        <v>1004391.4270024282</v>
      </c>
      <c r="AY243">
        <f>$BR65*IF(DukeEnergy_BAU!AY65&lt;&gt;0,1,0)</f>
        <v>1004391.4270024282</v>
      </c>
      <c r="AZ243">
        <f>$BR65*IF(DukeEnergy_BAU!AZ65&lt;&gt;0,1,0)</f>
        <v>1004391.4270024282</v>
      </c>
      <c r="BA243">
        <f>$BR65*IF(DukeEnergy_BAU!BA65&lt;&gt;0,1,0)</f>
        <v>1004391.4270024282</v>
      </c>
      <c r="BB243">
        <f>$BR65*IF(DukeEnergy_BAU!BB65&lt;&gt;0,1,0)</f>
        <v>1004391.4270024282</v>
      </c>
      <c r="BC243">
        <f>$BR65*IF(DukeEnergy_BAU!BC65&lt;&gt;0,1,0)</f>
        <v>1004391.4270024282</v>
      </c>
      <c r="BD243">
        <f>$BR65*IF(DukeEnergy_BAU!BD65&lt;&gt;0,1,0)</f>
        <v>1004391.4270024282</v>
      </c>
      <c r="BE243">
        <f>$BR65*IF(DukeEnergy_BAU!BE65&lt;&gt;0,1,0)</f>
        <v>1004391.4270024282</v>
      </c>
      <c r="BF243">
        <f>$BR65*IF(DukeEnergy_BAU!BF65&lt;&gt;0,1,0)</f>
        <v>1004391.4270024282</v>
      </c>
      <c r="BG243">
        <f>$BR65*IF(DukeEnergy_BAU!BG65&lt;&gt;0,1,0)</f>
        <v>1004391.4270024282</v>
      </c>
      <c r="BH243">
        <f>$BR65*IF(DukeEnergy_BAU!BH65&lt;&gt;0,1,0)</f>
        <v>1004391.4270024282</v>
      </c>
      <c r="BI243">
        <f>$BR65*IF(DukeEnergy_BAU!BI65&lt;&gt;0,1,0)</f>
        <v>1004391.4270024282</v>
      </c>
      <c r="BJ243">
        <f>$BR65*IF(DukeEnergy_BAU!BJ65&lt;&gt;0,1,0)</f>
        <v>1004391.4270024282</v>
      </c>
      <c r="BK243">
        <f>$BR65*IF(DukeEnergy_BAU!BK65&lt;&gt;0,1,0)</f>
        <v>1004391.4270024282</v>
      </c>
      <c r="BL243">
        <f>$BR65*IF(DukeEnergy_BAU!BL65&lt;&gt;0,1,0)</f>
        <v>1004391.4270024282</v>
      </c>
      <c r="BM243">
        <f>$BR65*IF(DukeEnergy_BAU!BM65&lt;&gt;0,1,0)</f>
        <v>1004391.4270024282</v>
      </c>
      <c r="BN243">
        <f>$BR65*IF(DukeEnergy_BAU!BN65&lt;&gt;0,1,0)</f>
        <v>1004391.4270024282</v>
      </c>
      <c r="BO243">
        <f>$BR65*IF(DukeEnergy_BAU!BO65&lt;&gt;0,1,0)</f>
        <v>1004391.4270024282</v>
      </c>
      <c r="BP243">
        <f>$BR65*IF(DukeEnergy_BAU!BP65&lt;&gt;0,1,0)</f>
        <v>1004391.4270024282</v>
      </c>
      <c r="BQ243">
        <f>$BR65*IF(DukeEnergy_BAU!BQ65&lt;&gt;0,1,0)</f>
        <v>1004391.4270024282</v>
      </c>
    </row>
    <row r="244" spans="1:69">
      <c r="A244" t="s">
        <v>285</v>
      </c>
      <c r="B244" t="s">
        <v>32</v>
      </c>
      <c r="C244" t="s">
        <v>33</v>
      </c>
      <c r="D244" t="s">
        <v>34</v>
      </c>
      <c r="E244" t="s">
        <v>382</v>
      </c>
      <c r="F244" t="s">
        <v>389</v>
      </c>
      <c r="I244">
        <v>548</v>
      </c>
      <c r="J244" t="s">
        <v>72</v>
      </c>
      <c r="K244">
        <v>2003</v>
      </c>
      <c r="M244" t="s">
        <v>299</v>
      </c>
      <c r="N244" t="s">
        <v>289</v>
      </c>
      <c r="S244" t="s">
        <v>290</v>
      </c>
      <c r="T244" t="s">
        <v>41</v>
      </c>
      <c r="U244">
        <v>27.788215000000001</v>
      </c>
      <c r="V244">
        <v>-81.869979999999998</v>
      </c>
      <c r="W244" t="s">
        <v>42</v>
      </c>
      <c r="X244" t="s">
        <v>384</v>
      </c>
      <c r="Y244" t="s">
        <v>385</v>
      </c>
      <c r="AA244" t="s">
        <v>110</v>
      </c>
      <c r="AB244" t="s">
        <v>386</v>
      </c>
      <c r="AC244" t="s">
        <v>387</v>
      </c>
      <c r="AD244" t="s">
        <v>390</v>
      </c>
      <c r="AE244" t="s">
        <v>49</v>
      </c>
      <c r="AF244" s="1">
        <v>1</v>
      </c>
      <c r="AG244">
        <f t="shared" ref="AG244:AG307" si="318">SUMIF(E:E,E244,I:I)</f>
        <v>6801</v>
      </c>
      <c r="AH244" t="str">
        <f t="shared" ref="AH244:AH307" si="319">IF(AG244=AG245,"",AG244)</f>
        <v/>
      </c>
      <c r="AI244">
        <f t="shared" ref="AI244:AI307" si="320">IF(K244="",-99,2024-K244)</f>
        <v>21</v>
      </c>
      <c r="AJ244">
        <f t="shared" si="254"/>
        <v>2043</v>
      </c>
      <c r="AK244">
        <f t="shared" ref="AK244:AL244" si="321">AJ244+40</f>
        <v>2083</v>
      </c>
      <c r="AL244">
        <f t="shared" si="321"/>
        <v>2123</v>
      </c>
      <c r="AM244">
        <f>BT66*IF(DukeEnergy_BAU!AM66&lt;&gt;0,1,0)</f>
        <v>945181.08311211842</v>
      </c>
      <c r="AN244">
        <f>BU66*IF(DukeEnergy_BAU!AN66&lt;&gt;0,1,0)</f>
        <v>1021018.1172611638</v>
      </c>
      <c r="AO244">
        <f>BV66*IF(DukeEnergy_BAU!AO66&lt;&gt;0,1,0)</f>
        <v>1155420.010051572</v>
      </c>
      <c r="AP244">
        <f>BW66*IF(DukeEnergy_BAU!AP66&lt;&gt;0,1,0)</f>
        <v>903291.22465617443</v>
      </c>
      <c r="AQ244">
        <f>$BR66*IF(DukeEnergy_BAU!AQ66&lt;&gt;0,1,0)</f>
        <v>1006227.6087702571</v>
      </c>
      <c r="AR244">
        <f>$BR66*IF(DukeEnergy_BAU!AR66&lt;&gt;0,1,0)</f>
        <v>1006227.6087702571</v>
      </c>
      <c r="AS244">
        <f>$BR66*IF(DukeEnergy_BAU!AS66&lt;&gt;0,1,0)</f>
        <v>1006227.6087702571</v>
      </c>
      <c r="AT244">
        <f>$BR66*IF(DukeEnergy_BAU!AT66&lt;&gt;0,1,0)</f>
        <v>1006227.6087702571</v>
      </c>
      <c r="AU244">
        <f>$BR66*IF(DukeEnergy_BAU!AU66&lt;&gt;0,1,0)</f>
        <v>1006227.6087702571</v>
      </c>
      <c r="AV244">
        <f>$BR66*IF(DukeEnergy_BAU!AV66&lt;&gt;0,1,0)</f>
        <v>1006227.6087702571</v>
      </c>
      <c r="AW244">
        <f>$BR66*IF(DukeEnergy_BAU!AW66&lt;&gt;0,1,0)</f>
        <v>1006227.6087702571</v>
      </c>
      <c r="AX244">
        <f>$BR66*IF(DukeEnergy_BAU!AX66&lt;&gt;0,1,0)</f>
        <v>1006227.6087702571</v>
      </c>
      <c r="AY244">
        <f>$BR66*IF(DukeEnergy_BAU!AY66&lt;&gt;0,1,0)</f>
        <v>1006227.6087702571</v>
      </c>
      <c r="AZ244">
        <f>$BR66*IF(DukeEnergy_BAU!AZ66&lt;&gt;0,1,0)</f>
        <v>1006227.6087702571</v>
      </c>
      <c r="BA244">
        <f>$BR66*IF(DukeEnergy_BAU!BA66&lt;&gt;0,1,0)</f>
        <v>1006227.6087702571</v>
      </c>
      <c r="BB244">
        <f>$BR66*IF(DukeEnergy_BAU!BB66&lt;&gt;0,1,0)</f>
        <v>1006227.6087702571</v>
      </c>
      <c r="BC244">
        <f>$BR66*IF(DukeEnergy_BAU!BC66&lt;&gt;0,1,0)</f>
        <v>1006227.6087702571</v>
      </c>
      <c r="BD244">
        <f>$BR66*IF(DukeEnergy_BAU!BD66&lt;&gt;0,1,0)</f>
        <v>1006227.6087702571</v>
      </c>
      <c r="BE244">
        <f>$BR66*IF(DukeEnergy_BAU!BE66&lt;&gt;0,1,0)</f>
        <v>1006227.6087702571</v>
      </c>
      <c r="BF244">
        <f>$BR66*IF(DukeEnergy_BAU!BF66&lt;&gt;0,1,0)</f>
        <v>1006227.6087702571</v>
      </c>
      <c r="BG244">
        <f>$BR66*IF(DukeEnergy_BAU!BG66&lt;&gt;0,1,0)</f>
        <v>1006227.6087702571</v>
      </c>
      <c r="BH244">
        <f>$BR66*IF(DukeEnergy_BAU!BH66&lt;&gt;0,1,0)</f>
        <v>1006227.6087702571</v>
      </c>
      <c r="BI244">
        <f>$BR66*IF(DukeEnergy_BAU!BI66&lt;&gt;0,1,0)</f>
        <v>1006227.6087702571</v>
      </c>
      <c r="BJ244">
        <f>$BR66*IF(DukeEnergy_BAU!BJ66&lt;&gt;0,1,0)</f>
        <v>1006227.6087702571</v>
      </c>
      <c r="BK244">
        <f>$BR66*IF(DukeEnergy_BAU!BK66&lt;&gt;0,1,0)</f>
        <v>1006227.6087702571</v>
      </c>
      <c r="BL244">
        <f>$BR66*IF(DukeEnergy_BAU!BL66&lt;&gt;0,1,0)</f>
        <v>1006227.6087702571</v>
      </c>
      <c r="BM244">
        <f>$BR66*IF(DukeEnergy_BAU!BM66&lt;&gt;0,1,0)</f>
        <v>1006227.6087702571</v>
      </c>
      <c r="BN244">
        <f>$BR66*IF(DukeEnergy_BAU!BN66&lt;&gt;0,1,0)</f>
        <v>1006227.6087702571</v>
      </c>
      <c r="BO244">
        <f>$BR66*IF(DukeEnergy_BAU!BO66&lt;&gt;0,1,0)</f>
        <v>1006227.6087702571</v>
      </c>
      <c r="BP244">
        <f>$BR66*IF(DukeEnergy_BAU!BP66&lt;&gt;0,1,0)</f>
        <v>1006227.6087702571</v>
      </c>
      <c r="BQ244">
        <f>$BR66*IF(DukeEnergy_BAU!BQ66&lt;&gt;0,1,0)</f>
        <v>1006227.6087702571</v>
      </c>
    </row>
    <row r="245" spans="1:69">
      <c r="A245" t="s">
        <v>285</v>
      </c>
      <c r="B245" t="s">
        <v>32</v>
      </c>
      <c r="C245" t="s">
        <v>33</v>
      </c>
      <c r="D245" t="s">
        <v>34</v>
      </c>
      <c r="E245" t="s">
        <v>382</v>
      </c>
      <c r="F245" t="s">
        <v>391</v>
      </c>
      <c r="I245">
        <v>561</v>
      </c>
      <c r="J245" t="s">
        <v>72</v>
      </c>
      <c r="K245">
        <v>2005</v>
      </c>
      <c r="M245" t="s">
        <v>299</v>
      </c>
      <c r="N245" t="s">
        <v>289</v>
      </c>
      <c r="S245" t="s">
        <v>290</v>
      </c>
      <c r="T245" t="s">
        <v>41</v>
      </c>
      <c r="U245">
        <v>27.788215000000001</v>
      </c>
      <c r="V245">
        <v>-81.869979999999998</v>
      </c>
      <c r="W245" t="s">
        <v>42</v>
      </c>
      <c r="X245" t="s">
        <v>384</v>
      </c>
      <c r="Y245" t="s">
        <v>385</v>
      </c>
      <c r="AA245" t="s">
        <v>110</v>
      </c>
      <c r="AB245" t="s">
        <v>386</v>
      </c>
      <c r="AC245" t="s">
        <v>387</v>
      </c>
      <c r="AD245" t="s">
        <v>392</v>
      </c>
      <c r="AE245" t="s">
        <v>49</v>
      </c>
      <c r="AF245" s="1">
        <v>1</v>
      </c>
      <c r="AG245">
        <f t="shared" si="318"/>
        <v>6801</v>
      </c>
      <c r="AH245" t="str">
        <f t="shared" si="319"/>
        <v/>
      </c>
      <c r="AI245">
        <f t="shared" si="320"/>
        <v>19</v>
      </c>
      <c r="AJ245">
        <f t="shared" ref="AJ245:AJ308" si="322">K245+40</f>
        <v>2045</v>
      </c>
      <c r="AK245">
        <f t="shared" ref="AK245:AL245" si="323">AJ245+40</f>
        <v>2085</v>
      </c>
      <c r="AL245">
        <f t="shared" si="323"/>
        <v>2125</v>
      </c>
      <c r="AM245">
        <f>BT67*IF(DukeEnergy_BAU!AM67&lt;&gt;0,1,0)</f>
        <v>967603.2620910554</v>
      </c>
      <c r="AN245">
        <f>BU67*IF(DukeEnergy_BAU!AN67&lt;&gt;0,1,0)</f>
        <v>1045239.349969914</v>
      </c>
      <c r="AO245">
        <f>BV67*IF(DukeEnergy_BAU!AO67&lt;&gt;0,1,0)</f>
        <v>1182829.6088301677</v>
      </c>
      <c r="AP245">
        <f>BW67*IF(DukeEnergy_BAU!AP67&lt;&gt;0,1,0)</f>
        <v>924719.6661169962</v>
      </c>
      <c r="AQ245">
        <f>$BR67*IF(DukeEnergy_BAU!AQ67&lt;&gt;0,1,0)</f>
        <v>1030097.9717520333</v>
      </c>
      <c r="AR245">
        <f>$BR67*IF(DukeEnergy_BAU!AR67&lt;&gt;0,1,0)</f>
        <v>1030097.9717520333</v>
      </c>
      <c r="AS245">
        <f>$BR67*IF(DukeEnergy_BAU!AS67&lt;&gt;0,1,0)</f>
        <v>1030097.9717520333</v>
      </c>
      <c r="AT245">
        <f>$BR67*IF(DukeEnergy_BAU!AT67&lt;&gt;0,1,0)</f>
        <v>1030097.9717520333</v>
      </c>
      <c r="AU245">
        <f>$BR67*IF(DukeEnergy_BAU!AU67&lt;&gt;0,1,0)</f>
        <v>1030097.9717520333</v>
      </c>
      <c r="AV245">
        <f>$BR67*IF(DukeEnergy_BAU!AV67&lt;&gt;0,1,0)</f>
        <v>1030097.9717520333</v>
      </c>
      <c r="AW245">
        <f>$BR67*IF(DukeEnergy_BAU!AW67&lt;&gt;0,1,0)</f>
        <v>1030097.9717520333</v>
      </c>
      <c r="AX245">
        <f>$BR67*IF(DukeEnergy_BAU!AX67&lt;&gt;0,1,0)</f>
        <v>1030097.9717520333</v>
      </c>
      <c r="AY245">
        <f>$BR67*IF(DukeEnergy_BAU!AY67&lt;&gt;0,1,0)</f>
        <v>1030097.9717520333</v>
      </c>
      <c r="AZ245">
        <f>$BR67*IF(DukeEnergy_BAU!AZ67&lt;&gt;0,1,0)</f>
        <v>1030097.9717520333</v>
      </c>
      <c r="BA245">
        <f>$BR67*IF(DukeEnergy_BAU!BA67&lt;&gt;0,1,0)</f>
        <v>1030097.9717520333</v>
      </c>
      <c r="BB245">
        <f>$BR67*IF(DukeEnergy_BAU!BB67&lt;&gt;0,1,0)</f>
        <v>1030097.9717520333</v>
      </c>
      <c r="BC245">
        <f>$BR67*IF(DukeEnergy_BAU!BC67&lt;&gt;0,1,0)</f>
        <v>1030097.9717520333</v>
      </c>
      <c r="BD245">
        <f>$BR67*IF(DukeEnergy_BAU!BD67&lt;&gt;0,1,0)</f>
        <v>1030097.9717520333</v>
      </c>
      <c r="BE245">
        <f>$BR67*IF(DukeEnergy_BAU!BE67&lt;&gt;0,1,0)</f>
        <v>1030097.9717520333</v>
      </c>
      <c r="BF245">
        <f>$BR67*IF(DukeEnergy_BAU!BF67&lt;&gt;0,1,0)</f>
        <v>1030097.9717520333</v>
      </c>
      <c r="BG245">
        <f>$BR67*IF(DukeEnergy_BAU!BG67&lt;&gt;0,1,0)</f>
        <v>1030097.9717520333</v>
      </c>
      <c r="BH245">
        <f>$BR67*IF(DukeEnergy_BAU!BH67&lt;&gt;0,1,0)</f>
        <v>1030097.9717520333</v>
      </c>
      <c r="BI245">
        <f>$BR67*IF(DukeEnergy_BAU!BI67&lt;&gt;0,1,0)</f>
        <v>1030097.9717520333</v>
      </c>
      <c r="BJ245">
        <f>$BR67*IF(DukeEnergy_BAU!BJ67&lt;&gt;0,1,0)</f>
        <v>1030097.9717520333</v>
      </c>
      <c r="BK245">
        <f>$BR67*IF(DukeEnergy_BAU!BK67&lt;&gt;0,1,0)</f>
        <v>1030097.9717520333</v>
      </c>
      <c r="BL245">
        <f>$BR67*IF(DukeEnergy_BAU!BL67&lt;&gt;0,1,0)</f>
        <v>1030097.9717520333</v>
      </c>
      <c r="BM245">
        <f>$BR67*IF(DukeEnergy_BAU!BM67&lt;&gt;0,1,0)</f>
        <v>1030097.9717520333</v>
      </c>
      <c r="BN245">
        <f>$BR67*IF(DukeEnergy_BAU!BN67&lt;&gt;0,1,0)</f>
        <v>1030097.9717520333</v>
      </c>
      <c r="BO245">
        <f>$BR67*IF(DukeEnergy_BAU!BO67&lt;&gt;0,1,0)</f>
        <v>1030097.9717520333</v>
      </c>
      <c r="BP245">
        <f>$BR67*IF(DukeEnergy_BAU!BP67&lt;&gt;0,1,0)</f>
        <v>1030097.9717520333</v>
      </c>
      <c r="BQ245">
        <f>$BR67*IF(DukeEnergy_BAU!BQ67&lt;&gt;0,1,0)</f>
        <v>1030097.9717520333</v>
      </c>
    </row>
    <row r="246" spans="1:69">
      <c r="A246" t="s">
        <v>285</v>
      </c>
      <c r="B246" t="s">
        <v>32</v>
      </c>
      <c r="C246" t="s">
        <v>33</v>
      </c>
      <c r="D246" t="s">
        <v>34</v>
      </c>
      <c r="E246" t="s">
        <v>382</v>
      </c>
      <c r="F246" t="s">
        <v>393</v>
      </c>
      <c r="I246">
        <v>611</v>
      </c>
      <c r="J246" t="s">
        <v>72</v>
      </c>
      <c r="K246">
        <v>2007</v>
      </c>
      <c r="M246" t="s">
        <v>299</v>
      </c>
      <c r="N246" t="s">
        <v>289</v>
      </c>
      <c r="S246" t="s">
        <v>290</v>
      </c>
      <c r="T246" t="s">
        <v>41</v>
      </c>
      <c r="U246">
        <v>27.788215000000001</v>
      </c>
      <c r="V246">
        <v>-81.869979999999998</v>
      </c>
      <c r="W246" t="s">
        <v>42</v>
      </c>
      <c r="X246" t="s">
        <v>384</v>
      </c>
      <c r="Y246" t="s">
        <v>385</v>
      </c>
      <c r="AA246" t="s">
        <v>110</v>
      </c>
      <c r="AB246" t="s">
        <v>386</v>
      </c>
      <c r="AC246" t="s">
        <v>387</v>
      </c>
      <c r="AD246" t="s">
        <v>394</v>
      </c>
      <c r="AE246" t="s">
        <v>49</v>
      </c>
      <c r="AF246" s="1">
        <v>1</v>
      </c>
      <c r="AG246">
        <f t="shared" si="318"/>
        <v>6801</v>
      </c>
      <c r="AH246">
        <f t="shared" si="319"/>
        <v>6801</v>
      </c>
      <c r="AI246">
        <f t="shared" si="320"/>
        <v>17</v>
      </c>
      <c r="AJ246">
        <f t="shared" si="322"/>
        <v>2047</v>
      </c>
      <c r="AK246">
        <f t="shared" ref="AK246:AL246" si="324">AJ246+40</f>
        <v>2087</v>
      </c>
      <c r="AL246">
        <f t="shared" si="324"/>
        <v>2127</v>
      </c>
      <c r="AM246">
        <f>BT68*IF(DukeEnergy_BAU!AM68&lt;&gt;0,1,0)</f>
        <v>1053842.4120100443</v>
      </c>
      <c r="AN246">
        <f>BU68*IF(DukeEnergy_BAU!AN68&lt;&gt;0,1,0)</f>
        <v>1138397.9373112612</v>
      </c>
      <c r="AO246">
        <f>BV68*IF(DukeEnergy_BAU!AO68&lt;&gt;0,1,0)</f>
        <v>1288251.1425939973</v>
      </c>
      <c r="AP246">
        <f>BW68*IF(DukeEnergy_BAU!AP68&lt;&gt;0,1,0)</f>
        <v>1007136.7486586177</v>
      </c>
      <c r="AQ246">
        <f>$BR68*IF(DukeEnergy_BAU!AQ68&lt;&gt;0,1,0)</f>
        <v>1121907.0601434801</v>
      </c>
      <c r="AR246">
        <f>$BR68*IF(DukeEnergy_BAU!AR68&lt;&gt;0,1,0)</f>
        <v>1121907.0601434801</v>
      </c>
      <c r="AS246">
        <f>$BR68*IF(DukeEnergy_BAU!AS68&lt;&gt;0,1,0)</f>
        <v>1121907.0601434801</v>
      </c>
      <c r="AT246">
        <f>$BR68*IF(DukeEnergy_BAU!AT68&lt;&gt;0,1,0)</f>
        <v>1121907.0601434801</v>
      </c>
      <c r="AU246">
        <f>$BR68*IF(DukeEnergy_BAU!AU68&lt;&gt;0,1,0)</f>
        <v>1121907.0601434801</v>
      </c>
      <c r="AV246">
        <f>$BR68*IF(DukeEnergy_BAU!AV68&lt;&gt;0,1,0)</f>
        <v>1121907.0601434801</v>
      </c>
      <c r="AW246">
        <f>$BR68*IF(DukeEnergy_BAU!AW68&lt;&gt;0,1,0)</f>
        <v>1121907.0601434801</v>
      </c>
      <c r="AX246">
        <f>$BR68*IF(DukeEnergy_BAU!AX68&lt;&gt;0,1,0)</f>
        <v>1121907.0601434801</v>
      </c>
      <c r="AY246">
        <f>$BR68*IF(DukeEnergy_BAU!AY68&lt;&gt;0,1,0)</f>
        <v>1121907.0601434801</v>
      </c>
      <c r="AZ246">
        <f>$BR68*IF(DukeEnergy_BAU!AZ68&lt;&gt;0,1,0)</f>
        <v>1121907.0601434801</v>
      </c>
      <c r="BA246">
        <f>$BR68*IF(DukeEnergy_BAU!BA68&lt;&gt;0,1,0)</f>
        <v>1121907.0601434801</v>
      </c>
      <c r="BB246">
        <f>$BR68*IF(DukeEnergy_BAU!BB68&lt;&gt;0,1,0)</f>
        <v>1121907.0601434801</v>
      </c>
      <c r="BC246">
        <f>$BR68*IF(DukeEnergy_BAU!BC68&lt;&gt;0,1,0)</f>
        <v>1121907.0601434801</v>
      </c>
      <c r="BD246">
        <f>$BR68*IF(DukeEnergy_BAU!BD68&lt;&gt;0,1,0)</f>
        <v>1121907.0601434801</v>
      </c>
      <c r="BE246">
        <f>$BR68*IF(DukeEnergy_BAU!BE68&lt;&gt;0,1,0)</f>
        <v>1121907.0601434801</v>
      </c>
      <c r="BF246">
        <f>$BR68*IF(DukeEnergy_BAU!BF68&lt;&gt;0,1,0)</f>
        <v>1121907.0601434801</v>
      </c>
      <c r="BG246">
        <f>$BR68*IF(DukeEnergy_BAU!BG68&lt;&gt;0,1,0)</f>
        <v>1121907.0601434801</v>
      </c>
      <c r="BH246">
        <f>$BR68*IF(DukeEnergy_BAU!BH68&lt;&gt;0,1,0)</f>
        <v>1121907.0601434801</v>
      </c>
      <c r="BI246">
        <f>$BR68*IF(DukeEnergy_BAU!BI68&lt;&gt;0,1,0)</f>
        <v>1121907.0601434801</v>
      </c>
      <c r="BJ246">
        <f>$BR68*IF(DukeEnergy_BAU!BJ68&lt;&gt;0,1,0)</f>
        <v>1121907.0601434801</v>
      </c>
      <c r="BK246">
        <f>$BR68*IF(DukeEnergy_BAU!BK68&lt;&gt;0,1,0)</f>
        <v>1121907.0601434801</v>
      </c>
      <c r="BL246">
        <f>$BR68*IF(DukeEnergy_BAU!BL68&lt;&gt;0,1,0)</f>
        <v>1121907.0601434801</v>
      </c>
      <c r="BM246">
        <f>$BR68*IF(DukeEnergy_BAU!BM68&lt;&gt;0,1,0)</f>
        <v>1121907.0601434801</v>
      </c>
      <c r="BN246">
        <f>$BR68*IF(DukeEnergy_BAU!BN68&lt;&gt;0,1,0)</f>
        <v>1121907.0601434801</v>
      </c>
      <c r="BO246">
        <f>$BR68*IF(DukeEnergy_BAU!BO68&lt;&gt;0,1,0)</f>
        <v>1121907.0601434801</v>
      </c>
      <c r="BP246">
        <f>$BR68*IF(DukeEnergy_BAU!BP68&lt;&gt;0,1,0)</f>
        <v>1121907.0601434801</v>
      </c>
      <c r="BQ246">
        <f>$BR68*IF(DukeEnergy_BAU!BQ68&lt;&gt;0,1,0)</f>
        <v>1121907.0601434801</v>
      </c>
    </row>
    <row r="247" spans="1:69">
      <c r="A247" t="s">
        <v>285</v>
      </c>
      <c r="B247" t="s">
        <v>32</v>
      </c>
      <c r="C247" t="s">
        <v>33</v>
      </c>
      <c r="D247" t="s">
        <v>34</v>
      </c>
      <c r="E247" t="s">
        <v>395</v>
      </c>
      <c r="F247" t="s">
        <v>311</v>
      </c>
      <c r="I247">
        <v>56.7</v>
      </c>
      <c r="J247" t="s">
        <v>72</v>
      </c>
      <c r="K247">
        <v>1974</v>
      </c>
      <c r="M247" t="s">
        <v>306</v>
      </c>
      <c r="N247" t="s">
        <v>312</v>
      </c>
      <c r="S247" t="s">
        <v>290</v>
      </c>
      <c r="T247" t="s">
        <v>41</v>
      </c>
      <c r="U247">
        <v>28.262778000000001</v>
      </c>
      <c r="V247">
        <v>-81.548610999999994</v>
      </c>
      <c r="W247" t="s">
        <v>42</v>
      </c>
      <c r="X247" t="s">
        <v>396</v>
      </c>
      <c r="Y247" t="s">
        <v>397</v>
      </c>
      <c r="AA247" t="s">
        <v>110</v>
      </c>
      <c r="AB247" t="s">
        <v>398</v>
      </c>
      <c r="AC247" t="s">
        <v>399</v>
      </c>
      <c r="AD247" t="s">
        <v>400</v>
      </c>
      <c r="AE247" t="s">
        <v>49</v>
      </c>
      <c r="AF247" s="1">
        <v>1</v>
      </c>
      <c r="AG247">
        <f t="shared" si="318"/>
        <v>3596.0999999999995</v>
      </c>
      <c r="AH247" t="str">
        <f t="shared" si="319"/>
        <v/>
      </c>
      <c r="AI247">
        <f t="shared" si="320"/>
        <v>50</v>
      </c>
      <c r="AJ247">
        <f t="shared" si="322"/>
        <v>2014</v>
      </c>
      <c r="AK247">
        <f t="shared" ref="AK247:AL247" si="325">AJ247+40</f>
        <v>2054</v>
      </c>
      <c r="AL247">
        <f t="shared" si="325"/>
        <v>2094</v>
      </c>
      <c r="AM247">
        <f>BT69*IF(DukeEnergy_BAU!AM69&lt;&gt;0,1,0)</f>
        <v>11242.383096211579</v>
      </c>
      <c r="AN247">
        <f>BU69*IF(DukeEnergy_BAU!AN69&lt;&gt;0,1,0)</f>
        <v>11242.383096211579</v>
      </c>
      <c r="AO247">
        <f>BV69*IF(DukeEnergy_BAU!AO69&lt;&gt;0,1,0)</f>
        <v>14163.449436977253</v>
      </c>
      <c r="AP247">
        <f>BW69*IF(DukeEnergy_BAU!AP69&lt;&gt;0,1,0)</f>
        <v>14163.449436977253</v>
      </c>
      <c r="AQ247">
        <f>$BR69*IF(DukeEnergy_BAU!AQ69&lt;&gt;0,1,0)</f>
        <v>12702.916266594413</v>
      </c>
      <c r="AR247">
        <f>$BR69*IF(DukeEnergy_BAU!AR69&lt;&gt;0,1,0)</f>
        <v>12702.916266594413</v>
      </c>
      <c r="AS247">
        <f>$BR69*IF(DukeEnergy_BAU!AS69&lt;&gt;0,1,0)</f>
        <v>12702.916266594413</v>
      </c>
      <c r="AT247">
        <f>$BR69*IF(DukeEnergy_BAU!AT69&lt;&gt;0,1,0)</f>
        <v>12702.916266594413</v>
      </c>
      <c r="AU247">
        <f>$BR69*IF(DukeEnergy_BAU!AU69&lt;&gt;0,1,0)</f>
        <v>12702.916266594413</v>
      </c>
      <c r="AV247">
        <f>$BR69*IF(DukeEnergy_BAU!AV69&lt;&gt;0,1,0)</f>
        <v>12702.916266594413</v>
      </c>
      <c r="AW247">
        <f>$BR69*IF(DukeEnergy_BAU!AW69&lt;&gt;0,1,0)</f>
        <v>12702.916266594413</v>
      </c>
      <c r="AX247">
        <f>$BR69*IF(DukeEnergy_BAU!AX69&lt;&gt;0,1,0)</f>
        <v>12702.916266594413</v>
      </c>
      <c r="AY247">
        <f>$BR69*IF(DukeEnergy_BAU!AY69&lt;&gt;0,1,0)</f>
        <v>12702.916266594413</v>
      </c>
      <c r="AZ247">
        <f>$BR69*IF(DukeEnergy_BAU!AZ69&lt;&gt;0,1,0)</f>
        <v>12702.916266594413</v>
      </c>
      <c r="BA247">
        <f>$BR69*IF(DukeEnergy_BAU!BA69&lt;&gt;0,1,0)</f>
        <v>12702.916266594413</v>
      </c>
      <c r="BB247">
        <f>$BR69*IF(DukeEnergy_BAU!BB69&lt;&gt;0,1,0)</f>
        <v>12702.916266594413</v>
      </c>
      <c r="BC247">
        <f>$BR69*IF(DukeEnergy_BAU!BC69&lt;&gt;0,1,0)</f>
        <v>12702.916266594413</v>
      </c>
      <c r="BD247">
        <f>$BR69*IF(DukeEnergy_BAU!BD69&lt;&gt;0,1,0)</f>
        <v>12702.916266594413</v>
      </c>
      <c r="BE247">
        <f>$BR69*IF(DukeEnergy_BAU!BE69&lt;&gt;0,1,0)</f>
        <v>12702.916266594413</v>
      </c>
      <c r="BF247">
        <f>$BR69*IF(DukeEnergy_BAU!BF69&lt;&gt;0,1,0)</f>
        <v>12702.916266594413</v>
      </c>
      <c r="BG247">
        <f>$BR69*IF(DukeEnergy_BAU!BG69&lt;&gt;0,1,0)</f>
        <v>12702.916266594413</v>
      </c>
      <c r="BH247">
        <f>$BR69*IF(DukeEnergy_BAU!BH69&lt;&gt;0,1,0)</f>
        <v>12702.916266594413</v>
      </c>
      <c r="BI247">
        <f>$BR69*IF(DukeEnergy_BAU!BI69&lt;&gt;0,1,0)</f>
        <v>12702.916266594413</v>
      </c>
      <c r="BJ247">
        <f>$BR69*IF(DukeEnergy_BAU!BJ69&lt;&gt;0,1,0)</f>
        <v>12702.916266594413</v>
      </c>
      <c r="BK247">
        <f>$BR69*IF(DukeEnergy_BAU!BK69&lt;&gt;0,1,0)</f>
        <v>12702.916266594413</v>
      </c>
      <c r="BL247">
        <f>$BR69*IF(DukeEnergy_BAU!BL69&lt;&gt;0,1,0)</f>
        <v>12702.916266594413</v>
      </c>
      <c r="BM247">
        <f>$BR69*IF(DukeEnergy_BAU!BM69&lt;&gt;0,1,0)</f>
        <v>12702.916266594413</v>
      </c>
      <c r="BN247">
        <f>$BR69*IF(DukeEnergy_BAU!BN69&lt;&gt;0,1,0)</f>
        <v>12702.916266594413</v>
      </c>
      <c r="BO247">
        <f>$BR69*IF(DukeEnergy_BAU!BO69&lt;&gt;0,1,0)</f>
        <v>12702.916266594413</v>
      </c>
      <c r="BP247">
        <f>$BR69*IF(DukeEnergy_BAU!BP69&lt;&gt;0,1,0)</f>
        <v>12702.916266594413</v>
      </c>
      <c r="BQ247">
        <f>$BR69*IF(DukeEnergy_BAU!BQ69&lt;&gt;0,1,0)</f>
        <v>12702.916266594413</v>
      </c>
    </row>
    <row r="248" spans="1:69">
      <c r="A248" t="s">
        <v>285</v>
      </c>
      <c r="B248" t="s">
        <v>32</v>
      </c>
      <c r="C248" t="s">
        <v>33</v>
      </c>
      <c r="D248" t="s">
        <v>34</v>
      </c>
      <c r="E248" t="s">
        <v>395</v>
      </c>
      <c r="F248" t="s">
        <v>318</v>
      </c>
      <c r="I248">
        <v>56.7</v>
      </c>
      <c r="J248" t="s">
        <v>72</v>
      </c>
      <c r="K248">
        <v>1974</v>
      </c>
      <c r="M248" t="s">
        <v>306</v>
      </c>
      <c r="N248" t="s">
        <v>312</v>
      </c>
      <c r="S248" t="s">
        <v>290</v>
      </c>
      <c r="T248" t="s">
        <v>41</v>
      </c>
      <c r="U248">
        <v>28.262778000000001</v>
      </c>
      <c r="V248">
        <v>-81.548610999999994</v>
      </c>
      <c r="W248" t="s">
        <v>42</v>
      </c>
      <c r="X248" t="s">
        <v>396</v>
      </c>
      <c r="Y248" t="s">
        <v>397</v>
      </c>
      <c r="AA248" t="s">
        <v>110</v>
      </c>
      <c r="AB248" t="s">
        <v>398</v>
      </c>
      <c r="AC248" t="s">
        <v>399</v>
      </c>
      <c r="AD248" t="s">
        <v>412</v>
      </c>
      <c r="AE248" t="s">
        <v>49</v>
      </c>
      <c r="AF248" s="1">
        <v>1</v>
      </c>
      <c r="AG248">
        <f t="shared" si="318"/>
        <v>3596.0999999999995</v>
      </c>
      <c r="AH248" t="str">
        <f t="shared" si="319"/>
        <v/>
      </c>
      <c r="AI248">
        <f t="shared" si="320"/>
        <v>50</v>
      </c>
      <c r="AJ248">
        <f t="shared" si="322"/>
        <v>2014</v>
      </c>
      <c r="AK248">
        <f t="shared" ref="AK248:AL248" si="326">AJ248+40</f>
        <v>2054</v>
      </c>
      <c r="AL248">
        <f t="shared" si="326"/>
        <v>2094</v>
      </c>
      <c r="AM248">
        <f>BT70*IF(DukeEnergy_BAU!AM70&lt;&gt;0,1,0)</f>
        <v>11242.383096211579</v>
      </c>
      <c r="AN248">
        <f>BU70*IF(DukeEnergy_BAU!AN70&lt;&gt;0,1,0)</f>
        <v>11242.383096211579</v>
      </c>
      <c r="AO248">
        <f>BV70*IF(DukeEnergy_BAU!AO70&lt;&gt;0,1,0)</f>
        <v>14163.449436977253</v>
      </c>
      <c r="AP248">
        <f>BW70*IF(DukeEnergy_BAU!AP70&lt;&gt;0,1,0)</f>
        <v>14163.449436977253</v>
      </c>
      <c r="AQ248">
        <f>$BR70*IF(DukeEnergy_BAU!AQ70&lt;&gt;0,1,0)</f>
        <v>12702.916266594413</v>
      </c>
      <c r="AR248">
        <f>$BR70*IF(DukeEnergy_BAU!AR70&lt;&gt;0,1,0)</f>
        <v>12702.916266594413</v>
      </c>
      <c r="AS248">
        <f>$BR70*IF(DukeEnergy_BAU!AS70&lt;&gt;0,1,0)</f>
        <v>12702.916266594413</v>
      </c>
      <c r="AT248">
        <f>$BR70*IF(DukeEnergy_BAU!AT70&lt;&gt;0,1,0)</f>
        <v>12702.916266594413</v>
      </c>
      <c r="AU248">
        <f>$BR70*IF(DukeEnergy_BAU!AU70&lt;&gt;0,1,0)</f>
        <v>12702.916266594413</v>
      </c>
      <c r="AV248">
        <f>$BR70*IF(DukeEnergy_BAU!AV70&lt;&gt;0,1,0)</f>
        <v>12702.916266594413</v>
      </c>
      <c r="AW248">
        <f>$BR70*IF(DukeEnergy_BAU!AW70&lt;&gt;0,1,0)</f>
        <v>12702.916266594413</v>
      </c>
      <c r="AX248">
        <f>$BR70*IF(DukeEnergy_BAU!AX70&lt;&gt;0,1,0)</f>
        <v>12702.916266594413</v>
      </c>
      <c r="AY248">
        <f>$BR70*IF(DukeEnergy_BAU!AY70&lt;&gt;0,1,0)</f>
        <v>12702.916266594413</v>
      </c>
      <c r="AZ248">
        <f>$BR70*IF(DukeEnergy_BAU!AZ70&lt;&gt;0,1,0)</f>
        <v>12702.916266594413</v>
      </c>
      <c r="BA248">
        <f>$BR70*IF(DukeEnergy_BAU!BA70&lt;&gt;0,1,0)</f>
        <v>12702.916266594413</v>
      </c>
      <c r="BB248">
        <f>$BR70*IF(DukeEnergy_BAU!BB70&lt;&gt;0,1,0)</f>
        <v>12702.916266594413</v>
      </c>
      <c r="BC248">
        <f>$BR70*IF(DukeEnergy_BAU!BC70&lt;&gt;0,1,0)</f>
        <v>12702.916266594413</v>
      </c>
      <c r="BD248">
        <f>$BR70*IF(DukeEnergy_BAU!BD70&lt;&gt;0,1,0)</f>
        <v>12702.916266594413</v>
      </c>
      <c r="BE248">
        <f>$BR70*IF(DukeEnergy_BAU!BE70&lt;&gt;0,1,0)</f>
        <v>12702.916266594413</v>
      </c>
      <c r="BF248">
        <f>$BR70*IF(DukeEnergy_BAU!BF70&lt;&gt;0,1,0)</f>
        <v>12702.916266594413</v>
      </c>
      <c r="BG248">
        <f>$BR70*IF(DukeEnergy_BAU!BG70&lt;&gt;0,1,0)</f>
        <v>12702.916266594413</v>
      </c>
      <c r="BH248">
        <f>$BR70*IF(DukeEnergy_BAU!BH70&lt;&gt;0,1,0)</f>
        <v>12702.916266594413</v>
      </c>
      <c r="BI248">
        <f>$BR70*IF(DukeEnergy_BAU!BI70&lt;&gt;0,1,0)</f>
        <v>12702.916266594413</v>
      </c>
      <c r="BJ248">
        <f>$BR70*IF(DukeEnergy_BAU!BJ70&lt;&gt;0,1,0)</f>
        <v>12702.916266594413</v>
      </c>
      <c r="BK248">
        <f>$BR70*IF(DukeEnergy_BAU!BK70&lt;&gt;0,1,0)</f>
        <v>12702.916266594413</v>
      </c>
      <c r="BL248">
        <f>$BR70*IF(DukeEnergy_BAU!BL70&lt;&gt;0,1,0)</f>
        <v>12702.916266594413</v>
      </c>
      <c r="BM248">
        <f>$BR70*IF(DukeEnergy_BAU!BM70&lt;&gt;0,1,0)</f>
        <v>12702.916266594413</v>
      </c>
      <c r="BN248">
        <f>$BR70*IF(DukeEnergy_BAU!BN70&lt;&gt;0,1,0)</f>
        <v>12702.916266594413</v>
      </c>
      <c r="BO248">
        <f>$BR70*IF(DukeEnergy_BAU!BO70&lt;&gt;0,1,0)</f>
        <v>12702.916266594413</v>
      </c>
      <c r="BP248">
        <f>$BR70*IF(DukeEnergy_BAU!BP70&lt;&gt;0,1,0)</f>
        <v>12702.916266594413</v>
      </c>
      <c r="BQ248">
        <f>$BR70*IF(DukeEnergy_BAU!BQ70&lt;&gt;0,1,0)</f>
        <v>12702.916266594413</v>
      </c>
    </row>
    <row r="249" spans="1:69">
      <c r="A249" t="s">
        <v>285</v>
      </c>
      <c r="B249" t="s">
        <v>32</v>
      </c>
      <c r="C249" t="s">
        <v>33</v>
      </c>
      <c r="D249" t="s">
        <v>34</v>
      </c>
      <c r="E249" t="s">
        <v>395</v>
      </c>
      <c r="F249" t="s">
        <v>320</v>
      </c>
      <c r="I249">
        <v>56.7</v>
      </c>
      <c r="J249" t="s">
        <v>72</v>
      </c>
      <c r="K249">
        <v>1974</v>
      </c>
      <c r="M249" t="s">
        <v>306</v>
      </c>
      <c r="N249" t="s">
        <v>312</v>
      </c>
      <c r="S249" t="s">
        <v>290</v>
      </c>
      <c r="T249" t="s">
        <v>41</v>
      </c>
      <c r="U249">
        <v>28.262778000000001</v>
      </c>
      <c r="V249">
        <v>-81.548610999999994</v>
      </c>
      <c r="W249" t="s">
        <v>42</v>
      </c>
      <c r="X249" t="s">
        <v>396</v>
      </c>
      <c r="Y249" t="s">
        <v>397</v>
      </c>
      <c r="AA249" t="s">
        <v>110</v>
      </c>
      <c r="AB249" t="s">
        <v>398</v>
      </c>
      <c r="AC249" t="s">
        <v>399</v>
      </c>
      <c r="AD249" t="s">
        <v>413</v>
      </c>
      <c r="AE249" t="s">
        <v>49</v>
      </c>
      <c r="AF249" s="1">
        <v>1</v>
      </c>
      <c r="AG249">
        <f t="shared" si="318"/>
        <v>3596.0999999999995</v>
      </c>
      <c r="AH249" t="str">
        <f t="shared" si="319"/>
        <v/>
      </c>
      <c r="AI249">
        <f t="shared" si="320"/>
        <v>50</v>
      </c>
      <c r="AJ249">
        <f t="shared" si="322"/>
        <v>2014</v>
      </c>
      <c r="AK249">
        <f t="shared" ref="AK249:AL249" si="327">AJ249+40</f>
        <v>2054</v>
      </c>
      <c r="AL249">
        <f t="shared" si="327"/>
        <v>2094</v>
      </c>
      <c r="AM249">
        <f>BT71*IF(DukeEnergy_BAU!AM71&lt;&gt;0,1,0)</f>
        <v>11242.383096211579</v>
      </c>
      <c r="AN249">
        <f>BU71*IF(DukeEnergy_BAU!AN71&lt;&gt;0,1,0)</f>
        <v>11242.383096211579</v>
      </c>
      <c r="AO249">
        <f>BV71*IF(DukeEnergy_BAU!AO71&lt;&gt;0,1,0)</f>
        <v>14163.449436977253</v>
      </c>
      <c r="AP249">
        <f>BW71*IF(DukeEnergy_BAU!AP71&lt;&gt;0,1,0)</f>
        <v>14163.449436977253</v>
      </c>
      <c r="AQ249">
        <f>$BR71*IF(DukeEnergy_BAU!AQ71&lt;&gt;0,1,0)</f>
        <v>12702.916266594413</v>
      </c>
      <c r="AR249">
        <f>$BR71*IF(DukeEnergy_BAU!AR71&lt;&gt;0,1,0)</f>
        <v>12702.916266594413</v>
      </c>
      <c r="AS249">
        <f>$BR71*IF(DukeEnergy_BAU!AS71&lt;&gt;0,1,0)</f>
        <v>12702.916266594413</v>
      </c>
      <c r="AT249">
        <f>$BR71*IF(DukeEnergy_BAU!AT71&lt;&gt;0,1,0)</f>
        <v>12702.916266594413</v>
      </c>
      <c r="AU249">
        <f>$BR71*IF(DukeEnergy_BAU!AU71&lt;&gt;0,1,0)</f>
        <v>12702.916266594413</v>
      </c>
      <c r="AV249">
        <f>$BR71*IF(DukeEnergy_BAU!AV71&lt;&gt;0,1,0)</f>
        <v>12702.916266594413</v>
      </c>
      <c r="AW249">
        <f>$BR71*IF(DukeEnergy_BAU!AW71&lt;&gt;0,1,0)</f>
        <v>12702.916266594413</v>
      </c>
      <c r="AX249">
        <f>$BR71*IF(DukeEnergy_BAU!AX71&lt;&gt;0,1,0)</f>
        <v>12702.916266594413</v>
      </c>
      <c r="AY249">
        <f>$BR71*IF(DukeEnergy_BAU!AY71&lt;&gt;0,1,0)</f>
        <v>12702.916266594413</v>
      </c>
      <c r="AZ249">
        <f>$BR71*IF(DukeEnergy_BAU!AZ71&lt;&gt;0,1,0)</f>
        <v>12702.916266594413</v>
      </c>
      <c r="BA249">
        <f>$BR71*IF(DukeEnergy_BAU!BA71&lt;&gt;0,1,0)</f>
        <v>12702.916266594413</v>
      </c>
      <c r="BB249">
        <f>$BR71*IF(DukeEnergy_BAU!BB71&lt;&gt;0,1,0)</f>
        <v>12702.916266594413</v>
      </c>
      <c r="BC249">
        <f>$BR71*IF(DukeEnergy_BAU!BC71&lt;&gt;0,1,0)</f>
        <v>12702.916266594413</v>
      </c>
      <c r="BD249">
        <f>$BR71*IF(DukeEnergy_BAU!BD71&lt;&gt;0,1,0)</f>
        <v>12702.916266594413</v>
      </c>
      <c r="BE249">
        <f>$BR71*IF(DukeEnergy_BAU!BE71&lt;&gt;0,1,0)</f>
        <v>12702.916266594413</v>
      </c>
      <c r="BF249">
        <f>$BR71*IF(DukeEnergy_BAU!BF71&lt;&gt;0,1,0)</f>
        <v>12702.916266594413</v>
      </c>
      <c r="BG249">
        <f>$BR71*IF(DukeEnergy_BAU!BG71&lt;&gt;0,1,0)</f>
        <v>12702.916266594413</v>
      </c>
      <c r="BH249">
        <f>$BR71*IF(DukeEnergy_BAU!BH71&lt;&gt;0,1,0)</f>
        <v>12702.916266594413</v>
      </c>
      <c r="BI249">
        <f>$BR71*IF(DukeEnergy_BAU!BI71&lt;&gt;0,1,0)</f>
        <v>12702.916266594413</v>
      </c>
      <c r="BJ249">
        <f>$BR71*IF(DukeEnergy_BAU!BJ71&lt;&gt;0,1,0)</f>
        <v>12702.916266594413</v>
      </c>
      <c r="BK249">
        <f>$BR71*IF(DukeEnergy_BAU!BK71&lt;&gt;0,1,0)</f>
        <v>12702.916266594413</v>
      </c>
      <c r="BL249">
        <f>$BR71*IF(DukeEnergy_BAU!BL71&lt;&gt;0,1,0)</f>
        <v>12702.916266594413</v>
      </c>
      <c r="BM249">
        <f>$BR71*IF(DukeEnergy_BAU!BM71&lt;&gt;0,1,0)</f>
        <v>12702.916266594413</v>
      </c>
      <c r="BN249">
        <f>$BR71*IF(DukeEnergy_BAU!BN71&lt;&gt;0,1,0)</f>
        <v>12702.916266594413</v>
      </c>
      <c r="BO249">
        <f>$BR71*IF(DukeEnergy_BAU!BO71&lt;&gt;0,1,0)</f>
        <v>12702.916266594413</v>
      </c>
      <c r="BP249">
        <f>$BR71*IF(DukeEnergy_BAU!BP71&lt;&gt;0,1,0)</f>
        <v>12702.916266594413</v>
      </c>
      <c r="BQ249">
        <f>$BR71*IF(DukeEnergy_BAU!BQ71&lt;&gt;0,1,0)</f>
        <v>12702.916266594413</v>
      </c>
    </row>
    <row r="250" spans="1:69">
      <c r="A250" t="s">
        <v>285</v>
      </c>
      <c r="B250" t="s">
        <v>32</v>
      </c>
      <c r="C250" t="s">
        <v>33</v>
      </c>
      <c r="D250" t="s">
        <v>34</v>
      </c>
      <c r="E250" t="s">
        <v>395</v>
      </c>
      <c r="F250" t="s">
        <v>322</v>
      </c>
      <c r="I250">
        <v>56.7</v>
      </c>
      <c r="J250" t="s">
        <v>72</v>
      </c>
      <c r="K250">
        <v>1974</v>
      </c>
      <c r="M250" t="s">
        <v>306</v>
      </c>
      <c r="N250" t="s">
        <v>312</v>
      </c>
      <c r="S250" t="s">
        <v>290</v>
      </c>
      <c r="T250" t="s">
        <v>41</v>
      </c>
      <c r="U250">
        <v>28.262778000000001</v>
      </c>
      <c r="V250">
        <v>-81.548610999999994</v>
      </c>
      <c r="W250" t="s">
        <v>42</v>
      </c>
      <c r="X250" t="s">
        <v>396</v>
      </c>
      <c r="Y250" t="s">
        <v>397</v>
      </c>
      <c r="AA250" t="s">
        <v>110</v>
      </c>
      <c r="AB250" t="s">
        <v>398</v>
      </c>
      <c r="AC250" t="s">
        <v>399</v>
      </c>
      <c r="AD250" t="s">
        <v>414</v>
      </c>
      <c r="AE250" t="s">
        <v>49</v>
      </c>
      <c r="AF250" s="1">
        <v>1</v>
      </c>
      <c r="AG250">
        <f t="shared" si="318"/>
        <v>3596.0999999999995</v>
      </c>
      <c r="AH250" t="str">
        <f t="shared" si="319"/>
        <v/>
      </c>
      <c r="AI250">
        <f t="shared" si="320"/>
        <v>50</v>
      </c>
      <c r="AJ250">
        <f t="shared" si="322"/>
        <v>2014</v>
      </c>
      <c r="AK250">
        <f t="shared" ref="AK250:AL250" si="328">AJ250+40</f>
        <v>2054</v>
      </c>
      <c r="AL250">
        <f t="shared" si="328"/>
        <v>2094</v>
      </c>
      <c r="AM250">
        <f>BT72*IF(DukeEnergy_BAU!AM72&lt;&gt;0,1,0)</f>
        <v>11242.383096211579</v>
      </c>
      <c r="AN250">
        <f>BU72*IF(DukeEnergy_BAU!AN72&lt;&gt;0,1,0)</f>
        <v>11242.383096211579</v>
      </c>
      <c r="AO250">
        <f>BV72*IF(DukeEnergy_BAU!AO72&lt;&gt;0,1,0)</f>
        <v>14163.449436977253</v>
      </c>
      <c r="AP250">
        <f>BW72*IF(DukeEnergy_BAU!AP72&lt;&gt;0,1,0)</f>
        <v>14163.449436977253</v>
      </c>
      <c r="AQ250">
        <f>$BR72*IF(DukeEnergy_BAU!AQ72&lt;&gt;0,1,0)</f>
        <v>12702.916266594413</v>
      </c>
      <c r="AR250">
        <f>$BR72*IF(DukeEnergy_BAU!AR72&lt;&gt;0,1,0)</f>
        <v>12702.916266594413</v>
      </c>
      <c r="AS250">
        <f>$BR72*IF(DukeEnergy_BAU!AS72&lt;&gt;0,1,0)</f>
        <v>12702.916266594413</v>
      </c>
      <c r="AT250">
        <f>$BR72*IF(DukeEnergy_BAU!AT72&lt;&gt;0,1,0)</f>
        <v>12702.916266594413</v>
      </c>
      <c r="AU250">
        <f>$BR72*IF(DukeEnergy_BAU!AU72&lt;&gt;0,1,0)</f>
        <v>12702.916266594413</v>
      </c>
      <c r="AV250">
        <f>$BR72*IF(DukeEnergy_BAU!AV72&lt;&gt;0,1,0)</f>
        <v>12702.916266594413</v>
      </c>
      <c r="AW250">
        <f>$BR72*IF(DukeEnergy_BAU!AW72&lt;&gt;0,1,0)</f>
        <v>12702.916266594413</v>
      </c>
      <c r="AX250">
        <f>$BR72*IF(DukeEnergy_BAU!AX72&lt;&gt;0,1,0)</f>
        <v>12702.916266594413</v>
      </c>
      <c r="AY250">
        <f>$BR72*IF(DukeEnergy_BAU!AY72&lt;&gt;0,1,0)</f>
        <v>12702.916266594413</v>
      </c>
      <c r="AZ250">
        <f>$BR72*IF(DukeEnergy_BAU!AZ72&lt;&gt;0,1,0)</f>
        <v>12702.916266594413</v>
      </c>
      <c r="BA250">
        <f>$BR72*IF(DukeEnergy_BAU!BA72&lt;&gt;0,1,0)</f>
        <v>12702.916266594413</v>
      </c>
      <c r="BB250">
        <f>$BR72*IF(DukeEnergy_BAU!BB72&lt;&gt;0,1,0)</f>
        <v>12702.916266594413</v>
      </c>
      <c r="BC250">
        <f>$BR72*IF(DukeEnergy_BAU!BC72&lt;&gt;0,1,0)</f>
        <v>12702.916266594413</v>
      </c>
      <c r="BD250">
        <f>$BR72*IF(DukeEnergy_BAU!BD72&lt;&gt;0,1,0)</f>
        <v>12702.916266594413</v>
      </c>
      <c r="BE250">
        <f>$BR72*IF(DukeEnergy_BAU!BE72&lt;&gt;0,1,0)</f>
        <v>12702.916266594413</v>
      </c>
      <c r="BF250">
        <f>$BR72*IF(DukeEnergy_BAU!BF72&lt;&gt;0,1,0)</f>
        <v>12702.916266594413</v>
      </c>
      <c r="BG250">
        <f>$BR72*IF(DukeEnergy_BAU!BG72&lt;&gt;0,1,0)</f>
        <v>12702.916266594413</v>
      </c>
      <c r="BH250">
        <f>$BR72*IF(DukeEnergy_BAU!BH72&lt;&gt;0,1,0)</f>
        <v>12702.916266594413</v>
      </c>
      <c r="BI250">
        <f>$BR72*IF(DukeEnergy_BAU!BI72&lt;&gt;0,1,0)</f>
        <v>12702.916266594413</v>
      </c>
      <c r="BJ250">
        <f>$BR72*IF(DukeEnergy_BAU!BJ72&lt;&gt;0,1,0)</f>
        <v>12702.916266594413</v>
      </c>
      <c r="BK250">
        <f>$BR72*IF(DukeEnergy_BAU!BK72&lt;&gt;0,1,0)</f>
        <v>12702.916266594413</v>
      </c>
      <c r="BL250">
        <f>$BR72*IF(DukeEnergy_BAU!BL72&lt;&gt;0,1,0)</f>
        <v>12702.916266594413</v>
      </c>
      <c r="BM250">
        <f>$BR72*IF(DukeEnergy_BAU!BM72&lt;&gt;0,1,0)</f>
        <v>12702.916266594413</v>
      </c>
      <c r="BN250">
        <f>$BR72*IF(DukeEnergy_BAU!BN72&lt;&gt;0,1,0)</f>
        <v>12702.916266594413</v>
      </c>
      <c r="BO250">
        <f>$BR72*IF(DukeEnergy_BAU!BO72&lt;&gt;0,1,0)</f>
        <v>12702.916266594413</v>
      </c>
      <c r="BP250">
        <f>$BR72*IF(DukeEnergy_BAU!BP72&lt;&gt;0,1,0)</f>
        <v>12702.916266594413</v>
      </c>
      <c r="BQ250">
        <f>$BR72*IF(DukeEnergy_BAU!BQ72&lt;&gt;0,1,0)</f>
        <v>12702.916266594413</v>
      </c>
    </row>
    <row r="251" spans="1:69">
      <c r="A251" t="s">
        <v>285</v>
      </c>
      <c r="B251" t="s">
        <v>32</v>
      </c>
      <c r="C251" t="s">
        <v>33</v>
      </c>
      <c r="D251" t="s">
        <v>34</v>
      </c>
      <c r="E251" t="s">
        <v>395</v>
      </c>
      <c r="F251" t="s">
        <v>415</v>
      </c>
      <c r="I251">
        <v>56.7</v>
      </c>
      <c r="J251" t="s">
        <v>72</v>
      </c>
      <c r="K251">
        <v>1974</v>
      </c>
      <c r="M251" t="s">
        <v>306</v>
      </c>
      <c r="N251" t="s">
        <v>312</v>
      </c>
      <c r="S251" t="s">
        <v>290</v>
      </c>
      <c r="T251" t="s">
        <v>41</v>
      </c>
      <c r="U251">
        <v>28.262778000000001</v>
      </c>
      <c r="V251">
        <v>-81.548610999999994</v>
      </c>
      <c r="W251" t="s">
        <v>42</v>
      </c>
      <c r="X251" t="s">
        <v>396</v>
      </c>
      <c r="Y251" t="s">
        <v>397</v>
      </c>
      <c r="AA251" t="s">
        <v>110</v>
      </c>
      <c r="AB251" t="s">
        <v>398</v>
      </c>
      <c r="AC251" t="s">
        <v>399</v>
      </c>
      <c r="AD251" t="s">
        <v>416</v>
      </c>
      <c r="AE251" t="s">
        <v>49</v>
      </c>
      <c r="AF251" s="1">
        <v>1</v>
      </c>
      <c r="AG251">
        <f t="shared" si="318"/>
        <v>3596.0999999999995</v>
      </c>
      <c r="AH251" t="str">
        <f t="shared" si="319"/>
        <v/>
      </c>
      <c r="AI251">
        <f t="shared" si="320"/>
        <v>50</v>
      </c>
      <c r="AJ251">
        <f t="shared" si="322"/>
        <v>2014</v>
      </c>
      <c r="AK251">
        <f t="shared" ref="AK251:AL251" si="329">AJ251+40</f>
        <v>2054</v>
      </c>
      <c r="AL251">
        <f t="shared" si="329"/>
        <v>2094</v>
      </c>
      <c r="AM251">
        <f>BT73*IF(DukeEnergy_BAU!AM73&lt;&gt;0,1,0)</f>
        <v>11242.383096211579</v>
      </c>
      <c r="AN251">
        <f>BU73*IF(DukeEnergy_BAU!AN73&lt;&gt;0,1,0)</f>
        <v>11242.383096211579</v>
      </c>
      <c r="AO251">
        <f>BV73*IF(DukeEnergy_BAU!AO73&lt;&gt;0,1,0)</f>
        <v>14163.449436977253</v>
      </c>
      <c r="AP251">
        <f>BW73*IF(DukeEnergy_BAU!AP73&lt;&gt;0,1,0)</f>
        <v>14163.449436977253</v>
      </c>
      <c r="AQ251">
        <f>$BR73*IF(DukeEnergy_BAU!AQ73&lt;&gt;0,1,0)</f>
        <v>12702.916266594413</v>
      </c>
      <c r="AR251">
        <f>$BR73*IF(DukeEnergy_BAU!AR73&lt;&gt;0,1,0)</f>
        <v>12702.916266594413</v>
      </c>
      <c r="AS251">
        <f>$BR73*IF(DukeEnergy_BAU!AS73&lt;&gt;0,1,0)</f>
        <v>12702.916266594413</v>
      </c>
      <c r="AT251">
        <f>$BR73*IF(DukeEnergy_BAU!AT73&lt;&gt;0,1,0)</f>
        <v>12702.916266594413</v>
      </c>
      <c r="AU251">
        <f>$BR73*IF(DukeEnergy_BAU!AU73&lt;&gt;0,1,0)</f>
        <v>12702.916266594413</v>
      </c>
      <c r="AV251">
        <f>$BR73*IF(DukeEnergy_BAU!AV73&lt;&gt;0,1,0)</f>
        <v>12702.916266594413</v>
      </c>
      <c r="AW251">
        <f>$BR73*IF(DukeEnergy_BAU!AW73&lt;&gt;0,1,0)</f>
        <v>12702.916266594413</v>
      </c>
      <c r="AX251">
        <f>$BR73*IF(DukeEnergy_BAU!AX73&lt;&gt;0,1,0)</f>
        <v>12702.916266594413</v>
      </c>
      <c r="AY251">
        <f>$BR73*IF(DukeEnergy_BAU!AY73&lt;&gt;0,1,0)</f>
        <v>12702.916266594413</v>
      </c>
      <c r="AZ251">
        <f>$BR73*IF(DukeEnergy_BAU!AZ73&lt;&gt;0,1,0)</f>
        <v>12702.916266594413</v>
      </c>
      <c r="BA251">
        <f>$BR73*IF(DukeEnergy_BAU!BA73&lt;&gt;0,1,0)</f>
        <v>12702.916266594413</v>
      </c>
      <c r="BB251">
        <f>$BR73*IF(DukeEnergy_BAU!BB73&lt;&gt;0,1,0)</f>
        <v>12702.916266594413</v>
      </c>
      <c r="BC251">
        <f>$BR73*IF(DukeEnergy_BAU!BC73&lt;&gt;0,1,0)</f>
        <v>12702.916266594413</v>
      </c>
      <c r="BD251">
        <f>$BR73*IF(DukeEnergy_BAU!BD73&lt;&gt;0,1,0)</f>
        <v>12702.916266594413</v>
      </c>
      <c r="BE251">
        <f>$BR73*IF(DukeEnergy_BAU!BE73&lt;&gt;0,1,0)</f>
        <v>12702.916266594413</v>
      </c>
      <c r="BF251">
        <f>$BR73*IF(DukeEnergy_BAU!BF73&lt;&gt;0,1,0)</f>
        <v>12702.916266594413</v>
      </c>
      <c r="BG251">
        <f>$BR73*IF(DukeEnergy_BAU!BG73&lt;&gt;0,1,0)</f>
        <v>12702.916266594413</v>
      </c>
      <c r="BH251">
        <f>$BR73*IF(DukeEnergy_BAU!BH73&lt;&gt;0,1,0)</f>
        <v>12702.916266594413</v>
      </c>
      <c r="BI251">
        <f>$BR73*IF(DukeEnergy_BAU!BI73&lt;&gt;0,1,0)</f>
        <v>12702.916266594413</v>
      </c>
      <c r="BJ251">
        <f>$BR73*IF(DukeEnergy_BAU!BJ73&lt;&gt;0,1,0)</f>
        <v>12702.916266594413</v>
      </c>
      <c r="BK251">
        <f>$BR73*IF(DukeEnergy_BAU!BK73&lt;&gt;0,1,0)</f>
        <v>12702.916266594413</v>
      </c>
      <c r="BL251">
        <f>$BR73*IF(DukeEnergy_BAU!BL73&lt;&gt;0,1,0)</f>
        <v>12702.916266594413</v>
      </c>
      <c r="BM251">
        <f>$BR73*IF(DukeEnergy_BAU!BM73&lt;&gt;0,1,0)</f>
        <v>12702.916266594413</v>
      </c>
      <c r="BN251">
        <f>$BR73*IF(DukeEnergy_BAU!BN73&lt;&gt;0,1,0)</f>
        <v>12702.916266594413</v>
      </c>
      <c r="BO251">
        <f>$BR73*IF(DukeEnergy_BAU!BO73&lt;&gt;0,1,0)</f>
        <v>12702.916266594413</v>
      </c>
      <c r="BP251">
        <f>$BR73*IF(DukeEnergy_BAU!BP73&lt;&gt;0,1,0)</f>
        <v>12702.916266594413</v>
      </c>
      <c r="BQ251">
        <f>$BR73*IF(DukeEnergy_BAU!BQ73&lt;&gt;0,1,0)</f>
        <v>12702.916266594413</v>
      </c>
    </row>
    <row r="252" spans="1:69">
      <c r="A252" t="s">
        <v>285</v>
      </c>
      <c r="B252" t="s">
        <v>32</v>
      </c>
      <c r="C252" t="s">
        <v>33</v>
      </c>
      <c r="D252" t="s">
        <v>34</v>
      </c>
      <c r="E252" t="s">
        <v>395</v>
      </c>
      <c r="F252" t="s">
        <v>417</v>
      </c>
      <c r="I252">
        <v>56.7</v>
      </c>
      <c r="J252" t="s">
        <v>72</v>
      </c>
      <c r="K252">
        <v>1974</v>
      </c>
      <c r="M252" t="s">
        <v>306</v>
      </c>
      <c r="N252" t="s">
        <v>312</v>
      </c>
      <c r="S252" t="s">
        <v>290</v>
      </c>
      <c r="T252" t="s">
        <v>41</v>
      </c>
      <c r="U252">
        <v>28.262778000000001</v>
      </c>
      <c r="V252">
        <v>-81.548610999999994</v>
      </c>
      <c r="W252" t="s">
        <v>42</v>
      </c>
      <c r="X252" t="s">
        <v>396</v>
      </c>
      <c r="Y252" t="s">
        <v>397</v>
      </c>
      <c r="AA252" t="s">
        <v>110</v>
      </c>
      <c r="AB252" t="s">
        <v>398</v>
      </c>
      <c r="AC252" t="s">
        <v>399</v>
      </c>
      <c r="AD252" t="s">
        <v>418</v>
      </c>
      <c r="AE252" t="s">
        <v>49</v>
      </c>
      <c r="AF252" s="1">
        <v>1</v>
      </c>
      <c r="AG252">
        <f t="shared" si="318"/>
        <v>3596.0999999999995</v>
      </c>
      <c r="AH252" t="str">
        <f t="shared" si="319"/>
        <v/>
      </c>
      <c r="AI252">
        <f t="shared" si="320"/>
        <v>50</v>
      </c>
      <c r="AJ252">
        <f t="shared" si="322"/>
        <v>2014</v>
      </c>
      <c r="AK252">
        <f t="shared" ref="AK252:AL252" si="330">AJ252+40</f>
        <v>2054</v>
      </c>
      <c r="AL252">
        <f t="shared" si="330"/>
        <v>2094</v>
      </c>
      <c r="AM252">
        <f>BT74*IF(DukeEnergy_BAU!AM74&lt;&gt;0,1,0)</f>
        <v>11242.383096211579</v>
      </c>
      <c r="AN252">
        <f>BU74*IF(DukeEnergy_BAU!AN74&lt;&gt;0,1,0)</f>
        <v>11242.383096211579</v>
      </c>
      <c r="AO252">
        <f>BV74*IF(DukeEnergy_BAU!AO74&lt;&gt;0,1,0)</f>
        <v>14163.449436977253</v>
      </c>
      <c r="AP252">
        <f>BW74*IF(DukeEnergy_BAU!AP74&lt;&gt;0,1,0)</f>
        <v>14163.449436977253</v>
      </c>
      <c r="AQ252">
        <f>$BR74*IF(DukeEnergy_BAU!AQ74&lt;&gt;0,1,0)</f>
        <v>12702.916266594413</v>
      </c>
      <c r="AR252">
        <f>$BR74*IF(DukeEnergy_BAU!AR74&lt;&gt;0,1,0)</f>
        <v>12702.916266594413</v>
      </c>
      <c r="AS252">
        <f>$BR74*IF(DukeEnergy_BAU!AS74&lt;&gt;0,1,0)</f>
        <v>12702.916266594413</v>
      </c>
      <c r="AT252">
        <f>$BR74*IF(DukeEnergy_BAU!AT74&lt;&gt;0,1,0)</f>
        <v>12702.916266594413</v>
      </c>
      <c r="AU252">
        <f>$BR74*IF(DukeEnergy_BAU!AU74&lt;&gt;0,1,0)</f>
        <v>12702.916266594413</v>
      </c>
      <c r="AV252">
        <f>$BR74*IF(DukeEnergy_BAU!AV74&lt;&gt;0,1,0)</f>
        <v>12702.916266594413</v>
      </c>
      <c r="AW252">
        <f>$BR74*IF(DukeEnergy_BAU!AW74&lt;&gt;0,1,0)</f>
        <v>12702.916266594413</v>
      </c>
      <c r="AX252">
        <f>$BR74*IF(DukeEnergy_BAU!AX74&lt;&gt;0,1,0)</f>
        <v>12702.916266594413</v>
      </c>
      <c r="AY252">
        <f>$BR74*IF(DukeEnergy_BAU!AY74&lt;&gt;0,1,0)</f>
        <v>12702.916266594413</v>
      </c>
      <c r="AZ252">
        <f>$BR74*IF(DukeEnergy_BAU!AZ74&lt;&gt;0,1,0)</f>
        <v>12702.916266594413</v>
      </c>
      <c r="BA252">
        <f>$BR74*IF(DukeEnergy_BAU!BA74&lt;&gt;0,1,0)</f>
        <v>12702.916266594413</v>
      </c>
      <c r="BB252">
        <f>$BR74*IF(DukeEnergy_BAU!BB74&lt;&gt;0,1,0)</f>
        <v>12702.916266594413</v>
      </c>
      <c r="BC252">
        <f>$BR74*IF(DukeEnergy_BAU!BC74&lt;&gt;0,1,0)</f>
        <v>12702.916266594413</v>
      </c>
      <c r="BD252">
        <f>$BR74*IF(DukeEnergy_BAU!BD74&lt;&gt;0,1,0)</f>
        <v>12702.916266594413</v>
      </c>
      <c r="BE252">
        <f>$BR74*IF(DukeEnergy_BAU!BE74&lt;&gt;0,1,0)</f>
        <v>12702.916266594413</v>
      </c>
      <c r="BF252">
        <f>$BR74*IF(DukeEnergy_BAU!BF74&lt;&gt;0,1,0)</f>
        <v>12702.916266594413</v>
      </c>
      <c r="BG252">
        <f>$BR74*IF(DukeEnergy_BAU!BG74&lt;&gt;0,1,0)</f>
        <v>12702.916266594413</v>
      </c>
      <c r="BH252">
        <f>$BR74*IF(DukeEnergy_BAU!BH74&lt;&gt;0,1,0)</f>
        <v>12702.916266594413</v>
      </c>
      <c r="BI252">
        <f>$BR74*IF(DukeEnergy_BAU!BI74&lt;&gt;0,1,0)</f>
        <v>12702.916266594413</v>
      </c>
      <c r="BJ252">
        <f>$BR74*IF(DukeEnergy_BAU!BJ74&lt;&gt;0,1,0)</f>
        <v>12702.916266594413</v>
      </c>
      <c r="BK252">
        <f>$BR74*IF(DukeEnergy_BAU!BK74&lt;&gt;0,1,0)</f>
        <v>12702.916266594413</v>
      </c>
      <c r="BL252">
        <f>$BR74*IF(DukeEnergy_BAU!BL74&lt;&gt;0,1,0)</f>
        <v>12702.916266594413</v>
      </c>
      <c r="BM252">
        <f>$BR74*IF(DukeEnergy_BAU!BM74&lt;&gt;0,1,0)</f>
        <v>12702.916266594413</v>
      </c>
      <c r="BN252">
        <f>$BR74*IF(DukeEnergy_BAU!BN74&lt;&gt;0,1,0)</f>
        <v>12702.916266594413</v>
      </c>
      <c r="BO252">
        <f>$BR74*IF(DukeEnergy_BAU!BO74&lt;&gt;0,1,0)</f>
        <v>12702.916266594413</v>
      </c>
      <c r="BP252">
        <f>$BR74*IF(DukeEnergy_BAU!BP74&lt;&gt;0,1,0)</f>
        <v>12702.916266594413</v>
      </c>
      <c r="BQ252">
        <f>$BR74*IF(DukeEnergy_BAU!BQ74&lt;&gt;0,1,0)</f>
        <v>12702.916266594413</v>
      </c>
    </row>
    <row r="253" spans="1:69">
      <c r="A253" t="s">
        <v>285</v>
      </c>
      <c r="B253" t="s">
        <v>32</v>
      </c>
      <c r="C253" t="s">
        <v>33</v>
      </c>
      <c r="D253" t="s">
        <v>34</v>
      </c>
      <c r="E253" t="s">
        <v>395</v>
      </c>
      <c r="F253" t="s">
        <v>401</v>
      </c>
      <c r="I253">
        <v>104</v>
      </c>
      <c r="J253" t="s">
        <v>72</v>
      </c>
      <c r="K253">
        <v>1993</v>
      </c>
      <c r="M253" t="s">
        <v>306</v>
      </c>
      <c r="N253" t="s">
        <v>289</v>
      </c>
      <c r="S253" t="s">
        <v>290</v>
      </c>
      <c r="T253" t="s">
        <v>41</v>
      </c>
      <c r="U253">
        <v>28.262778000000001</v>
      </c>
      <c r="V253">
        <v>-81.548609999999996</v>
      </c>
      <c r="W253" t="s">
        <v>42</v>
      </c>
      <c r="X253" t="s">
        <v>396</v>
      </c>
      <c r="Y253" t="s">
        <v>397</v>
      </c>
      <c r="AA253" t="s">
        <v>110</v>
      </c>
      <c r="AB253" t="s">
        <v>398</v>
      </c>
      <c r="AC253" t="s">
        <v>399</v>
      </c>
      <c r="AD253" t="s">
        <v>402</v>
      </c>
      <c r="AE253" t="s">
        <v>49</v>
      </c>
      <c r="AF253" s="1">
        <v>1</v>
      </c>
      <c r="AG253">
        <f t="shared" si="318"/>
        <v>3596.0999999999995</v>
      </c>
      <c r="AH253" t="str">
        <f t="shared" si="319"/>
        <v/>
      </c>
      <c r="AI253">
        <f t="shared" si="320"/>
        <v>31</v>
      </c>
      <c r="AJ253">
        <f t="shared" si="322"/>
        <v>2033</v>
      </c>
      <c r="AK253">
        <f t="shared" ref="AK253:AL253" si="331">AJ253+40</f>
        <v>2073</v>
      </c>
      <c r="AL253">
        <f t="shared" si="331"/>
        <v>2113</v>
      </c>
      <c r="AM253">
        <f>BT75*IF(DukeEnergy_BAU!AM75&lt;&gt;0,1,0)</f>
        <v>179377.43183149688</v>
      </c>
      <c r="AN253">
        <f>BU75*IF(DukeEnergy_BAU!AN75&lt;&gt;0,1,0)</f>
        <v>193769.86167000193</v>
      </c>
      <c r="AO253">
        <f>BV75*IF(DukeEnergy_BAU!AO75&lt;&gt;0,1,0)</f>
        <v>219276.79022876546</v>
      </c>
      <c r="AP253">
        <f>BW75*IF(DukeEnergy_BAU!AP75&lt;&gt;0,1,0)</f>
        <v>171427.53168657323</v>
      </c>
      <c r="AQ253">
        <f>$BR75*IF(DukeEnergy_BAU!AQ75&lt;&gt;0,1,0)</f>
        <v>190962.90385420938</v>
      </c>
      <c r="AR253">
        <f>$BR75*IF(DukeEnergy_BAU!AR75&lt;&gt;0,1,0)</f>
        <v>190962.90385420938</v>
      </c>
      <c r="AS253">
        <f>$BR75*IF(DukeEnergy_BAU!AS75&lt;&gt;0,1,0)</f>
        <v>190962.90385420938</v>
      </c>
      <c r="AT253">
        <f>$BR75*IF(DukeEnergy_BAU!AT75&lt;&gt;0,1,0)</f>
        <v>190962.90385420938</v>
      </c>
      <c r="AU253">
        <f>$BR75*IF(DukeEnergy_BAU!AU75&lt;&gt;0,1,0)</f>
        <v>190962.90385420938</v>
      </c>
      <c r="AV253">
        <f>$BR75*IF(DukeEnergy_BAU!AV75&lt;&gt;0,1,0)</f>
        <v>190962.90385420938</v>
      </c>
      <c r="AW253">
        <f>$BR75*IF(DukeEnergy_BAU!AW75&lt;&gt;0,1,0)</f>
        <v>190962.90385420938</v>
      </c>
      <c r="AX253">
        <f>$BR75*IF(DukeEnergy_BAU!AX75&lt;&gt;0,1,0)</f>
        <v>190962.90385420938</v>
      </c>
      <c r="AY253">
        <f>$BR75*IF(DukeEnergy_BAU!AY75&lt;&gt;0,1,0)</f>
        <v>190962.90385420938</v>
      </c>
      <c r="AZ253">
        <f>$BR75*IF(DukeEnergy_BAU!AZ75&lt;&gt;0,1,0)</f>
        <v>190962.90385420938</v>
      </c>
      <c r="BA253">
        <f>$BR75*IF(DukeEnergy_BAU!BA75&lt;&gt;0,1,0)</f>
        <v>190962.90385420938</v>
      </c>
      <c r="BB253">
        <f>$BR75*IF(DukeEnergy_BAU!BB75&lt;&gt;0,1,0)</f>
        <v>190962.90385420938</v>
      </c>
      <c r="BC253">
        <f>$BR75*IF(DukeEnergy_BAU!BC75&lt;&gt;0,1,0)</f>
        <v>190962.90385420938</v>
      </c>
      <c r="BD253">
        <f>$BR75*IF(DukeEnergy_BAU!BD75&lt;&gt;0,1,0)</f>
        <v>190962.90385420938</v>
      </c>
      <c r="BE253">
        <f>$BR75*IF(DukeEnergy_BAU!BE75&lt;&gt;0,1,0)</f>
        <v>190962.90385420938</v>
      </c>
      <c r="BF253">
        <f>$BR75*IF(DukeEnergy_BAU!BF75&lt;&gt;0,1,0)</f>
        <v>190962.90385420938</v>
      </c>
      <c r="BG253">
        <f>$BR75*IF(DukeEnergy_BAU!BG75&lt;&gt;0,1,0)</f>
        <v>190962.90385420938</v>
      </c>
      <c r="BH253">
        <f>$BR75*IF(DukeEnergy_BAU!BH75&lt;&gt;0,1,0)</f>
        <v>190962.90385420938</v>
      </c>
      <c r="BI253">
        <f>$BR75*IF(DukeEnergy_BAU!BI75&lt;&gt;0,1,0)</f>
        <v>190962.90385420938</v>
      </c>
      <c r="BJ253">
        <f>$BR75*IF(DukeEnergy_BAU!BJ75&lt;&gt;0,1,0)</f>
        <v>190962.90385420938</v>
      </c>
      <c r="BK253">
        <f>$BR75*IF(DukeEnergy_BAU!BK75&lt;&gt;0,1,0)</f>
        <v>190962.90385420938</v>
      </c>
      <c r="BL253">
        <f>$BR75*IF(DukeEnergy_BAU!BL75&lt;&gt;0,1,0)</f>
        <v>190962.90385420938</v>
      </c>
      <c r="BM253">
        <f>$BR75*IF(DukeEnergy_BAU!BM75&lt;&gt;0,1,0)</f>
        <v>190962.90385420938</v>
      </c>
      <c r="BN253">
        <f>$BR75*IF(DukeEnergy_BAU!BN75&lt;&gt;0,1,0)</f>
        <v>190962.90385420938</v>
      </c>
      <c r="BO253">
        <f>$BR75*IF(DukeEnergy_BAU!BO75&lt;&gt;0,1,0)</f>
        <v>190962.90385420938</v>
      </c>
      <c r="BP253">
        <f>$BR75*IF(DukeEnergy_BAU!BP75&lt;&gt;0,1,0)</f>
        <v>190962.90385420938</v>
      </c>
      <c r="BQ253">
        <f>$BR75*IF(DukeEnergy_BAU!BQ75&lt;&gt;0,1,0)</f>
        <v>190962.90385420938</v>
      </c>
    </row>
    <row r="254" spans="1:69">
      <c r="A254" t="s">
        <v>285</v>
      </c>
      <c r="B254" t="s">
        <v>32</v>
      </c>
      <c r="C254" t="s">
        <v>33</v>
      </c>
      <c r="D254" t="s">
        <v>34</v>
      </c>
      <c r="E254" t="s">
        <v>395</v>
      </c>
      <c r="F254" t="s">
        <v>419</v>
      </c>
      <c r="I254">
        <v>104</v>
      </c>
      <c r="J254" t="s">
        <v>72</v>
      </c>
      <c r="K254">
        <v>1993</v>
      </c>
      <c r="M254" t="s">
        <v>306</v>
      </c>
      <c r="N254" t="s">
        <v>289</v>
      </c>
      <c r="S254" t="s">
        <v>290</v>
      </c>
      <c r="T254" t="s">
        <v>41</v>
      </c>
      <c r="U254">
        <v>28.262778000000001</v>
      </c>
      <c r="V254">
        <v>-81.548609999999996</v>
      </c>
      <c r="W254" t="s">
        <v>42</v>
      </c>
      <c r="X254" t="s">
        <v>396</v>
      </c>
      <c r="Y254" t="s">
        <v>397</v>
      </c>
      <c r="AA254" t="s">
        <v>110</v>
      </c>
      <c r="AB254" t="s">
        <v>398</v>
      </c>
      <c r="AC254" t="s">
        <v>399</v>
      </c>
      <c r="AD254" t="s">
        <v>420</v>
      </c>
      <c r="AE254" t="s">
        <v>49</v>
      </c>
      <c r="AF254" s="1">
        <v>1</v>
      </c>
      <c r="AG254">
        <f t="shared" si="318"/>
        <v>3596.0999999999995</v>
      </c>
      <c r="AH254" t="str">
        <f t="shared" si="319"/>
        <v/>
      </c>
      <c r="AI254">
        <f t="shared" si="320"/>
        <v>31</v>
      </c>
      <c r="AJ254">
        <f t="shared" si="322"/>
        <v>2033</v>
      </c>
      <c r="AK254">
        <f t="shared" ref="AK254:AL254" si="332">AJ254+40</f>
        <v>2073</v>
      </c>
      <c r="AL254">
        <f t="shared" si="332"/>
        <v>2113</v>
      </c>
      <c r="AM254">
        <f>BT76*IF(DukeEnergy_BAU!AM76&lt;&gt;0,1,0)</f>
        <v>179377.43183149688</v>
      </c>
      <c r="AN254">
        <f>BU76*IF(DukeEnergy_BAU!AN76&lt;&gt;0,1,0)</f>
        <v>193769.86167000193</v>
      </c>
      <c r="AO254">
        <f>BV76*IF(DukeEnergy_BAU!AO76&lt;&gt;0,1,0)</f>
        <v>219276.79022876546</v>
      </c>
      <c r="AP254">
        <f>BW76*IF(DukeEnergy_BAU!AP76&lt;&gt;0,1,0)</f>
        <v>171427.53168657323</v>
      </c>
      <c r="AQ254">
        <f>$BR76*IF(DukeEnergy_BAU!AQ76&lt;&gt;0,1,0)</f>
        <v>190962.90385420938</v>
      </c>
      <c r="AR254">
        <f>$BR76*IF(DukeEnergy_BAU!AR76&lt;&gt;0,1,0)</f>
        <v>190962.90385420938</v>
      </c>
      <c r="AS254">
        <f>$BR76*IF(DukeEnergy_BAU!AS76&lt;&gt;0,1,0)</f>
        <v>190962.90385420938</v>
      </c>
      <c r="AT254">
        <f>$BR76*IF(DukeEnergy_BAU!AT76&lt;&gt;0,1,0)</f>
        <v>190962.90385420938</v>
      </c>
      <c r="AU254">
        <f>$BR76*IF(DukeEnergy_BAU!AU76&lt;&gt;0,1,0)</f>
        <v>190962.90385420938</v>
      </c>
      <c r="AV254">
        <f>$BR76*IF(DukeEnergy_BAU!AV76&lt;&gt;0,1,0)</f>
        <v>190962.90385420938</v>
      </c>
      <c r="AW254">
        <f>$BR76*IF(DukeEnergy_BAU!AW76&lt;&gt;0,1,0)</f>
        <v>190962.90385420938</v>
      </c>
      <c r="AX254">
        <f>$BR76*IF(DukeEnergy_BAU!AX76&lt;&gt;0,1,0)</f>
        <v>190962.90385420938</v>
      </c>
      <c r="AY254">
        <f>$BR76*IF(DukeEnergy_BAU!AY76&lt;&gt;0,1,0)</f>
        <v>190962.90385420938</v>
      </c>
      <c r="AZ254">
        <f>$BR76*IF(DukeEnergy_BAU!AZ76&lt;&gt;0,1,0)</f>
        <v>190962.90385420938</v>
      </c>
      <c r="BA254">
        <f>$BR76*IF(DukeEnergy_BAU!BA76&lt;&gt;0,1,0)</f>
        <v>190962.90385420938</v>
      </c>
      <c r="BB254">
        <f>$BR76*IF(DukeEnergy_BAU!BB76&lt;&gt;0,1,0)</f>
        <v>190962.90385420938</v>
      </c>
      <c r="BC254">
        <f>$BR76*IF(DukeEnergy_BAU!BC76&lt;&gt;0,1,0)</f>
        <v>190962.90385420938</v>
      </c>
      <c r="BD254">
        <f>$BR76*IF(DukeEnergy_BAU!BD76&lt;&gt;0,1,0)</f>
        <v>190962.90385420938</v>
      </c>
      <c r="BE254">
        <f>$BR76*IF(DukeEnergy_BAU!BE76&lt;&gt;0,1,0)</f>
        <v>190962.90385420938</v>
      </c>
      <c r="BF254">
        <f>$BR76*IF(DukeEnergy_BAU!BF76&lt;&gt;0,1,0)</f>
        <v>190962.90385420938</v>
      </c>
      <c r="BG254">
        <f>$BR76*IF(DukeEnergy_BAU!BG76&lt;&gt;0,1,0)</f>
        <v>190962.90385420938</v>
      </c>
      <c r="BH254">
        <f>$BR76*IF(DukeEnergy_BAU!BH76&lt;&gt;0,1,0)</f>
        <v>190962.90385420938</v>
      </c>
      <c r="BI254">
        <f>$BR76*IF(DukeEnergy_BAU!BI76&lt;&gt;0,1,0)</f>
        <v>190962.90385420938</v>
      </c>
      <c r="BJ254">
        <f>$BR76*IF(DukeEnergy_BAU!BJ76&lt;&gt;0,1,0)</f>
        <v>190962.90385420938</v>
      </c>
      <c r="BK254">
        <f>$BR76*IF(DukeEnergy_BAU!BK76&lt;&gt;0,1,0)</f>
        <v>190962.90385420938</v>
      </c>
      <c r="BL254">
        <f>$BR76*IF(DukeEnergy_BAU!BL76&lt;&gt;0,1,0)</f>
        <v>190962.90385420938</v>
      </c>
      <c r="BM254">
        <f>$BR76*IF(DukeEnergy_BAU!BM76&lt;&gt;0,1,0)</f>
        <v>190962.90385420938</v>
      </c>
      <c r="BN254">
        <f>$BR76*IF(DukeEnergy_BAU!BN76&lt;&gt;0,1,0)</f>
        <v>190962.90385420938</v>
      </c>
      <c r="BO254">
        <f>$BR76*IF(DukeEnergy_BAU!BO76&lt;&gt;0,1,0)</f>
        <v>190962.90385420938</v>
      </c>
      <c r="BP254">
        <f>$BR76*IF(DukeEnergy_BAU!BP76&lt;&gt;0,1,0)</f>
        <v>190962.90385420938</v>
      </c>
      <c r="BQ254">
        <f>$BR76*IF(DukeEnergy_BAU!BQ76&lt;&gt;0,1,0)</f>
        <v>190962.90385420938</v>
      </c>
    </row>
    <row r="255" spans="1:69">
      <c r="A255" t="s">
        <v>285</v>
      </c>
      <c r="B255" t="s">
        <v>32</v>
      </c>
      <c r="C255" t="s">
        <v>33</v>
      </c>
      <c r="D255" t="s">
        <v>34</v>
      </c>
      <c r="E255" t="s">
        <v>395</v>
      </c>
      <c r="F255" t="s">
        <v>421</v>
      </c>
      <c r="I255">
        <v>104</v>
      </c>
      <c r="J255" t="s">
        <v>72</v>
      </c>
      <c r="K255">
        <v>1993</v>
      </c>
      <c r="M255" t="s">
        <v>306</v>
      </c>
      <c r="N255" t="s">
        <v>289</v>
      </c>
      <c r="S255" t="s">
        <v>290</v>
      </c>
      <c r="T255" t="s">
        <v>41</v>
      </c>
      <c r="U255">
        <v>28.262778000000001</v>
      </c>
      <c r="V255">
        <v>-81.548609999999996</v>
      </c>
      <c r="W255" t="s">
        <v>42</v>
      </c>
      <c r="X255" t="s">
        <v>396</v>
      </c>
      <c r="Y255" t="s">
        <v>397</v>
      </c>
      <c r="AA255" t="s">
        <v>110</v>
      </c>
      <c r="AB255" t="s">
        <v>398</v>
      </c>
      <c r="AC255" t="s">
        <v>399</v>
      </c>
      <c r="AD255" t="s">
        <v>422</v>
      </c>
      <c r="AE255" t="s">
        <v>49</v>
      </c>
      <c r="AF255" s="1">
        <v>1</v>
      </c>
      <c r="AG255">
        <f t="shared" si="318"/>
        <v>3596.0999999999995</v>
      </c>
      <c r="AH255" t="str">
        <f t="shared" si="319"/>
        <v/>
      </c>
      <c r="AI255">
        <f t="shared" si="320"/>
        <v>31</v>
      </c>
      <c r="AJ255">
        <f t="shared" si="322"/>
        <v>2033</v>
      </c>
      <c r="AK255">
        <f t="shared" ref="AK255:AL255" si="333">AJ255+40</f>
        <v>2073</v>
      </c>
      <c r="AL255">
        <f t="shared" si="333"/>
        <v>2113</v>
      </c>
      <c r="AM255">
        <f>BT77*IF(DukeEnergy_BAU!AM77&lt;&gt;0,1,0)</f>
        <v>179377.43183149688</v>
      </c>
      <c r="AN255">
        <f>BU77*IF(DukeEnergy_BAU!AN77&lt;&gt;0,1,0)</f>
        <v>193769.86167000193</v>
      </c>
      <c r="AO255">
        <f>BV77*IF(DukeEnergy_BAU!AO77&lt;&gt;0,1,0)</f>
        <v>219276.79022876546</v>
      </c>
      <c r="AP255">
        <f>BW77*IF(DukeEnergy_BAU!AP77&lt;&gt;0,1,0)</f>
        <v>171427.53168657323</v>
      </c>
      <c r="AQ255">
        <f>$BR77*IF(DukeEnergy_BAU!AQ77&lt;&gt;0,1,0)</f>
        <v>190962.90385420938</v>
      </c>
      <c r="AR255">
        <f>$BR77*IF(DukeEnergy_BAU!AR77&lt;&gt;0,1,0)</f>
        <v>190962.90385420938</v>
      </c>
      <c r="AS255">
        <f>$BR77*IF(DukeEnergy_BAU!AS77&lt;&gt;0,1,0)</f>
        <v>190962.90385420938</v>
      </c>
      <c r="AT255">
        <f>$BR77*IF(DukeEnergy_BAU!AT77&lt;&gt;0,1,0)</f>
        <v>190962.90385420938</v>
      </c>
      <c r="AU255">
        <f>$BR77*IF(DukeEnergy_BAU!AU77&lt;&gt;0,1,0)</f>
        <v>190962.90385420938</v>
      </c>
      <c r="AV255">
        <f>$BR77*IF(DukeEnergy_BAU!AV77&lt;&gt;0,1,0)</f>
        <v>190962.90385420938</v>
      </c>
      <c r="AW255">
        <f>$BR77*IF(DukeEnergy_BAU!AW77&lt;&gt;0,1,0)</f>
        <v>190962.90385420938</v>
      </c>
      <c r="AX255">
        <f>$BR77*IF(DukeEnergy_BAU!AX77&lt;&gt;0,1,0)</f>
        <v>190962.90385420938</v>
      </c>
      <c r="AY255">
        <f>$BR77*IF(DukeEnergy_BAU!AY77&lt;&gt;0,1,0)</f>
        <v>190962.90385420938</v>
      </c>
      <c r="AZ255">
        <f>$BR77*IF(DukeEnergy_BAU!AZ77&lt;&gt;0,1,0)</f>
        <v>190962.90385420938</v>
      </c>
      <c r="BA255">
        <f>$BR77*IF(DukeEnergy_BAU!BA77&lt;&gt;0,1,0)</f>
        <v>190962.90385420938</v>
      </c>
      <c r="BB255">
        <f>$BR77*IF(DukeEnergy_BAU!BB77&lt;&gt;0,1,0)</f>
        <v>190962.90385420938</v>
      </c>
      <c r="BC255">
        <f>$BR77*IF(DukeEnergy_BAU!BC77&lt;&gt;0,1,0)</f>
        <v>190962.90385420938</v>
      </c>
      <c r="BD255">
        <f>$BR77*IF(DukeEnergy_BAU!BD77&lt;&gt;0,1,0)</f>
        <v>190962.90385420938</v>
      </c>
      <c r="BE255">
        <f>$BR77*IF(DukeEnergy_BAU!BE77&lt;&gt;0,1,0)</f>
        <v>190962.90385420938</v>
      </c>
      <c r="BF255">
        <f>$BR77*IF(DukeEnergy_BAU!BF77&lt;&gt;0,1,0)</f>
        <v>190962.90385420938</v>
      </c>
      <c r="BG255">
        <f>$BR77*IF(DukeEnergy_BAU!BG77&lt;&gt;0,1,0)</f>
        <v>190962.90385420938</v>
      </c>
      <c r="BH255">
        <f>$BR77*IF(DukeEnergy_BAU!BH77&lt;&gt;0,1,0)</f>
        <v>190962.90385420938</v>
      </c>
      <c r="BI255">
        <f>$BR77*IF(DukeEnergy_BAU!BI77&lt;&gt;0,1,0)</f>
        <v>190962.90385420938</v>
      </c>
      <c r="BJ255">
        <f>$BR77*IF(DukeEnergy_BAU!BJ77&lt;&gt;0,1,0)</f>
        <v>190962.90385420938</v>
      </c>
      <c r="BK255">
        <f>$BR77*IF(DukeEnergy_BAU!BK77&lt;&gt;0,1,0)</f>
        <v>190962.90385420938</v>
      </c>
      <c r="BL255">
        <f>$BR77*IF(DukeEnergy_BAU!BL77&lt;&gt;0,1,0)</f>
        <v>190962.90385420938</v>
      </c>
      <c r="BM255">
        <f>$BR77*IF(DukeEnergy_BAU!BM77&lt;&gt;0,1,0)</f>
        <v>190962.90385420938</v>
      </c>
      <c r="BN255">
        <f>$BR77*IF(DukeEnergy_BAU!BN77&lt;&gt;0,1,0)</f>
        <v>190962.90385420938</v>
      </c>
      <c r="BO255">
        <f>$BR77*IF(DukeEnergy_BAU!BO77&lt;&gt;0,1,0)</f>
        <v>190962.90385420938</v>
      </c>
      <c r="BP255">
        <f>$BR77*IF(DukeEnergy_BAU!BP77&lt;&gt;0,1,0)</f>
        <v>190962.90385420938</v>
      </c>
      <c r="BQ255">
        <f>$BR77*IF(DukeEnergy_BAU!BQ77&lt;&gt;0,1,0)</f>
        <v>190962.90385420938</v>
      </c>
    </row>
    <row r="256" spans="1:69">
      <c r="A256" t="s">
        <v>285</v>
      </c>
      <c r="B256" t="s">
        <v>32</v>
      </c>
      <c r="C256" t="s">
        <v>33</v>
      </c>
      <c r="D256" t="s">
        <v>34</v>
      </c>
      <c r="E256" t="s">
        <v>395</v>
      </c>
      <c r="F256" t="s">
        <v>423</v>
      </c>
      <c r="I256">
        <v>104</v>
      </c>
      <c r="J256" t="s">
        <v>72</v>
      </c>
      <c r="K256">
        <v>1993</v>
      </c>
      <c r="M256" t="s">
        <v>306</v>
      </c>
      <c r="N256" t="s">
        <v>289</v>
      </c>
      <c r="S256" t="s">
        <v>290</v>
      </c>
      <c r="T256" t="s">
        <v>41</v>
      </c>
      <c r="U256">
        <v>28.262778000000001</v>
      </c>
      <c r="V256">
        <v>-81.548609999999996</v>
      </c>
      <c r="W256" t="s">
        <v>42</v>
      </c>
      <c r="X256" t="s">
        <v>396</v>
      </c>
      <c r="Y256" t="s">
        <v>397</v>
      </c>
      <c r="AA256" t="s">
        <v>110</v>
      </c>
      <c r="AB256" t="s">
        <v>398</v>
      </c>
      <c r="AC256" t="s">
        <v>399</v>
      </c>
      <c r="AD256" t="s">
        <v>424</v>
      </c>
      <c r="AE256" t="s">
        <v>49</v>
      </c>
      <c r="AF256" s="1">
        <v>1</v>
      </c>
      <c r="AG256">
        <f t="shared" si="318"/>
        <v>3596.0999999999995</v>
      </c>
      <c r="AH256" t="str">
        <f t="shared" si="319"/>
        <v/>
      </c>
      <c r="AI256">
        <f t="shared" si="320"/>
        <v>31</v>
      </c>
      <c r="AJ256">
        <f t="shared" si="322"/>
        <v>2033</v>
      </c>
      <c r="AK256">
        <f t="shared" ref="AK256:AL256" si="334">AJ256+40</f>
        <v>2073</v>
      </c>
      <c r="AL256">
        <f t="shared" si="334"/>
        <v>2113</v>
      </c>
      <c r="AM256">
        <f>BT78*IF(DukeEnergy_BAU!AM78&lt;&gt;0,1,0)</f>
        <v>179377.43183149688</v>
      </c>
      <c r="AN256">
        <f>BU78*IF(DukeEnergy_BAU!AN78&lt;&gt;0,1,0)</f>
        <v>193769.86167000193</v>
      </c>
      <c r="AO256">
        <f>BV78*IF(DukeEnergy_BAU!AO78&lt;&gt;0,1,0)</f>
        <v>219276.79022876546</v>
      </c>
      <c r="AP256">
        <f>BW78*IF(DukeEnergy_BAU!AP78&lt;&gt;0,1,0)</f>
        <v>171427.53168657323</v>
      </c>
      <c r="AQ256">
        <f>$BR78*IF(DukeEnergy_BAU!AQ78&lt;&gt;0,1,0)</f>
        <v>190962.90385420938</v>
      </c>
      <c r="AR256">
        <f>$BR78*IF(DukeEnergy_BAU!AR78&lt;&gt;0,1,0)</f>
        <v>190962.90385420938</v>
      </c>
      <c r="AS256">
        <f>$BR78*IF(DukeEnergy_BAU!AS78&lt;&gt;0,1,0)</f>
        <v>190962.90385420938</v>
      </c>
      <c r="AT256">
        <f>$BR78*IF(DukeEnergy_BAU!AT78&lt;&gt;0,1,0)</f>
        <v>190962.90385420938</v>
      </c>
      <c r="AU256">
        <f>$BR78*IF(DukeEnergy_BAU!AU78&lt;&gt;0,1,0)</f>
        <v>190962.90385420938</v>
      </c>
      <c r="AV256">
        <f>$BR78*IF(DukeEnergy_BAU!AV78&lt;&gt;0,1,0)</f>
        <v>190962.90385420938</v>
      </c>
      <c r="AW256">
        <f>$BR78*IF(DukeEnergy_BAU!AW78&lt;&gt;0,1,0)</f>
        <v>190962.90385420938</v>
      </c>
      <c r="AX256">
        <f>$BR78*IF(DukeEnergy_BAU!AX78&lt;&gt;0,1,0)</f>
        <v>190962.90385420938</v>
      </c>
      <c r="AY256">
        <f>$BR78*IF(DukeEnergy_BAU!AY78&lt;&gt;0,1,0)</f>
        <v>190962.90385420938</v>
      </c>
      <c r="AZ256">
        <f>$BR78*IF(DukeEnergy_BAU!AZ78&lt;&gt;0,1,0)</f>
        <v>190962.90385420938</v>
      </c>
      <c r="BA256">
        <f>$BR78*IF(DukeEnergy_BAU!BA78&lt;&gt;0,1,0)</f>
        <v>190962.90385420938</v>
      </c>
      <c r="BB256">
        <f>$BR78*IF(DukeEnergy_BAU!BB78&lt;&gt;0,1,0)</f>
        <v>190962.90385420938</v>
      </c>
      <c r="BC256">
        <f>$BR78*IF(DukeEnergy_BAU!BC78&lt;&gt;0,1,0)</f>
        <v>190962.90385420938</v>
      </c>
      <c r="BD256">
        <f>$BR78*IF(DukeEnergy_BAU!BD78&lt;&gt;0,1,0)</f>
        <v>190962.90385420938</v>
      </c>
      <c r="BE256">
        <f>$BR78*IF(DukeEnergy_BAU!BE78&lt;&gt;0,1,0)</f>
        <v>190962.90385420938</v>
      </c>
      <c r="BF256">
        <f>$BR78*IF(DukeEnergy_BAU!BF78&lt;&gt;0,1,0)</f>
        <v>190962.90385420938</v>
      </c>
      <c r="BG256">
        <f>$BR78*IF(DukeEnergy_BAU!BG78&lt;&gt;0,1,0)</f>
        <v>190962.90385420938</v>
      </c>
      <c r="BH256">
        <f>$BR78*IF(DukeEnergy_BAU!BH78&lt;&gt;0,1,0)</f>
        <v>190962.90385420938</v>
      </c>
      <c r="BI256">
        <f>$BR78*IF(DukeEnergy_BAU!BI78&lt;&gt;0,1,0)</f>
        <v>190962.90385420938</v>
      </c>
      <c r="BJ256">
        <f>$BR78*IF(DukeEnergy_BAU!BJ78&lt;&gt;0,1,0)</f>
        <v>190962.90385420938</v>
      </c>
      <c r="BK256">
        <f>$BR78*IF(DukeEnergy_BAU!BK78&lt;&gt;0,1,0)</f>
        <v>190962.90385420938</v>
      </c>
      <c r="BL256">
        <f>$BR78*IF(DukeEnergy_BAU!BL78&lt;&gt;0,1,0)</f>
        <v>190962.90385420938</v>
      </c>
      <c r="BM256">
        <f>$BR78*IF(DukeEnergy_BAU!BM78&lt;&gt;0,1,0)</f>
        <v>190962.90385420938</v>
      </c>
      <c r="BN256">
        <f>$BR78*IF(DukeEnergy_BAU!BN78&lt;&gt;0,1,0)</f>
        <v>190962.90385420938</v>
      </c>
      <c r="BO256">
        <f>$BR78*IF(DukeEnergy_BAU!BO78&lt;&gt;0,1,0)</f>
        <v>190962.90385420938</v>
      </c>
      <c r="BP256">
        <f>$BR78*IF(DukeEnergy_BAU!BP78&lt;&gt;0,1,0)</f>
        <v>190962.90385420938</v>
      </c>
      <c r="BQ256">
        <f>$BR78*IF(DukeEnergy_BAU!BQ78&lt;&gt;0,1,0)</f>
        <v>190962.90385420938</v>
      </c>
    </row>
    <row r="257" spans="1:69">
      <c r="A257" t="s">
        <v>285</v>
      </c>
      <c r="B257" t="s">
        <v>32</v>
      </c>
      <c r="C257" t="s">
        <v>33</v>
      </c>
      <c r="D257" t="s">
        <v>34</v>
      </c>
      <c r="E257" t="s">
        <v>395</v>
      </c>
      <c r="F257" t="s">
        <v>403</v>
      </c>
      <c r="I257">
        <v>148.5</v>
      </c>
      <c r="J257" t="s">
        <v>72</v>
      </c>
      <c r="K257">
        <v>1997</v>
      </c>
      <c r="M257" t="s">
        <v>306</v>
      </c>
      <c r="N257" t="s">
        <v>312</v>
      </c>
      <c r="S257" t="s">
        <v>404</v>
      </c>
      <c r="T257" t="s">
        <v>1172</v>
      </c>
      <c r="U257">
        <v>28.262778000000001</v>
      </c>
      <c r="V257">
        <v>-81.548610999999994</v>
      </c>
      <c r="W257" t="s">
        <v>42</v>
      </c>
      <c r="X257" t="s">
        <v>396</v>
      </c>
      <c r="Y257" t="s">
        <v>397</v>
      </c>
      <c r="AA257" t="s">
        <v>110</v>
      </c>
      <c r="AB257" t="s">
        <v>398</v>
      </c>
      <c r="AC257" t="s">
        <v>399</v>
      </c>
      <c r="AD257" t="s">
        <v>405</v>
      </c>
      <c r="AE257" t="s">
        <v>49</v>
      </c>
      <c r="AF257" s="2">
        <v>0.66700000000000004</v>
      </c>
      <c r="AG257">
        <f t="shared" si="318"/>
        <v>3596.0999999999995</v>
      </c>
      <c r="AH257" t="str">
        <f t="shared" si="319"/>
        <v/>
      </c>
      <c r="AI257">
        <f t="shared" si="320"/>
        <v>27</v>
      </c>
      <c r="AJ257">
        <f t="shared" si="322"/>
        <v>2037</v>
      </c>
      <c r="AK257">
        <f t="shared" ref="AK257:AL257" si="335">AJ257+40</f>
        <v>2077</v>
      </c>
      <c r="AL257">
        <f t="shared" si="335"/>
        <v>2117</v>
      </c>
      <c r="AM257">
        <f>BT79*IF(DukeEnergy_BAU!AM79&lt;&gt;0,1,0)</f>
        <v>19639.372565929603</v>
      </c>
      <c r="AN257">
        <f>BU79*IF(DukeEnergy_BAU!AN79&lt;&gt;0,1,0)</f>
        <v>19639.372565929603</v>
      </c>
      <c r="AO257">
        <f>BV79*IF(DukeEnergy_BAU!AO79&lt;&gt;0,1,0)</f>
        <v>24742.19726645288</v>
      </c>
      <c r="AP257">
        <f>BW79*IF(DukeEnergy_BAU!AP79&lt;&gt;0,1,0)</f>
        <v>24742.19726645288</v>
      </c>
      <c r="AQ257">
        <f>$BR79*IF(DukeEnergy_BAU!AQ79&lt;&gt;0,1,0)</f>
        <v>22190.784916191249</v>
      </c>
      <c r="AR257">
        <f>$BR79*IF(DukeEnergy_BAU!AR79&lt;&gt;0,1,0)</f>
        <v>22190.784916191249</v>
      </c>
      <c r="AS257">
        <f>$BR79*IF(DukeEnergy_BAU!AS79&lt;&gt;0,1,0)</f>
        <v>22190.784916191249</v>
      </c>
      <c r="AT257">
        <f>$BR79*IF(DukeEnergy_BAU!AT79&lt;&gt;0,1,0)</f>
        <v>22190.784916191249</v>
      </c>
      <c r="AU257">
        <f>$BR79*IF(DukeEnergy_BAU!AU79&lt;&gt;0,1,0)</f>
        <v>22190.784916191249</v>
      </c>
      <c r="AV257">
        <f>$BR79*IF(DukeEnergy_BAU!AV79&lt;&gt;0,1,0)</f>
        <v>22190.784916191249</v>
      </c>
      <c r="AW257">
        <f>$BR79*IF(DukeEnergy_BAU!AW79&lt;&gt;0,1,0)</f>
        <v>22190.784916191249</v>
      </c>
      <c r="AX257">
        <f>$BR79*IF(DukeEnergy_BAU!AX79&lt;&gt;0,1,0)</f>
        <v>22190.784916191249</v>
      </c>
      <c r="AY257">
        <f>$BR79*IF(DukeEnergy_BAU!AY79&lt;&gt;0,1,0)</f>
        <v>22190.784916191249</v>
      </c>
      <c r="AZ257">
        <f>$BR79*IF(DukeEnergy_BAU!AZ79&lt;&gt;0,1,0)</f>
        <v>22190.784916191249</v>
      </c>
      <c r="BA257">
        <f>$BR79*IF(DukeEnergy_BAU!BA79&lt;&gt;0,1,0)</f>
        <v>22190.784916191249</v>
      </c>
      <c r="BB257">
        <f>$BR79*IF(DukeEnergy_BAU!BB79&lt;&gt;0,1,0)</f>
        <v>22190.784916191249</v>
      </c>
      <c r="BC257">
        <f>$BR79*IF(DukeEnergy_BAU!BC79&lt;&gt;0,1,0)</f>
        <v>22190.784916191249</v>
      </c>
      <c r="BD257">
        <f>$BR79*IF(DukeEnergy_BAU!BD79&lt;&gt;0,1,0)</f>
        <v>22190.784916191249</v>
      </c>
      <c r="BE257">
        <f>$BR79*IF(DukeEnergy_BAU!BE79&lt;&gt;0,1,0)</f>
        <v>22190.784916191249</v>
      </c>
      <c r="BF257">
        <f>$BR79*IF(DukeEnergy_BAU!BF79&lt;&gt;0,1,0)</f>
        <v>22190.784916191249</v>
      </c>
      <c r="BG257">
        <f>$BR79*IF(DukeEnergy_BAU!BG79&lt;&gt;0,1,0)</f>
        <v>22190.784916191249</v>
      </c>
      <c r="BH257">
        <f>$BR79*IF(DukeEnergy_BAU!BH79&lt;&gt;0,1,0)</f>
        <v>22190.784916191249</v>
      </c>
      <c r="BI257">
        <f>$BR79*IF(DukeEnergy_BAU!BI79&lt;&gt;0,1,0)</f>
        <v>22190.784916191249</v>
      </c>
      <c r="BJ257">
        <f>$BR79*IF(DukeEnergy_BAU!BJ79&lt;&gt;0,1,0)</f>
        <v>22190.784916191249</v>
      </c>
      <c r="BK257">
        <f>$BR79*IF(DukeEnergy_BAU!BK79&lt;&gt;0,1,0)</f>
        <v>22190.784916191249</v>
      </c>
      <c r="BL257">
        <f>$BR79*IF(DukeEnergy_BAU!BL79&lt;&gt;0,1,0)</f>
        <v>22190.784916191249</v>
      </c>
      <c r="BM257">
        <f>$BR79*IF(DukeEnergy_BAU!BM79&lt;&gt;0,1,0)</f>
        <v>22190.784916191249</v>
      </c>
      <c r="BN257">
        <f>$BR79*IF(DukeEnergy_BAU!BN79&lt;&gt;0,1,0)</f>
        <v>22190.784916191249</v>
      </c>
      <c r="BO257">
        <f>$BR79*IF(DukeEnergy_BAU!BO79&lt;&gt;0,1,0)</f>
        <v>22190.784916191249</v>
      </c>
      <c r="BP257">
        <f>$BR79*IF(DukeEnergy_BAU!BP79&lt;&gt;0,1,0)</f>
        <v>22190.784916191249</v>
      </c>
      <c r="BQ257">
        <f>$BR79*IF(DukeEnergy_BAU!BQ79&lt;&gt;0,1,0)</f>
        <v>22190.784916191249</v>
      </c>
    </row>
    <row r="258" spans="1:69">
      <c r="A258" t="s">
        <v>285</v>
      </c>
      <c r="B258" t="s">
        <v>32</v>
      </c>
      <c r="C258" t="s">
        <v>33</v>
      </c>
      <c r="D258" t="s">
        <v>34</v>
      </c>
      <c r="E258" t="s">
        <v>395</v>
      </c>
      <c r="F258" t="s">
        <v>406</v>
      </c>
      <c r="I258">
        <v>98</v>
      </c>
      <c r="J258" t="s">
        <v>72</v>
      </c>
      <c r="K258">
        <v>2000</v>
      </c>
      <c r="M258" t="s">
        <v>306</v>
      </c>
      <c r="N258" t="s">
        <v>289</v>
      </c>
      <c r="S258" t="s">
        <v>290</v>
      </c>
      <c r="T258" t="s">
        <v>41</v>
      </c>
      <c r="U258">
        <v>28.262778000000001</v>
      </c>
      <c r="V258">
        <v>-81.548609999999996</v>
      </c>
      <c r="W258" t="s">
        <v>42</v>
      </c>
      <c r="X258" t="s">
        <v>396</v>
      </c>
      <c r="Y258" t="s">
        <v>397</v>
      </c>
      <c r="AA258" t="s">
        <v>110</v>
      </c>
      <c r="AB258" t="s">
        <v>398</v>
      </c>
      <c r="AC258" t="s">
        <v>399</v>
      </c>
      <c r="AD258" t="s">
        <v>407</v>
      </c>
      <c r="AE258" t="s">
        <v>49</v>
      </c>
      <c r="AF258" s="1">
        <v>1</v>
      </c>
      <c r="AG258">
        <f t="shared" si="318"/>
        <v>3596.0999999999995</v>
      </c>
      <c r="AH258" t="str">
        <f t="shared" si="319"/>
        <v/>
      </c>
      <c r="AI258">
        <f t="shared" si="320"/>
        <v>24</v>
      </c>
      <c r="AJ258">
        <f t="shared" si="322"/>
        <v>2040</v>
      </c>
      <c r="AK258">
        <f t="shared" ref="AK258:AL258" si="336">AJ258+40</f>
        <v>2080</v>
      </c>
      <c r="AL258">
        <f t="shared" si="336"/>
        <v>2120</v>
      </c>
      <c r="AM258">
        <f>BT80*IF(DukeEnergy_BAU!AM80&lt;&gt;0,1,0)</f>
        <v>169028.73384121823</v>
      </c>
      <c r="AN258">
        <f>BU80*IF(DukeEnergy_BAU!AN80&lt;&gt;0,1,0)</f>
        <v>182590.83118904024</v>
      </c>
      <c r="AO258">
        <f>BV80*IF(DukeEnergy_BAU!AO80&lt;&gt;0,1,0)</f>
        <v>206626.20617710592</v>
      </c>
      <c r="AP258">
        <f>BW80*IF(DukeEnergy_BAU!AP80&lt;&gt;0,1,0)</f>
        <v>161537.48178157865</v>
      </c>
      <c r="AQ258">
        <f>$BR80*IF(DukeEnergy_BAU!AQ80&lt;&gt;0,1,0)</f>
        <v>179945.81324723575</v>
      </c>
      <c r="AR258">
        <f>$BR80*IF(DukeEnergy_BAU!AR80&lt;&gt;0,1,0)</f>
        <v>179945.81324723575</v>
      </c>
      <c r="AS258">
        <f>$BR80*IF(DukeEnergy_BAU!AS80&lt;&gt;0,1,0)</f>
        <v>179945.81324723575</v>
      </c>
      <c r="AT258">
        <f>$BR80*IF(DukeEnergy_BAU!AT80&lt;&gt;0,1,0)</f>
        <v>179945.81324723575</v>
      </c>
      <c r="AU258">
        <f>$BR80*IF(DukeEnergy_BAU!AU80&lt;&gt;0,1,0)</f>
        <v>179945.81324723575</v>
      </c>
      <c r="AV258">
        <f>$BR80*IF(DukeEnergy_BAU!AV80&lt;&gt;0,1,0)</f>
        <v>179945.81324723575</v>
      </c>
      <c r="AW258">
        <f>$BR80*IF(DukeEnergy_BAU!AW80&lt;&gt;0,1,0)</f>
        <v>179945.81324723575</v>
      </c>
      <c r="AX258">
        <f>$BR80*IF(DukeEnergy_BAU!AX80&lt;&gt;0,1,0)</f>
        <v>179945.81324723575</v>
      </c>
      <c r="AY258">
        <f>$BR80*IF(DukeEnergy_BAU!AY80&lt;&gt;0,1,0)</f>
        <v>179945.81324723575</v>
      </c>
      <c r="AZ258">
        <f>$BR80*IF(DukeEnergy_BAU!AZ80&lt;&gt;0,1,0)</f>
        <v>179945.81324723575</v>
      </c>
      <c r="BA258">
        <f>$BR80*IF(DukeEnergy_BAU!BA80&lt;&gt;0,1,0)</f>
        <v>179945.81324723575</v>
      </c>
      <c r="BB258">
        <f>$BR80*IF(DukeEnergy_BAU!BB80&lt;&gt;0,1,0)</f>
        <v>179945.81324723575</v>
      </c>
      <c r="BC258">
        <f>$BR80*IF(DukeEnergy_BAU!BC80&lt;&gt;0,1,0)</f>
        <v>179945.81324723575</v>
      </c>
      <c r="BD258">
        <f>$BR80*IF(DukeEnergy_BAU!BD80&lt;&gt;0,1,0)</f>
        <v>179945.81324723575</v>
      </c>
      <c r="BE258">
        <f>$BR80*IF(DukeEnergy_BAU!BE80&lt;&gt;0,1,0)</f>
        <v>179945.81324723575</v>
      </c>
      <c r="BF258">
        <f>$BR80*IF(DukeEnergy_BAU!BF80&lt;&gt;0,1,0)</f>
        <v>179945.81324723575</v>
      </c>
      <c r="BG258">
        <f>$BR80*IF(DukeEnergy_BAU!BG80&lt;&gt;0,1,0)</f>
        <v>179945.81324723575</v>
      </c>
      <c r="BH258">
        <f>$BR80*IF(DukeEnergy_BAU!BH80&lt;&gt;0,1,0)</f>
        <v>179945.81324723575</v>
      </c>
      <c r="BI258">
        <f>$BR80*IF(DukeEnergy_BAU!BI80&lt;&gt;0,1,0)</f>
        <v>179945.81324723575</v>
      </c>
      <c r="BJ258">
        <f>$BR80*IF(DukeEnergy_BAU!BJ80&lt;&gt;0,1,0)</f>
        <v>179945.81324723575</v>
      </c>
      <c r="BK258">
        <f>$BR80*IF(DukeEnergy_BAU!BK80&lt;&gt;0,1,0)</f>
        <v>179945.81324723575</v>
      </c>
      <c r="BL258">
        <f>$BR80*IF(DukeEnergy_BAU!BL80&lt;&gt;0,1,0)</f>
        <v>179945.81324723575</v>
      </c>
      <c r="BM258">
        <f>$BR80*IF(DukeEnergy_BAU!BM80&lt;&gt;0,1,0)</f>
        <v>179945.81324723575</v>
      </c>
      <c r="BN258">
        <f>$BR80*IF(DukeEnergy_BAU!BN80&lt;&gt;0,1,0)</f>
        <v>179945.81324723575</v>
      </c>
      <c r="BO258">
        <f>$BR80*IF(DukeEnergy_BAU!BO80&lt;&gt;0,1,0)</f>
        <v>179945.81324723575</v>
      </c>
      <c r="BP258">
        <f>$BR80*IF(DukeEnergy_BAU!BP80&lt;&gt;0,1,0)</f>
        <v>179945.81324723575</v>
      </c>
      <c r="BQ258">
        <f>$BR80*IF(DukeEnergy_BAU!BQ80&lt;&gt;0,1,0)</f>
        <v>179945.81324723575</v>
      </c>
    </row>
    <row r="259" spans="1:69">
      <c r="A259" t="s">
        <v>285</v>
      </c>
      <c r="B259" t="s">
        <v>32</v>
      </c>
      <c r="C259" t="s">
        <v>33</v>
      </c>
      <c r="D259" t="s">
        <v>34</v>
      </c>
      <c r="E259" t="s">
        <v>395</v>
      </c>
      <c r="F259" t="s">
        <v>408</v>
      </c>
      <c r="I259">
        <v>98</v>
      </c>
      <c r="J259" t="s">
        <v>72</v>
      </c>
      <c r="K259">
        <v>2000</v>
      </c>
      <c r="M259" t="s">
        <v>306</v>
      </c>
      <c r="N259" t="s">
        <v>289</v>
      </c>
      <c r="S259" t="s">
        <v>290</v>
      </c>
      <c r="T259" t="s">
        <v>41</v>
      </c>
      <c r="U259">
        <v>28.262778000000001</v>
      </c>
      <c r="V259">
        <v>-81.548609999999996</v>
      </c>
      <c r="W259" t="s">
        <v>42</v>
      </c>
      <c r="X259" t="s">
        <v>396</v>
      </c>
      <c r="Y259" t="s">
        <v>397</v>
      </c>
      <c r="AA259" t="s">
        <v>110</v>
      </c>
      <c r="AB259" t="s">
        <v>398</v>
      </c>
      <c r="AC259" t="s">
        <v>399</v>
      </c>
      <c r="AD259" t="s">
        <v>409</v>
      </c>
      <c r="AE259" t="s">
        <v>49</v>
      </c>
      <c r="AF259" s="1">
        <v>1</v>
      </c>
      <c r="AG259">
        <f t="shared" si="318"/>
        <v>3596.0999999999995</v>
      </c>
      <c r="AH259" t="str">
        <f t="shared" si="319"/>
        <v/>
      </c>
      <c r="AI259">
        <f t="shared" si="320"/>
        <v>24</v>
      </c>
      <c r="AJ259">
        <f t="shared" si="322"/>
        <v>2040</v>
      </c>
      <c r="AK259">
        <f t="shared" ref="AK259:AL259" si="337">AJ259+40</f>
        <v>2080</v>
      </c>
      <c r="AL259">
        <f t="shared" si="337"/>
        <v>2120</v>
      </c>
      <c r="AM259">
        <f>BT81*IF(DukeEnergy_BAU!AM81&lt;&gt;0,1,0)</f>
        <v>169028.73384121823</v>
      </c>
      <c r="AN259">
        <f>BU81*IF(DukeEnergy_BAU!AN81&lt;&gt;0,1,0)</f>
        <v>182590.83118904024</v>
      </c>
      <c r="AO259">
        <f>BV81*IF(DukeEnergy_BAU!AO81&lt;&gt;0,1,0)</f>
        <v>206626.20617710592</v>
      </c>
      <c r="AP259">
        <f>BW81*IF(DukeEnergy_BAU!AP81&lt;&gt;0,1,0)</f>
        <v>161537.48178157865</v>
      </c>
      <c r="AQ259">
        <f>$BR81*IF(DukeEnergy_BAU!AQ81&lt;&gt;0,1,0)</f>
        <v>179945.81324723575</v>
      </c>
      <c r="AR259">
        <f>$BR81*IF(DukeEnergy_BAU!AR81&lt;&gt;0,1,0)</f>
        <v>179945.81324723575</v>
      </c>
      <c r="AS259">
        <f>$BR81*IF(DukeEnergy_BAU!AS81&lt;&gt;0,1,0)</f>
        <v>179945.81324723575</v>
      </c>
      <c r="AT259">
        <f>$BR81*IF(DukeEnergy_BAU!AT81&lt;&gt;0,1,0)</f>
        <v>179945.81324723575</v>
      </c>
      <c r="AU259">
        <f>$BR81*IF(DukeEnergy_BAU!AU81&lt;&gt;0,1,0)</f>
        <v>179945.81324723575</v>
      </c>
      <c r="AV259">
        <f>$BR81*IF(DukeEnergy_BAU!AV81&lt;&gt;0,1,0)</f>
        <v>179945.81324723575</v>
      </c>
      <c r="AW259">
        <f>$BR81*IF(DukeEnergy_BAU!AW81&lt;&gt;0,1,0)</f>
        <v>179945.81324723575</v>
      </c>
      <c r="AX259">
        <f>$BR81*IF(DukeEnergy_BAU!AX81&lt;&gt;0,1,0)</f>
        <v>179945.81324723575</v>
      </c>
      <c r="AY259">
        <f>$BR81*IF(DukeEnergy_BAU!AY81&lt;&gt;0,1,0)</f>
        <v>179945.81324723575</v>
      </c>
      <c r="AZ259">
        <f>$BR81*IF(DukeEnergy_BAU!AZ81&lt;&gt;0,1,0)</f>
        <v>179945.81324723575</v>
      </c>
      <c r="BA259">
        <f>$BR81*IF(DukeEnergy_BAU!BA81&lt;&gt;0,1,0)</f>
        <v>179945.81324723575</v>
      </c>
      <c r="BB259">
        <f>$BR81*IF(DukeEnergy_BAU!BB81&lt;&gt;0,1,0)</f>
        <v>179945.81324723575</v>
      </c>
      <c r="BC259">
        <f>$BR81*IF(DukeEnergy_BAU!BC81&lt;&gt;0,1,0)</f>
        <v>179945.81324723575</v>
      </c>
      <c r="BD259">
        <f>$BR81*IF(DukeEnergy_BAU!BD81&lt;&gt;0,1,0)</f>
        <v>179945.81324723575</v>
      </c>
      <c r="BE259">
        <f>$BR81*IF(DukeEnergy_BAU!BE81&lt;&gt;0,1,0)</f>
        <v>179945.81324723575</v>
      </c>
      <c r="BF259">
        <f>$BR81*IF(DukeEnergy_BAU!BF81&lt;&gt;0,1,0)</f>
        <v>179945.81324723575</v>
      </c>
      <c r="BG259">
        <f>$BR81*IF(DukeEnergy_BAU!BG81&lt;&gt;0,1,0)</f>
        <v>179945.81324723575</v>
      </c>
      <c r="BH259">
        <f>$BR81*IF(DukeEnergy_BAU!BH81&lt;&gt;0,1,0)</f>
        <v>179945.81324723575</v>
      </c>
      <c r="BI259">
        <f>$BR81*IF(DukeEnergy_BAU!BI81&lt;&gt;0,1,0)</f>
        <v>179945.81324723575</v>
      </c>
      <c r="BJ259">
        <f>$BR81*IF(DukeEnergy_BAU!BJ81&lt;&gt;0,1,0)</f>
        <v>179945.81324723575</v>
      </c>
      <c r="BK259">
        <f>$BR81*IF(DukeEnergy_BAU!BK81&lt;&gt;0,1,0)</f>
        <v>179945.81324723575</v>
      </c>
      <c r="BL259">
        <f>$BR81*IF(DukeEnergy_BAU!BL81&lt;&gt;0,1,0)</f>
        <v>179945.81324723575</v>
      </c>
      <c r="BM259">
        <f>$BR81*IF(DukeEnergy_BAU!BM81&lt;&gt;0,1,0)</f>
        <v>179945.81324723575</v>
      </c>
      <c r="BN259">
        <f>$BR81*IF(DukeEnergy_BAU!BN81&lt;&gt;0,1,0)</f>
        <v>179945.81324723575</v>
      </c>
      <c r="BO259">
        <f>$BR81*IF(DukeEnergy_BAU!BO81&lt;&gt;0,1,0)</f>
        <v>179945.81324723575</v>
      </c>
      <c r="BP259">
        <f>$BR81*IF(DukeEnergy_BAU!BP81&lt;&gt;0,1,0)</f>
        <v>179945.81324723575</v>
      </c>
      <c r="BQ259">
        <f>$BR81*IF(DukeEnergy_BAU!BQ81&lt;&gt;0,1,0)</f>
        <v>179945.81324723575</v>
      </c>
    </row>
    <row r="260" spans="1:69">
      <c r="A260" t="s">
        <v>285</v>
      </c>
      <c r="B260" t="s">
        <v>32</v>
      </c>
      <c r="C260" t="s">
        <v>33</v>
      </c>
      <c r="D260" t="s">
        <v>34</v>
      </c>
      <c r="E260" t="s">
        <v>395</v>
      </c>
      <c r="F260" t="s">
        <v>410</v>
      </c>
      <c r="I260">
        <v>98</v>
      </c>
      <c r="J260" t="s">
        <v>72</v>
      </c>
      <c r="K260">
        <v>2000</v>
      </c>
      <c r="M260" t="s">
        <v>306</v>
      </c>
      <c r="N260" t="s">
        <v>289</v>
      </c>
      <c r="S260" t="s">
        <v>290</v>
      </c>
      <c r="T260" t="s">
        <v>41</v>
      </c>
      <c r="U260">
        <v>28.262778000000001</v>
      </c>
      <c r="V260">
        <v>-81.548609999999996</v>
      </c>
      <c r="W260" t="s">
        <v>42</v>
      </c>
      <c r="X260" t="s">
        <v>396</v>
      </c>
      <c r="Y260" t="s">
        <v>397</v>
      </c>
      <c r="AA260" t="s">
        <v>110</v>
      </c>
      <c r="AB260" t="s">
        <v>398</v>
      </c>
      <c r="AC260" t="s">
        <v>399</v>
      </c>
      <c r="AD260" t="s">
        <v>411</v>
      </c>
      <c r="AE260" t="s">
        <v>49</v>
      </c>
      <c r="AF260" s="1">
        <v>1</v>
      </c>
      <c r="AG260">
        <f t="shared" si="318"/>
        <v>3596.0999999999995</v>
      </c>
      <c r="AH260">
        <f t="shared" si="319"/>
        <v>3596.0999999999995</v>
      </c>
      <c r="AI260">
        <f t="shared" si="320"/>
        <v>24</v>
      </c>
      <c r="AJ260">
        <f t="shared" si="322"/>
        <v>2040</v>
      </c>
      <c r="AK260">
        <f t="shared" ref="AK260:AL260" si="338">AJ260+40</f>
        <v>2080</v>
      </c>
      <c r="AL260">
        <f t="shared" si="338"/>
        <v>2120</v>
      </c>
      <c r="AM260">
        <f>BT82*IF(DukeEnergy_BAU!AM82&lt;&gt;0,1,0)</f>
        <v>169028.73384121823</v>
      </c>
      <c r="AN260">
        <f>BU82*IF(DukeEnergy_BAU!AN82&lt;&gt;0,1,0)</f>
        <v>182590.83118904024</v>
      </c>
      <c r="AO260">
        <f>BV82*IF(DukeEnergy_BAU!AO82&lt;&gt;0,1,0)</f>
        <v>206626.20617710592</v>
      </c>
      <c r="AP260">
        <f>BW82*IF(DukeEnergy_BAU!AP82&lt;&gt;0,1,0)</f>
        <v>161537.48178157865</v>
      </c>
      <c r="AQ260">
        <f>$BR82*IF(DukeEnergy_BAU!AQ82&lt;&gt;0,1,0)</f>
        <v>179945.81324723575</v>
      </c>
      <c r="AR260">
        <f>$BR82*IF(DukeEnergy_BAU!AR82&lt;&gt;0,1,0)</f>
        <v>179945.81324723575</v>
      </c>
      <c r="AS260">
        <f>$BR82*IF(DukeEnergy_BAU!AS82&lt;&gt;0,1,0)</f>
        <v>179945.81324723575</v>
      </c>
      <c r="AT260">
        <f>$BR82*IF(DukeEnergy_BAU!AT82&lt;&gt;0,1,0)</f>
        <v>179945.81324723575</v>
      </c>
      <c r="AU260">
        <f>$BR82*IF(DukeEnergy_BAU!AU82&lt;&gt;0,1,0)</f>
        <v>179945.81324723575</v>
      </c>
      <c r="AV260">
        <f>$BR82*IF(DukeEnergy_BAU!AV82&lt;&gt;0,1,0)</f>
        <v>179945.81324723575</v>
      </c>
      <c r="AW260">
        <f>$BR82*IF(DukeEnergy_BAU!AW82&lt;&gt;0,1,0)</f>
        <v>179945.81324723575</v>
      </c>
      <c r="AX260">
        <f>$BR82*IF(DukeEnergy_BAU!AX82&lt;&gt;0,1,0)</f>
        <v>179945.81324723575</v>
      </c>
      <c r="AY260">
        <f>$BR82*IF(DukeEnergy_BAU!AY82&lt;&gt;0,1,0)</f>
        <v>179945.81324723575</v>
      </c>
      <c r="AZ260">
        <f>$BR82*IF(DukeEnergy_BAU!AZ82&lt;&gt;0,1,0)</f>
        <v>179945.81324723575</v>
      </c>
      <c r="BA260">
        <f>$BR82*IF(DukeEnergy_BAU!BA82&lt;&gt;0,1,0)</f>
        <v>179945.81324723575</v>
      </c>
      <c r="BB260">
        <f>$BR82*IF(DukeEnergy_BAU!BB82&lt;&gt;0,1,0)</f>
        <v>179945.81324723575</v>
      </c>
      <c r="BC260">
        <f>$BR82*IF(DukeEnergy_BAU!BC82&lt;&gt;0,1,0)</f>
        <v>179945.81324723575</v>
      </c>
      <c r="BD260">
        <f>$BR82*IF(DukeEnergy_BAU!BD82&lt;&gt;0,1,0)</f>
        <v>179945.81324723575</v>
      </c>
      <c r="BE260">
        <f>$BR82*IF(DukeEnergy_BAU!BE82&lt;&gt;0,1,0)</f>
        <v>179945.81324723575</v>
      </c>
      <c r="BF260">
        <f>$BR82*IF(DukeEnergy_BAU!BF82&lt;&gt;0,1,0)</f>
        <v>179945.81324723575</v>
      </c>
      <c r="BG260">
        <f>$BR82*IF(DukeEnergy_BAU!BG82&lt;&gt;0,1,0)</f>
        <v>179945.81324723575</v>
      </c>
      <c r="BH260">
        <f>$BR82*IF(DukeEnergy_BAU!BH82&lt;&gt;0,1,0)</f>
        <v>179945.81324723575</v>
      </c>
      <c r="BI260">
        <f>$BR82*IF(DukeEnergy_BAU!BI82&lt;&gt;0,1,0)</f>
        <v>179945.81324723575</v>
      </c>
      <c r="BJ260">
        <f>$BR82*IF(DukeEnergy_BAU!BJ82&lt;&gt;0,1,0)</f>
        <v>179945.81324723575</v>
      </c>
      <c r="BK260">
        <f>$BR82*IF(DukeEnergy_BAU!BK82&lt;&gt;0,1,0)</f>
        <v>179945.81324723575</v>
      </c>
      <c r="BL260">
        <f>$BR82*IF(DukeEnergy_BAU!BL82&lt;&gt;0,1,0)</f>
        <v>179945.81324723575</v>
      </c>
      <c r="BM260">
        <f>$BR82*IF(DukeEnergy_BAU!BM82&lt;&gt;0,1,0)</f>
        <v>179945.81324723575</v>
      </c>
      <c r="BN260">
        <f>$BR82*IF(DukeEnergy_BAU!BN82&lt;&gt;0,1,0)</f>
        <v>179945.81324723575</v>
      </c>
      <c r="BO260">
        <f>$BR82*IF(DukeEnergy_BAU!BO82&lt;&gt;0,1,0)</f>
        <v>179945.81324723575</v>
      </c>
      <c r="BP260">
        <f>$BR82*IF(DukeEnergy_BAU!BP82&lt;&gt;0,1,0)</f>
        <v>179945.81324723575</v>
      </c>
      <c r="BQ260">
        <f>$BR82*IF(DukeEnergy_BAU!BQ82&lt;&gt;0,1,0)</f>
        <v>179945.81324723575</v>
      </c>
    </row>
    <row r="261" spans="1:69">
      <c r="A261" t="s">
        <v>285</v>
      </c>
      <c r="B261" t="s">
        <v>32</v>
      </c>
      <c r="C261" t="s">
        <v>33</v>
      </c>
      <c r="D261" t="s">
        <v>34</v>
      </c>
      <c r="E261" t="s">
        <v>189</v>
      </c>
      <c r="F261" t="s">
        <v>346</v>
      </c>
      <c r="I261">
        <v>909.5</v>
      </c>
      <c r="J261" t="s">
        <v>72</v>
      </c>
      <c r="K261">
        <v>2018</v>
      </c>
      <c r="M261" t="s">
        <v>288</v>
      </c>
      <c r="N261" t="s">
        <v>425</v>
      </c>
      <c r="S261" t="s">
        <v>324</v>
      </c>
      <c r="T261" t="s">
        <v>41</v>
      </c>
      <c r="U261">
        <v>35.22</v>
      </c>
      <c r="V261">
        <v>-81.759399999999999</v>
      </c>
      <c r="W261" t="s">
        <v>42</v>
      </c>
      <c r="X261" t="s">
        <v>191</v>
      </c>
      <c r="Y261" t="s">
        <v>192</v>
      </c>
      <c r="AA261" t="s">
        <v>45</v>
      </c>
      <c r="AB261" t="s">
        <v>193</v>
      </c>
      <c r="AC261" t="s">
        <v>194</v>
      </c>
      <c r="AD261" t="s">
        <v>426</v>
      </c>
      <c r="AE261" t="s">
        <v>49</v>
      </c>
      <c r="AF261" s="1">
        <v>1</v>
      </c>
      <c r="AG261">
        <f t="shared" si="318"/>
        <v>4591.5</v>
      </c>
      <c r="AH261">
        <f t="shared" si="319"/>
        <v>4591.5</v>
      </c>
      <c r="AI261">
        <f t="shared" si="320"/>
        <v>6</v>
      </c>
      <c r="AJ261">
        <f t="shared" si="322"/>
        <v>2058</v>
      </c>
      <c r="AK261">
        <f t="shared" ref="AK261:AL261" si="339">AJ261+40</f>
        <v>2098</v>
      </c>
      <c r="AL261">
        <f t="shared" si="339"/>
        <v>2138</v>
      </c>
      <c r="AM261">
        <f>BT83*IF(DukeEnergy_BAU!AM83&lt;&gt;0,1,0)</f>
        <v>1568690.1370264082</v>
      </c>
      <c r="AN261">
        <f>BU83*IF(DukeEnergy_BAU!AN83&lt;&gt;0,1,0)</f>
        <v>1694554.7037391034</v>
      </c>
      <c r="AO261">
        <f>BV83*IF(DukeEnergy_BAU!AO83&lt;&gt;0,1,0)</f>
        <v>1917617.6991640595</v>
      </c>
      <c r="AP261">
        <f>BW83*IF(DukeEnergy_BAU!AP83&lt;&gt;0,1,0)</f>
        <v>1499166.7314320996</v>
      </c>
      <c r="AQ261">
        <f>$BR83*IF(DukeEnergy_BAU!AQ83&lt;&gt;0,1,0)</f>
        <v>1670007.3178404174</v>
      </c>
      <c r="AR261">
        <f>$BR83*IF(DukeEnergy_BAU!AR83&lt;&gt;0,1,0)</f>
        <v>1670007.3178404174</v>
      </c>
      <c r="AS261">
        <f>$BR83*IF(DukeEnergy_BAU!AS83&lt;&gt;0,1,0)</f>
        <v>1670007.3178404174</v>
      </c>
      <c r="AT261">
        <f>$BR83*IF(DukeEnergy_BAU!AT83&lt;&gt;0,1,0)</f>
        <v>1670007.3178404174</v>
      </c>
      <c r="AU261">
        <f>$BR83*IF(DukeEnergy_BAU!AU83&lt;&gt;0,1,0)</f>
        <v>1670007.3178404174</v>
      </c>
      <c r="AV261">
        <f>$BR83*IF(DukeEnergy_BAU!AV83&lt;&gt;0,1,0)</f>
        <v>1670007.3178404174</v>
      </c>
      <c r="AW261">
        <f>$BR83*IF(DukeEnergy_BAU!AW83&lt;&gt;0,1,0)</f>
        <v>1670007.3178404174</v>
      </c>
      <c r="AX261">
        <f>$BR83*IF(DukeEnergy_BAU!AX83&lt;&gt;0,1,0)</f>
        <v>1670007.3178404174</v>
      </c>
      <c r="AY261">
        <f>$BR83*IF(DukeEnergy_BAU!AY83&lt;&gt;0,1,0)</f>
        <v>1670007.3178404174</v>
      </c>
      <c r="AZ261">
        <f>$BR83*IF(DukeEnergy_BAU!AZ83&lt;&gt;0,1,0)</f>
        <v>1670007.3178404174</v>
      </c>
      <c r="BA261">
        <f>$BR83*IF(DukeEnergy_BAU!BA83&lt;&gt;0,1,0)</f>
        <v>1670007.3178404174</v>
      </c>
      <c r="BB261">
        <f>$BR83*IF(DukeEnergy_BAU!BB83&lt;&gt;0,1,0)</f>
        <v>1670007.3178404174</v>
      </c>
      <c r="BC261">
        <f>$BR83*IF(DukeEnergy_BAU!BC83&lt;&gt;0,1,0)</f>
        <v>1670007.3178404174</v>
      </c>
      <c r="BD261">
        <f>$BR83*IF(DukeEnergy_BAU!BD83&lt;&gt;0,1,0)</f>
        <v>1670007.3178404174</v>
      </c>
      <c r="BE261">
        <f>$BR83*IF(DukeEnergy_BAU!BE83&lt;&gt;0,1,0)</f>
        <v>1670007.3178404174</v>
      </c>
      <c r="BF261">
        <f>$BR83*IF(DukeEnergy_BAU!BF83&lt;&gt;0,1,0)</f>
        <v>1670007.3178404174</v>
      </c>
      <c r="BG261">
        <f>$BR83*IF(DukeEnergy_BAU!BG83&lt;&gt;0,1,0)</f>
        <v>1670007.3178404174</v>
      </c>
      <c r="BH261">
        <f>$BR83*IF(DukeEnergy_BAU!BH83&lt;&gt;0,1,0)</f>
        <v>1670007.3178404174</v>
      </c>
      <c r="BI261">
        <f>$BR83*IF(DukeEnergy_BAU!BI83&lt;&gt;0,1,0)</f>
        <v>1670007.3178404174</v>
      </c>
      <c r="BJ261">
        <f>$BR83*IF(DukeEnergy_BAU!BJ83&lt;&gt;0,1,0)</f>
        <v>1670007.3178404174</v>
      </c>
      <c r="BK261">
        <f>$BR83*IF(DukeEnergy_BAU!BK83&lt;&gt;0,1,0)</f>
        <v>1670007.3178404174</v>
      </c>
      <c r="BL261">
        <f>$BR83*IF(DukeEnergy_BAU!BL83&lt;&gt;0,1,0)</f>
        <v>1670007.3178404174</v>
      </c>
      <c r="BM261">
        <f>$BR83*IF(DukeEnergy_BAU!BM83&lt;&gt;0,1,0)</f>
        <v>1670007.3178404174</v>
      </c>
      <c r="BN261">
        <f>$BR83*IF(DukeEnergy_BAU!BN83&lt;&gt;0,1,0)</f>
        <v>1670007.3178404174</v>
      </c>
      <c r="BO261">
        <f>$BR83*IF(DukeEnergy_BAU!BO83&lt;&gt;0,1,0)</f>
        <v>1670007.3178404174</v>
      </c>
      <c r="BP261">
        <f>$BR83*IF(DukeEnergy_BAU!BP83&lt;&gt;0,1,0)</f>
        <v>1670007.3178404174</v>
      </c>
      <c r="BQ261">
        <f>$BR83*IF(DukeEnergy_BAU!BQ83&lt;&gt;0,1,0)</f>
        <v>1670007.3178404174</v>
      </c>
    </row>
    <row r="262" spans="1:69">
      <c r="A262" t="s">
        <v>285</v>
      </c>
      <c r="B262" t="s">
        <v>32</v>
      </c>
      <c r="C262" t="s">
        <v>33</v>
      </c>
      <c r="D262" t="s">
        <v>34</v>
      </c>
      <c r="E262" t="s">
        <v>427</v>
      </c>
      <c r="F262" t="s">
        <v>287</v>
      </c>
      <c r="I262">
        <v>730</v>
      </c>
      <c r="J262" t="s">
        <v>72</v>
      </c>
      <c r="K262">
        <v>2013</v>
      </c>
      <c r="M262" t="s">
        <v>299</v>
      </c>
      <c r="N262" t="s">
        <v>289</v>
      </c>
      <c r="S262" t="s">
        <v>300</v>
      </c>
      <c r="T262" t="s">
        <v>41</v>
      </c>
      <c r="U262">
        <v>34.283056000000002</v>
      </c>
      <c r="V262">
        <v>-77.985280000000003</v>
      </c>
      <c r="W262" t="s">
        <v>42</v>
      </c>
      <c r="X262" t="s">
        <v>249</v>
      </c>
      <c r="Y262" t="s">
        <v>250</v>
      </c>
      <c r="AA262" t="s">
        <v>45</v>
      </c>
      <c r="AB262" t="s">
        <v>428</v>
      </c>
      <c r="AC262" t="s">
        <v>429</v>
      </c>
      <c r="AD262" t="s">
        <v>430</v>
      </c>
      <c r="AE262" t="s">
        <v>49</v>
      </c>
      <c r="AF262" s="1">
        <v>1</v>
      </c>
      <c r="AG262">
        <f t="shared" si="318"/>
        <v>2556</v>
      </c>
      <c r="AH262" t="str">
        <f t="shared" si="319"/>
        <v/>
      </c>
      <c r="AI262">
        <f t="shared" si="320"/>
        <v>11</v>
      </c>
      <c r="AJ262">
        <f t="shared" si="322"/>
        <v>2053</v>
      </c>
      <c r="AK262">
        <f t="shared" ref="AK262:AL262" si="340">AJ262+40</f>
        <v>2093</v>
      </c>
      <c r="AL262">
        <f t="shared" si="340"/>
        <v>2133</v>
      </c>
      <c r="AM262">
        <f>BT84*IF(DukeEnergy_BAU!AM84&lt;&gt;0,1,0)</f>
        <v>1259091.5888172379</v>
      </c>
      <c r="AN262">
        <f>BU84*IF(DukeEnergy_BAU!AN84&lt;&gt;0,1,0)</f>
        <v>1360115.3751836675</v>
      </c>
      <c r="AO262">
        <f>BV84*IF(DukeEnergy_BAU!AO84&lt;&gt;0,1,0)</f>
        <v>1539154.3929519115</v>
      </c>
      <c r="AP262">
        <f>BW84*IF(DukeEnergy_BAU!AP84&lt;&gt;0,1,0)</f>
        <v>1203289.4051076774</v>
      </c>
      <c r="AQ262">
        <f>$BR84*IF(DukeEnergy_BAU!AQ84&lt;&gt;0,1,0)</f>
        <v>1340412.6905151235</v>
      </c>
      <c r="AR262">
        <f>$BR84*IF(DukeEnergy_BAU!AR84&lt;&gt;0,1,0)</f>
        <v>1340412.6905151235</v>
      </c>
      <c r="AS262">
        <f>$BR84*IF(DukeEnergy_BAU!AS84&lt;&gt;0,1,0)</f>
        <v>1340412.6905151235</v>
      </c>
      <c r="AT262">
        <f>$BR84*IF(DukeEnergy_BAU!AT84&lt;&gt;0,1,0)</f>
        <v>1340412.6905151235</v>
      </c>
      <c r="AU262">
        <f>$BR84*IF(DukeEnergy_BAU!AU84&lt;&gt;0,1,0)</f>
        <v>1340412.6905151235</v>
      </c>
      <c r="AV262">
        <f>$BR84*IF(DukeEnergy_BAU!AV84&lt;&gt;0,1,0)</f>
        <v>1340412.6905151235</v>
      </c>
      <c r="AW262">
        <f>$BR84*IF(DukeEnergy_BAU!AW84&lt;&gt;0,1,0)</f>
        <v>1340412.6905151235</v>
      </c>
      <c r="AX262">
        <f>$BR84*IF(DukeEnergy_BAU!AX84&lt;&gt;0,1,0)</f>
        <v>1340412.6905151235</v>
      </c>
      <c r="AY262">
        <f>$BR84*IF(DukeEnergy_BAU!AY84&lt;&gt;0,1,0)</f>
        <v>1340412.6905151235</v>
      </c>
      <c r="AZ262">
        <f>$BR84*IF(DukeEnergy_BAU!AZ84&lt;&gt;0,1,0)</f>
        <v>1340412.6905151235</v>
      </c>
      <c r="BA262">
        <f>$BR84*IF(DukeEnergy_BAU!BA84&lt;&gt;0,1,0)</f>
        <v>1340412.6905151235</v>
      </c>
      <c r="BB262">
        <f>$BR84*IF(DukeEnergy_BAU!BB84&lt;&gt;0,1,0)</f>
        <v>1340412.6905151235</v>
      </c>
      <c r="BC262">
        <f>$BR84*IF(DukeEnergy_BAU!BC84&lt;&gt;0,1,0)</f>
        <v>1340412.6905151235</v>
      </c>
      <c r="BD262">
        <f>$BR84*IF(DukeEnergy_BAU!BD84&lt;&gt;0,1,0)</f>
        <v>1340412.6905151235</v>
      </c>
      <c r="BE262">
        <f>$BR84*IF(DukeEnergy_BAU!BE84&lt;&gt;0,1,0)</f>
        <v>1340412.6905151235</v>
      </c>
      <c r="BF262">
        <f>$BR84*IF(DukeEnergy_BAU!BF84&lt;&gt;0,1,0)</f>
        <v>1340412.6905151235</v>
      </c>
      <c r="BG262">
        <f>$BR84*IF(DukeEnergy_BAU!BG84&lt;&gt;0,1,0)</f>
        <v>1340412.6905151235</v>
      </c>
      <c r="BH262">
        <f>$BR84*IF(DukeEnergy_BAU!BH84&lt;&gt;0,1,0)</f>
        <v>1340412.6905151235</v>
      </c>
      <c r="BI262">
        <f>$BR84*IF(DukeEnergy_BAU!BI84&lt;&gt;0,1,0)</f>
        <v>1340412.6905151235</v>
      </c>
      <c r="BJ262">
        <f>$BR84*IF(DukeEnergy_BAU!BJ84&lt;&gt;0,1,0)</f>
        <v>1340412.6905151235</v>
      </c>
      <c r="BK262">
        <f>$BR84*IF(DukeEnergy_BAU!BK84&lt;&gt;0,1,0)</f>
        <v>1340412.6905151235</v>
      </c>
      <c r="BL262">
        <f>$BR84*IF(DukeEnergy_BAU!BL84&lt;&gt;0,1,0)</f>
        <v>1340412.6905151235</v>
      </c>
      <c r="BM262">
        <f>$BR84*IF(DukeEnergy_BAU!BM84&lt;&gt;0,1,0)</f>
        <v>1340412.6905151235</v>
      </c>
      <c r="BN262">
        <f>$BR84*IF(DukeEnergy_BAU!BN84&lt;&gt;0,1,0)</f>
        <v>1340412.6905151235</v>
      </c>
      <c r="BO262">
        <f>$BR84*IF(DukeEnergy_BAU!BO84&lt;&gt;0,1,0)</f>
        <v>1340412.6905151235</v>
      </c>
      <c r="BP262">
        <f>$BR84*IF(DukeEnergy_BAU!BP84&lt;&gt;0,1,0)</f>
        <v>1340412.6905151235</v>
      </c>
      <c r="BQ262">
        <f>$BR84*IF(DukeEnergy_BAU!BQ84&lt;&gt;0,1,0)</f>
        <v>1340412.6905151235</v>
      </c>
    </row>
    <row r="263" spans="1:69">
      <c r="A263" t="s">
        <v>285</v>
      </c>
      <c r="B263" t="s">
        <v>32</v>
      </c>
      <c r="C263" t="s">
        <v>33</v>
      </c>
      <c r="D263" t="s">
        <v>34</v>
      </c>
      <c r="E263" t="s">
        <v>427</v>
      </c>
      <c r="F263" t="s">
        <v>431</v>
      </c>
      <c r="I263">
        <v>61</v>
      </c>
      <c r="J263" t="s">
        <v>72</v>
      </c>
      <c r="K263">
        <v>2017</v>
      </c>
      <c r="M263" t="s">
        <v>306</v>
      </c>
      <c r="N263" t="s">
        <v>289</v>
      </c>
      <c r="S263" t="s">
        <v>300</v>
      </c>
      <c r="T263" t="s">
        <v>41</v>
      </c>
      <c r="U263">
        <v>34.283056000000002</v>
      </c>
      <c r="V263">
        <v>-77.985280000000003</v>
      </c>
      <c r="W263" t="s">
        <v>42</v>
      </c>
      <c r="X263" t="s">
        <v>249</v>
      </c>
      <c r="Y263" t="s">
        <v>250</v>
      </c>
      <c r="AA263" t="s">
        <v>45</v>
      </c>
      <c r="AB263" t="s">
        <v>428</v>
      </c>
      <c r="AC263" t="s">
        <v>429</v>
      </c>
      <c r="AD263" t="s">
        <v>432</v>
      </c>
      <c r="AE263" t="s">
        <v>49</v>
      </c>
      <c r="AF263" s="1">
        <v>1</v>
      </c>
      <c r="AG263">
        <f t="shared" si="318"/>
        <v>2556</v>
      </c>
      <c r="AH263" t="str">
        <f t="shared" si="319"/>
        <v/>
      </c>
      <c r="AI263">
        <f t="shared" si="320"/>
        <v>7</v>
      </c>
      <c r="AJ263">
        <f t="shared" si="322"/>
        <v>2057</v>
      </c>
      <c r="AK263">
        <f t="shared" ref="AK263:AL263" si="341">AJ263+40</f>
        <v>2097</v>
      </c>
      <c r="AL263">
        <f t="shared" si="341"/>
        <v>2137</v>
      </c>
      <c r="AM263">
        <f>BT85*IF(DukeEnergy_BAU!AM85&lt;&gt;0,1,0)</f>
        <v>105211.76290116647</v>
      </c>
      <c r="AN263">
        <f>BU85*IF(DukeEnergy_BAU!AN85&lt;&gt;0,1,0)</f>
        <v>113653.47655644343</v>
      </c>
      <c r="AO263">
        <f>BV85*IF(DukeEnergy_BAU!AO85&lt;&gt;0,1,0)</f>
        <v>128614.27119187206</v>
      </c>
      <c r="AP263">
        <f>BW85*IF(DukeEnergy_BAU!AP85&lt;&gt;0,1,0)</f>
        <v>100548.84070077853</v>
      </c>
      <c r="AQ263">
        <f>$BR85*IF(DukeEnergy_BAU!AQ85&lt;&gt;0,1,0)</f>
        <v>112007.08783756511</v>
      </c>
      <c r="AR263">
        <f>$BR85*IF(DukeEnergy_BAU!AR85&lt;&gt;0,1,0)</f>
        <v>112007.08783756511</v>
      </c>
      <c r="AS263">
        <f>$BR85*IF(DukeEnergy_BAU!AS85&lt;&gt;0,1,0)</f>
        <v>112007.08783756511</v>
      </c>
      <c r="AT263">
        <f>$BR85*IF(DukeEnergy_BAU!AT85&lt;&gt;0,1,0)</f>
        <v>112007.08783756511</v>
      </c>
      <c r="AU263">
        <f>$BR85*IF(DukeEnergy_BAU!AU85&lt;&gt;0,1,0)</f>
        <v>112007.08783756511</v>
      </c>
      <c r="AV263">
        <f>$BR85*IF(DukeEnergy_BAU!AV85&lt;&gt;0,1,0)</f>
        <v>112007.08783756511</v>
      </c>
      <c r="AW263">
        <f>$BR85*IF(DukeEnergy_BAU!AW85&lt;&gt;0,1,0)</f>
        <v>112007.08783756511</v>
      </c>
      <c r="AX263">
        <f>$BR85*IF(DukeEnergy_BAU!AX85&lt;&gt;0,1,0)</f>
        <v>112007.08783756511</v>
      </c>
      <c r="AY263">
        <f>$BR85*IF(DukeEnergy_BAU!AY85&lt;&gt;0,1,0)</f>
        <v>112007.08783756511</v>
      </c>
      <c r="AZ263">
        <f>$BR85*IF(DukeEnergy_BAU!AZ85&lt;&gt;0,1,0)</f>
        <v>112007.08783756511</v>
      </c>
      <c r="BA263">
        <f>$BR85*IF(DukeEnergy_BAU!BA85&lt;&gt;0,1,0)</f>
        <v>112007.08783756511</v>
      </c>
      <c r="BB263">
        <f>$BR85*IF(DukeEnergy_BAU!BB85&lt;&gt;0,1,0)</f>
        <v>112007.08783756511</v>
      </c>
      <c r="BC263">
        <f>$BR85*IF(DukeEnergy_BAU!BC85&lt;&gt;0,1,0)</f>
        <v>112007.08783756511</v>
      </c>
      <c r="BD263">
        <f>$BR85*IF(DukeEnergy_BAU!BD85&lt;&gt;0,1,0)</f>
        <v>112007.08783756511</v>
      </c>
      <c r="BE263">
        <f>$BR85*IF(DukeEnergy_BAU!BE85&lt;&gt;0,1,0)</f>
        <v>112007.08783756511</v>
      </c>
      <c r="BF263">
        <f>$BR85*IF(DukeEnergy_BAU!BF85&lt;&gt;0,1,0)</f>
        <v>112007.08783756511</v>
      </c>
      <c r="BG263">
        <f>$BR85*IF(DukeEnergy_BAU!BG85&lt;&gt;0,1,0)</f>
        <v>112007.08783756511</v>
      </c>
      <c r="BH263">
        <f>$BR85*IF(DukeEnergy_BAU!BH85&lt;&gt;0,1,0)</f>
        <v>112007.08783756511</v>
      </c>
      <c r="BI263">
        <f>$BR85*IF(DukeEnergy_BAU!BI85&lt;&gt;0,1,0)</f>
        <v>112007.08783756511</v>
      </c>
      <c r="BJ263">
        <f>$BR85*IF(DukeEnergy_BAU!BJ85&lt;&gt;0,1,0)</f>
        <v>112007.08783756511</v>
      </c>
      <c r="BK263">
        <f>$BR85*IF(DukeEnergy_BAU!BK85&lt;&gt;0,1,0)</f>
        <v>112007.08783756511</v>
      </c>
      <c r="BL263">
        <f>$BR85*IF(DukeEnergy_BAU!BL85&lt;&gt;0,1,0)</f>
        <v>112007.08783756511</v>
      </c>
      <c r="BM263">
        <f>$BR85*IF(DukeEnergy_BAU!BM85&lt;&gt;0,1,0)</f>
        <v>112007.08783756511</v>
      </c>
      <c r="BN263">
        <f>$BR85*IF(DukeEnergy_BAU!BN85&lt;&gt;0,1,0)</f>
        <v>112007.08783756511</v>
      </c>
      <c r="BO263">
        <f>$BR85*IF(DukeEnergy_BAU!BO85&lt;&gt;0,1,0)</f>
        <v>112007.08783756511</v>
      </c>
      <c r="BP263">
        <f>$BR85*IF(DukeEnergy_BAU!BP85&lt;&gt;0,1,0)</f>
        <v>112007.08783756511</v>
      </c>
      <c r="BQ263">
        <f>$BR85*IF(DukeEnergy_BAU!BQ85&lt;&gt;0,1,0)</f>
        <v>112007.08783756511</v>
      </c>
    </row>
    <row r="264" spans="1:69">
      <c r="A264" t="s">
        <v>285</v>
      </c>
      <c r="B264" t="s">
        <v>32</v>
      </c>
      <c r="C264" t="s">
        <v>33</v>
      </c>
      <c r="D264" t="s">
        <v>34</v>
      </c>
      <c r="E264" t="s">
        <v>427</v>
      </c>
      <c r="F264" t="s">
        <v>433</v>
      </c>
      <c r="I264">
        <v>61</v>
      </c>
      <c r="J264" t="s">
        <v>72</v>
      </c>
      <c r="K264">
        <v>2017</v>
      </c>
      <c r="M264" t="s">
        <v>306</v>
      </c>
      <c r="N264" t="s">
        <v>289</v>
      </c>
      <c r="S264" t="s">
        <v>300</v>
      </c>
      <c r="T264" t="s">
        <v>41</v>
      </c>
      <c r="U264">
        <v>34.283056000000002</v>
      </c>
      <c r="V264">
        <v>-77.985280000000003</v>
      </c>
      <c r="W264" t="s">
        <v>42</v>
      </c>
      <c r="X264" t="s">
        <v>249</v>
      </c>
      <c r="Y264" t="s">
        <v>250</v>
      </c>
      <c r="AA264" t="s">
        <v>45</v>
      </c>
      <c r="AB264" t="s">
        <v>428</v>
      </c>
      <c r="AC264" t="s">
        <v>429</v>
      </c>
      <c r="AD264" t="s">
        <v>434</v>
      </c>
      <c r="AE264" t="s">
        <v>49</v>
      </c>
      <c r="AF264" s="1">
        <v>1</v>
      </c>
      <c r="AG264">
        <f t="shared" si="318"/>
        <v>2556</v>
      </c>
      <c r="AH264">
        <f t="shared" si="319"/>
        <v>2556</v>
      </c>
      <c r="AI264">
        <f t="shared" si="320"/>
        <v>7</v>
      </c>
      <c r="AJ264">
        <f t="shared" si="322"/>
        <v>2057</v>
      </c>
      <c r="AK264">
        <f t="shared" ref="AK264:AL264" si="342">AJ264+40</f>
        <v>2097</v>
      </c>
      <c r="AL264">
        <f t="shared" si="342"/>
        <v>2137</v>
      </c>
      <c r="AM264">
        <f>BT86*IF(DukeEnergy_BAU!AM86&lt;&gt;0,1,0)</f>
        <v>105211.76290116647</v>
      </c>
      <c r="AN264">
        <f>BU86*IF(DukeEnergy_BAU!AN86&lt;&gt;0,1,0)</f>
        <v>113653.47655644343</v>
      </c>
      <c r="AO264">
        <f>BV86*IF(DukeEnergy_BAU!AO86&lt;&gt;0,1,0)</f>
        <v>128614.27119187206</v>
      </c>
      <c r="AP264">
        <f>BW86*IF(DukeEnergy_BAU!AP86&lt;&gt;0,1,0)</f>
        <v>100548.84070077853</v>
      </c>
      <c r="AQ264">
        <f>$BR86*IF(DukeEnergy_BAU!AQ86&lt;&gt;0,1,0)</f>
        <v>112007.08783756511</v>
      </c>
      <c r="AR264">
        <f>$BR86*IF(DukeEnergy_BAU!AR86&lt;&gt;0,1,0)</f>
        <v>112007.08783756511</v>
      </c>
      <c r="AS264">
        <f>$BR86*IF(DukeEnergy_BAU!AS86&lt;&gt;0,1,0)</f>
        <v>112007.08783756511</v>
      </c>
      <c r="AT264">
        <f>$BR86*IF(DukeEnergy_BAU!AT86&lt;&gt;0,1,0)</f>
        <v>112007.08783756511</v>
      </c>
      <c r="AU264">
        <f>$BR86*IF(DukeEnergy_BAU!AU86&lt;&gt;0,1,0)</f>
        <v>112007.08783756511</v>
      </c>
      <c r="AV264">
        <f>$BR86*IF(DukeEnergy_BAU!AV86&lt;&gt;0,1,0)</f>
        <v>112007.08783756511</v>
      </c>
      <c r="AW264">
        <f>$BR86*IF(DukeEnergy_BAU!AW86&lt;&gt;0,1,0)</f>
        <v>112007.08783756511</v>
      </c>
      <c r="AX264">
        <f>$BR86*IF(DukeEnergy_BAU!AX86&lt;&gt;0,1,0)</f>
        <v>112007.08783756511</v>
      </c>
      <c r="AY264">
        <f>$BR86*IF(DukeEnergy_BAU!AY86&lt;&gt;0,1,0)</f>
        <v>112007.08783756511</v>
      </c>
      <c r="AZ264">
        <f>$BR86*IF(DukeEnergy_BAU!AZ86&lt;&gt;0,1,0)</f>
        <v>112007.08783756511</v>
      </c>
      <c r="BA264">
        <f>$BR86*IF(DukeEnergy_BAU!BA86&lt;&gt;0,1,0)</f>
        <v>112007.08783756511</v>
      </c>
      <c r="BB264">
        <f>$BR86*IF(DukeEnergy_BAU!BB86&lt;&gt;0,1,0)</f>
        <v>112007.08783756511</v>
      </c>
      <c r="BC264">
        <f>$BR86*IF(DukeEnergy_BAU!BC86&lt;&gt;0,1,0)</f>
        <v>112007.08783756511</v>
      </c>
      <c r="BD264">
        <f>$BR86*IF(DukeEnergy_BAU!BD86&lt;&gt;0,1,0)</f>
        <v>112007.08783756511</v>
      </c>
      <c r="BE264">
        <f>$BR86*IF(DukeEnergy_BAU!BE86&lt;&gt;0,1,0)</f>
        <v>112007.08783756511</v>
      </c>
      <c r="BF264">
        <f>$BR86*IF(DukeEnergy_BAU!BF86&lt;&gt;0,1,0)</f>
        <v>112007.08783756511</v>
      </c>
      <c r="BG264">
        <f>$BR86*IF(DukeEnergy_BAU!BG86&lt;&gt;0,1,0)</f>
        <v>112007.08783756511</v>
      </c>
      <c r="BH264">
        <f>$BR86*IF(DukeEnergy_BAU!BH86&lt;&gt;0,1,0)</f>
        <v>112007.08783756511</v>
      </c>
      <c r="BI264">
        <f>$BR86*IF(DukeEnergy_BAU!BI86&lt;&gt;0,1,0)</f>
        <v>112007.08783756511</v>
      </c>
      <c r="BJ264">
        <f>$BR86*IF(DukeEnergy_BAU!BJ86&lt;&gt;0,1,0)</f>
        <v>112007.08783756511</v>
      </c>
      <c r="BK264">
        <f>$BR86*IF(DukeEnergy_BAU!BK86&lt;&gt;0,1,0)</f>
        <v>112007.08783756511</v>
      </c>
      <c r="BL264">
        <f>$BR86*IF(DukeEnergy_BAU!BL86&lt;&gt;0,1,0)</f>
        <v>112007.08783756511</v>
      </c>
      <c r="BM264">
        <f>$BR86*IF(DukeEnergy_BAU!BM86&lt;&gt;0,1,0)</f>
        <v>112007.08783756511</v>
      </c>
      <c r="BN264">
        <f>$BR86*IF(DukeEnergy_BAU!BN86&lt;&gt;0,1,0)</f>
        <v>112007.08783756511</v>
      </c>
      <c r="BO264">
        <f>$BR86*IF(DukeEnergy_BAU!BO86&lt;&gt;0,1,0)</f>
        <v>112007.08783756511</v>
      </c>
      <c r="BP264">
        <f>$BR86*IF(DukeEnergy_BAU!BP86&lt;&gt;0,1,0)</f>
        <v>112007.08783756511</v>
      </c>
      <c r="BQ264">
        <f>$BR86*IF(DukeEnergy_BAU!BQ86&lt;&gt;0,1,0)</f>
        <v>112007.08783756511</v>
      </c>
    </row>
    <row r="265" spans="1:69">
      <c r="A265" t="s">
        <v>285</v>
      </c>
      <c r="B265" t="s">
        <v>32</v>
      </c>
      <c r="C265" t="s">
        <v>33</v>
      </c>
      <c r="D265" t="s">
        <v>34</v>
      </c>
      <c r="E265" t="s">
        <v>200</v>
      </c>
      <c r="F265" t="s">
        <v>298</v>
      </c>
      <c r="H265" t="s">
        <v>435</v>
      </c>
      <c r="I265">
        <v>1068</v>
      </c>
      <c r="J265" t="s">
        <v>72</v>
      </c>
      <c r="K265">
        <v>2012</v>
      </c>
      <c r="M265" t="s">
        <v>299</v>
      </c>
      <c r="N265" t="s">
        <v>289</v>
      </c>
      <c r="S265" t="s">
        <v>300</v>
      </c>
      <c r="T265" t="s">
        <v>41</v>
      </c>
      <c r="U265">
        <v>35.373610999999997</v>
      </c>
      <c r="V265">
        <v>-78.089439999999996</v>
      </c>
      <c r="W265" t="s">
        <v>42</v>
      </c>
      <c r="X265" t="s">
        <v>202</v>
      </c>
      <c r="Y265" t="s">
        <v>203</v>
      </c>
      <c r="AA265" t="s">
        <v>45</v>
      </c>
      <c r="AB265" t="s">
        <v>204</v>
      </c>
      <c r="AC265" t="s">
        <v>205</v>
      </c>
      <c r="AD265" t="s">
        <v>436</v>
      </c>
      <c r="AE265" t="s">
        <v>49</v>
      </c>
      <c r="AF265" s="1">
        <v>1</v>
      </c>
      <c r="AG265">
        <f t="shared" si="318"/>
        <v>3204</v>
      </c>
      <c r="AH265">
        <f t="shared" si="319"/>
        <v>3204</v>
      </c>
      <c r="AI265">
        <f t="shared" si="320"/>
        <v>12</v>
      </c>
      <c r="AJ265">
        <f t="shared" si="322"/>
        <v>2052</v>
      </c>
      <c r="AK265">
        <f t="shared" ref="AK265:AL265" si="343">AJ265+40</f>
        <v>2092</v>
      </c>
      <c r="AL265">
        <f t="shared" si="343"/>
        <v>2132</v>
      </c>
      <c r="AM265">
        <f>BT87*IF(DukeEnergy_BAU!AM87&lt;&gt;0,1,0)</f>
        <v>1842068.2422696031</v>
      </c>
      <c r="AN265">
        <f>BU87*IF(DukeEnergy_BAU!AN87&lt;&gt;0,1,0)</f>
        <v>1989867.4256111733</v>
      </c>
      <c r="AO265">
        <f>BV87*IF(DukeEnergy_BAU!AO87&lt;&gt;0,1,0)</f>
        <v>2251803.9611954005</v>
      </c>
      <c r="AP265">
        <f>BW87*IF(DukeEnergy_BAU!AP87&lt;&gt;0,1,0)</f>
        <v>1760428.8830890409</v>
      </c>
      <c r="AQ265">
        <f>$BR87*IF(DukeEnergy_BAU!AQ87&lt;&gt;0,1,0)</f>
        <v>1961042.1280413042</v>
      </c>
      <c r="AR265">
        <f>$BR87*IF(DukeEnergy_BAU!AR87&lt;&gt;0,1,0)</f>
        <v>1961042.1280413042</v>
      </c>
      <c r="AS265">
        <f>$BR87*IF(DukeEnergy_BAU!AS87&lt;&gt;0,1,0)</f>
        <v>1961042.1280413042</v>
      </c>
      <c r="AT265">
        <f>$BR87*IF(DukeEnergy_BAU!AT87&lt;&gt;0,1,0)</f>
        <v>1961042.1280413042</v>
      </c>
      <c r="AU265">
        <f>$BR87*IF(DukeEnergy_BAU!AU87&lt;&gt;0,1,0)</f>
        <v>1961042.1280413042</v>
      </c>
      <c r="AV265">
        <f>$BR87*IF(DukeEnergy_BAU!AV87&lt;&gt;0,1,0)</f>
        <v>1961042.1280413042</v>
      </c>
      <c r="AW265">
        <f>$BR87*IF(DukeEnergy_BAU!AW87&lt;&gt;0,1,0)</f>
        <v>1961042.1280413042</v>
      </c>
      <c r="AX265">
        <f>$BR87*IF(DukeEnergy_BAU!AX87&lt;&gt;0,1,0)</f>
        <v>1961042.1280413042</v>
      </c>
      <c r="AY265">
        <f>$BR87*IF(DukeEnergy_BAU!AY87&lt;&gt;0,1,0)</f>
        <v>1961042.1280413042</v>
      </c>
      <c r="AZ265">
        <f>$BR87*IF(DukeEnergy_BAU!AZ87&lt;&gt;0,1,0)</f>
        <v>1961042.1280413042</v>
      </c>
      <c r="BA265">
        <f>$BR87*IF(DukeEnergy_BAU!BA87&lt;&gt;0,1,0)</f>
        <v>1961042.1280413042</v>
      </c>
      <c r="BB265">
        <f>$BR87*IF(DukeEnergy_BAU!BB87&lt;&gt;0,1,0)</f>
        <v>1961042.1280413042</v>
      </c>
      <c r="BC265">
        <f>$BR87*IF(DukeEnergy_BAU!BC87&lt;&gt;0,1,0)</f>
        <v>1961042.1280413042</v>
      </c>
      <c r="BD265">
        <f>$BR87*IF(DukeEnergy_BAU!BD87&lt;&gt;0,1,0)</f>
        <v>1961042.1280413042</v>
      </c>
      <c r="BE265">
        <f>$BR87*IF(DukeEnergy_BAU!BE87&lt;&gt;0,1,0)</f>
        <v>1961042.1280413042</v>
      </c>
      <c r="BF265">
        <f>$BR87*IF(DukeEnergy_BAU!BF87&lt;&gt;0,1,0)</f>
        <v>1961042.1280413042</v>
      </c>
      <c r="BG265">
        <f>$BR87*IF(DukeEnergy_BAU!BG87&lt;&gt;0,1,0)</f>
        <v>1961042.1280413042</v>
      </c>
      <c r="BH265">
        <f>$BR87*IF(DukeEnergy_BAU!BH87&lt;&gt;0,1,0)</f>
        <v>1961042.1280413042</v>
      </c>
      <c r="BI265">
        <f>$BR87*IF(DukeEnergy_BAU!BI87&lt;&gt;0,1,0)</f>
        <v>1961042.1280413042</v>
      </c>
      <c r="BJ265">
        <f>$BR87*IF(DukeEnergy_BAU!BJ87&lt;&gt;0,1,0)</f>
        <v>1961042.1280413042</v>
      </c>
      <c r="BK265">
        <f>$BR87*IF(DukeEnergy_BAU!BK87&lt;&gt;0,1,0)</f>
        <v>1961042.1280413042</v>
      </c>
      <c r="BL265">
        <f>$BR87*IF(DukeEnergy_BAU!BL87&lt;&gt;0,1,0)</f>
        <v>1961042.1280413042</v>
      </c>
      <c r="BM265">
        <f>$BR87*IF(DukeEnergy_BAU!BM87&lt;&gt;0,1,0)</f>
        <v>1961042.1280413042</v>
      </c>
      <c r="BN265">
        <f>$BR87*IF(DukeEnergy_BAU!BN87&lt;&gt;0,1,0)</f>
        <v>1961042.1280413042</v>
      </c>
      <c r="BO265">
        <f>$BR87*IF(DukeEnergy_BAU!BO87&lt;&gt;0,1,0)</f>
        <v>1961042.1280413042</v>
      </c>
      <c r="BP265">
        <f>$BR87*IF(DukeEnergy_BAU!BP87&lt;&gt;0,1,0)</f>
        <v>1961042.1280413042</v>
      </c>
      <c r="BQ265">
        <f>$BR87*IF(DukeEnergy_BAU!BQ87&lt;&gt;0,1,0)</f>
        <v>1961042.1280413042</v>
      </c>
    </row>
    <row r="266" spans="1:69">
      <c r="A266" t="s">
        <v>285</v>
      </c>
      <c r="B266" t="s">
        <v>32</v>
      </c>
      <c r="C266" t="s">
        <v>33</v>
      </c>
      <c r="D266" t="s">
        <v>34</v>
      </c>
      <c r="E266" t="s">
        <v>437</v>
      </c>
      <c r="F266" t="s">
        <v>287</v>
      </c>
      <c r="I266">
        <v>110</v>
      </c>
      <c r="J266" t="s">
        <v>72</v>
      </c>
      <c r="K266">
        <v>1995</v>
      </c>
      <c r="M266" t="s">
        <v>306</v>
      </c>
      <c r="N266" t="s">
        <v>289</v>
      </c>
      <c r="S266" t="s">
        <v>324</v>
      </c>
      <c r="T266" t="s">
        <v>41</v>
      </c>
      <c r="U266">
        <v>35.431699999999999</v>
      </c>
      <c r="V266">
        <v>-81.034700000000001</v>
      </c>
      <c r="W266" t="s">
        <v>42</v>
      </c>
      <c r="X266" t="s">
        <v>438</v>
      </c>
      <c r="Y266" t="s">
        <v>439</v>
      </c>
      <c r="AA266" t="s">
        <v>45</v>
      </c>
      <c r="AB266" t="s">
        <v>440</v>
      </c>
      <c r="AC266" t="s">
        <v>441</v>
      </c>
      <c r="AD266" t="s">
        <v>442</v>
      </c>
      <c r="AE266" t="s">
        <v>49</v>
      </c>
      <c r="AF266" s="1">
        <v>1</v>
      </c>
      <c r="AG266">
        <f t="shared" si="318"/>
        <v>6888</v>
      </c>
      <c r="AH266" t="str">
        <f t="shared" si="319"/>
        <v/>
      </c>
      <c r="AI266">
        <f t="shared" si="320"/>
        <v>29</v>
      </c>
      <c r="AJ266">
        <f t="shared" si="322"/>
        <v>2035</v>
      </c>
      <c r="AK266">
        <f t="shared" ref="AK266:AL266" si="344">AJ266+40</f>
        <v>2075</v>
      </c>
      <c r="AL266">
        <f t="shared" si="344"/>
        <v>2115</v>
      </c>
      <c r="AM266">
        <f>BT88*IF(DukeEnergy_BAU!AM88&lt;&gt;0,1,0)</f>
        <v>189726.12982177557</v>
      </c>
      <c r="AN266">
        <f>BU88*IF(DukeEnergy_BAU!AN88&lt;&gt;0,1,0)</f>
        <v>204948.89215096357</v>
      </c>
      <c r="AO266">
        <f>BV88*IF(DukeEnergy_BAU!AO88&lt;&gt;0,1,0)</f>
        <v>231927.37428042508</v>
      </c>
      <c r="AP266">
        <f>BW88*IF(DukeEnergy_BAU!AP88&lt;&gt;0,1,0)</f>
        <v>181317.58159156784</v>
      </c>
      <c r="AQ266">
        <f>$BR88*IF(DukeEnergy_BAU!AQ88&lt;&gt;0,1,0)</f>
        <v>201979.99446118297</v>
      </c>
      <c r="AR266">
        <f>$BR88*IF(DukeEnergy_BAU!AR88&lt;&gt;0,1,0)</f>
        <v>201979.99446118297</v>
      </c>
      <c r="AS266">
        <f>$BR88*IF(DukeEnergy_BAU!AS88&lt;&gt;0,1,0)</f>
        <v>201979.99446118297</v>
      </c>
      <c r="AT266">
        <f>$BR88*IF(DukeEnergy_BAU!AT88&lt;&gt;0,1,0)</f>
        <v>201979.99446118297</v>
      </c>
      <c r="AU266">
        <f>$BR88*IF(DukeEnergy_BAU!AU88&lt;&gt;0,1,0)</f>
        <v>201979.99446118297</v>
      </c>
      <c r="AV266">
        <f>$BR88*IF(DukeEnergy_BAU!AV88&lt;&gt;0,1,0)</f>
        <v>201979.99446118297</v>
      </c>
      <c r="AW266">
        <f>$BR88*IF(DukeEnergy_BAU!AW88&lt;&gt;0,1,0)</f>
        <v>201979.99446118297</v>
      </c>
      <c r="AX266">
        <f>$BR88*IF(DukeEnergy_BAU!AX88&lt;&gt;0,1,0)</f>
        <v>201979.99446118297</v>
      </c>
      <c r="AY266">
        <f>$BR88*IF(DukeEnergy_BAU!AY88&lt;&gt;0,1,0)</f>
        <v>201979.99446118297</v>
      </c>
      <c r="AZ266">
        <f>$BR88*IF(DukeEnergy_BAU!AZ88&lt;&gt;0,1,0)</f>
        <v>201979.99446118297</v>
      </c>
      <c r="BA266">
        <f>$BR88*IF(DukeEnergy_BAU!BA88&lt;&gt;0,1,0)</f>
        <v>201979.99446118297</v>
      </c>
      <c r="BB266">
        <f>$BR88*IF(DukeEnergy_BAU!BB88&lt;&gt;0,1,0)</f>
        <v>201979.99446118297</v>
      </c>
      <c r="BC266">
        <f>$BR88*IF(DukeEnergy_BAU!BC88&lt;&gt;0,1,0)</f>
        <v>201979.99446118297</v>
      </c>
      <c r="BD266">
        <f>$BR88*IF(DukeEnergy_BAU!BD88&lt;&gt;0,1,0)</f>
        <v>201979.99446118297</v>
      </c>
      <c r="BE266">
        <f>$BR88*IF(DukeEnergy_BAU!BE88&lt;&gt;0,1,0)</f>
        <v>201979.99446118297</v>
      </c>
      <c r="BF266">
        <f>$BR88*IF(DukeEnergy_BAU!BF88&lt;&gt;0,1,0)</f>
        <v>201979.99446118297</v>
      </c>
      <c r="BG266">
        <f>$BR88*IF(DukeEnergy_BAU!BG88&lt;&gt;0,1,0)</f>
        <v>201979.99446118297</v>
      </c>
      <c r="BH266">
        <f>$BR88*IF(DukeEnergy_BAU!BH88&lt;&gt;0,1,0)</f>
        <v>201979.99446118297</v>
      </c>
      <c r="BI266">
        <f>$BR88*IF(DukeEnergy_BAU!BI88&lt;&gt;0,1,0)</f>
        <v>201979.99446118297</v>
      </c>
      <c r="BJ266">
        <f>$BR88*IF(DukeEnergy_BAU!BJ88&lt;&gt;0,1,0)</f>
        <v>201979.99446118297</v>
      </c>
      <c r="BK266">
        <f>$BR88*IF(DukeEnergy_BAU!BK88&lt;&gt;0,1,0)</f>
        <v>201979.99446118297</v>
      </c>
      <c r="BL266">
        <f>$BR88*IF(DukeEnergy_BAU!BL88&lt;&gt;0,1,0)</f>
        <v>201979.99446118297</v>
      </c>
      <c r="BM266">
        <f>$BR88*IF(DukeEnergy_BAU!BM88&lt;&gt;0,1,0)</f>
        <v>201979.99446118297</v>
      </c>
      <c r="BN266">
        <f>$BR88*IF(DukeEnergy_BAU!BN88&lt;&gt;0,1,0)</f>
        <v>201979.99446118297</v>
      </c>
      <c r="BO266">
        <f>$BR88*IF(DukeEnergy_BAU!BO88&lt;&gt;0,1,0)</f>
        <v>201979.99446118297</v>
      </c>
      <c r="BP266">
        <f>$BR88*IF(DukeEnergy_BAU!BP88&lt;&gt;0,1,0)</f>
        <v>201979.99446118297</v>
      </c>
      <c r="BQ266">
        <f>$BR88*IF(DukeEnergy_BAU!BQ88&lt;&gt;0,1,0)</f>
        <v>201979.99446118297</v>
      </c>
    </row>
    <row r="267" spans="1:69">
      <c r="A267" t="s">
        <v>285</v>
      </c>
      <c r="B267" t="s">
        <v>32</v>
      </c>
      <c r="C267" t="s">
        <v>33</v>
      </c>
      <c r="D267" t="s">
        <v>34</v>
      </c>
      <c r="E267" t="s">
        <v>437</v>
      </c>
      <c r="F267" t="s">
        <v>296</v>
      </c>
      <c r="I267">
        <v>110</v>
      </c>
      <c r="J267" t="s">
        <v>72</v>
      </c>
      <c r="K267">
        <v>1995</v>
      </c>
      <c r="M267" t="s">
        <v>306</v>
      </c>
      <c r="N267" t="s">
        <v>289</v>
      </c>
      <c r="S267" t="s">
        <v>324</v>
      </c>
      <c r="T267" t="s">
        <v>41</v>
      </c>
      <c r="U267">
        <v>35.431699999999999</v>
      </c>
      <c r="V267">
        <v>-81.034700000000001</v>
      </c>
      <c r="W267" t="s">
        <v>42</v>
      </c>
      <c r="X267" t="s">
        <v>438</v>
      </c>
      <c r="Y267" t="s">
        <v>439</v>
      </c>
      <c r="AA267" t="s">
        <v>45</v>
      </c>
      <c r="AB267" t="s">
        <v>440</v>
      </c>
      <c r="AC267" t="s">
        <v>441</v>
      </c>
      <c r="AD267" t="s">
        <v>443</v>
      </c>
      <c r="AE267" t="s">
        <v>49</v>
      </c>
      <c r="AF267" s="1">
        <v>1</v>
      </c>
      <c r="AG267">
        <f t="shared" si="318"/>
        <v>6888</v>
      </c>
      <c r="AH267" t="str">
        <f t="shared" si="319"/>
        <v/>
      </c>
      <c r="AI267">
        <f t="shared" si="320"/>
        <v>29</v>
      </c>
      <c r="AJ267">
        <f t="shared" si="322"/>
        <v>2035</v>
      </c>
      <c r="AK267">
        <f t="shared" ref="AK267:AL267" si="345">AJ267+40</f>
        <v>2075</v>
      </c>
      <c r="AL267">
        <f t="shared" si="345"/>
        <v>2115</v>
      </c>
      <c r="AM267">
        <f>BT89*IF(DukeEnergy_BAU!AM89&lt;&gt;0,1,0)</f>
        <v>189726.12982177557</v>
      </c>
      <c r="AN267">
        <f>BU89*IF(DukeEnergy_BAU!AN89&lt;&gt;0,1,0)</f>
        <v>204948.89215096357</v>
      </c>
      <c r="AO267">
        <f>BV89*IF(DukeEnergy_BAU!AO89&lt;&gt;0,1,0)</f>
        <v>231927.37428042508</v>
      </c>
      <c r="AP267">
        <f>BW89*IF(DukeEnergy_BAU!AP89&lt;&gt;0,1,0)</f>
        <v>181317.58159156784</v>
      </c>
      <c r="AQ267">
        <f>$BR89*IF(DukeEnergy_BAU!AQ89&lt;&gt;0,1,0)</f>
        <v>201979.99446118297</v>
      </c>
      <c r="AR267">
        <f>$BR89*IF(DukeEnergy_BAU!AR89&lt;&gt;0,1,0)</f>
        <v>201979.99446118297</v>
      </c>
      <c r="AS267">
        <f>$BR89*IF(DukeEnergy_BAU!AS89&lt;&gt;0,1,0)</f>
        <v>201979.99446118297</v>
      </c>
      <c r="AT267">
        <f>$BR89*IF(DukeEnergy_BAU!AT89&lt;&gt;0,1,0)</f>
        <v>201979.99446118297</v>
      </c>
      <c r="AU267">
        <f>$BR89*IF(DukeEnergy_BAU!AU89&lt;&gt;0,1,0)</f>
        <v>201979.99446118297</v>
      </c>
      <c r="AV267">
        <f>$BR89*IF(DukeEnergy_BAU!AV89&lt;&gt;0,1,0)</f>
        <v>201979.99446118297</v>
      </c>
      <c r="AW267">
        <f>$BR89*IF(DukeEnergy_BAU!AW89&lt;&gt;0,1,0)</f>
        <v>201979.99446118297</v>
      </c>
      <c r="AX267">
        <f>$BR89*IF(DukeEnergy_BAU!AX89&lt;&gt;0,1,0)</f>
        <v>201979.99446118297</v>
      </c>
      <c r="AY267">
        <f>$BR89*IF(DukeEnergy_BAU!AY89&lt;&gt;0,1,0)</f>
        <v>201979.99446118297</v>
      </c>
      <c r="AZ267">
        <f>$BR89*IF(DukeEnergy_BAU!AZ89&lt;&gt;0,1,0)</f>
        <v>201979.99446118297</v>
      </c>
      <c r="BA267">
        <f>$BR89*IF(DukeEnergy_BAU!BA89&lt;&gt;0,1,0)</f>
        <v>201979.99446118297</v>
      </c>
      <c r="BB267">
        <f>$BR89*IF(DukeEnergy_BAU!BB89&lt;&gt;0,1,0)</f>
        <v>201979.99446118297</v>
      </c>
      <c r="BC267">
        <f>$BR89*IF(DukeEnergy_BAU!BC89&lt;&gt;0,1,0)</f>
        <v>201979.99446118297</v>
      </c>
      <c r="BD267">
        <f>$BR89*IF(DukeEnergy_BAU!BD89&lt;&gt;0,1,0)</f>
        <v>201979.99446118297</v>
      </c>
      <c r="BE267">
        <f>$BR89*IF(DukeEnergy_BAU!BE89&lt;&gt;0,1,0)</f>
        <v>201979.99446118297</v>
      </c>
      <c r="BF267">
        <f>$BR89*IF(DukeEnergy_BAU!BF89&lt;&gt;0,1,0)</f>
        <v>201979.99446118297</v>
      </c>
      <c r="BG267">
        <f>$BR89*IF(DukeEnergy_BAU!BG89&lt;&gt;0,1,0)</f>
        <v>201979.99446118297</v>
      </c>
      <c r="BH267">
        <f>$BR89*IF(DukeEnergy_BAU!BH89&lt;&gt;0,1,0)</f>
        <v>201979.99446118297</v>
      </c>
      <c r="BI267">
        <f>$BR89*IF(DukeEnergy_BAU!BI89&lt;&gt;0,1,0)</f>
        <v>201979.99446118297</v>
      </c>
      <c r="BJ267">
        <f>$BR89*IF(DukeEnergy_BAU!BJ89&lt;&gt;0,1,0)</f>
        <v>201979.99446118297</v>
      </c>
      <c r="BK267">
        <f>$BR89*IF(DukeEnergy_BAU!BK89&lt;&gt;0,1,0)</f>
        <v>201979.99446118297</v>
      </c>
      <c r="BL267">
        <f>$BR89*IF(DukeEnergy_BAU!BL89&lt;&gt;0,1,0)</f>
        <v>201979.99446118297</v>
      </c>
      <c r="BM267">
        <f>$BR89*IF(DukeEnergy_BAU!BM89&lt;&gt;0,1,0)</f>
        <v>201979.99446118297</v>
      </c>
      <c r="BN267">
        <f>$BR89*IF(DukeEnergy_BAU!BN89&lt;&gt;0,1,0)</f>
        <v>201979.99446118297</v>
      </c>
      <c r="BO267">
        <f>$BR89*IF(DukeEnergy_BAU!BO89&lt;&gt;0,1,0)</f>
        <v>201979.99446118297</v>
      </c>
      <c r="BP267">
        <f>$BR89*IF(DukeEnergy_BAU!BP89&lt;&gt;0,1,0)</f>
        <v>201979.99446118297</v>
      </c>
      <c r="BQ267">
        <f>$BR89*IF(DukeEnergy_BAU!BQ89&lt;&gt;0,1,0)</f>
        <v>201979.99446118297</v>
      </c>
    </row>
    <row r="268" spans="1:69">
      <c r="A268" t="s">
        <v>285</v>
      </c>
      <c r="B268" t="s">
        <v>32</v>
      </c>
      <c r="C268" t="s">
        <v>33</v>
      </c>
      <c r="D268" t="s">
        <v>34</v>
      </c>
      <c r="E268" t="s">
        <v>437</v>
      </c>
      <c r="F268" t="s">
        <v>343</v>
      </c>
      <c r="I268">
        <v>110</v>
      </c>
      <c r="J268" t="s">
        <v>72</v>
      </c>
      <c r="K268">
        <v>1995</v>
      </c>
      <c r="M268" t="s">
        <v>306</v>
      </c>
      <c r="N268" t="s">
        <v>289</v>
      </c>
      <c r="S268" t="s">
        <v>324</v>
      </c>
      <c r="T268" t="s">
        <v>41</v>
      </c>
      <c r="U268">
        <v>35.431699999999999</v>
      </c>
      <c r="V268">
        <v>-81.034700000000001</v>
      </c>
      <c r="W268" t="s">
        <v>42</v>
      </c>
      <c r="X268" t="s">
        <v>438</v>
      </c>
      <c r="Y268" t="s">
        <v>439</v>
      </c>
      <c r="AA268" t="s">
        <v>45</v>
      </c>
      <c r="AB268" t="s">
        <v>440</v>
      </c>
      <c r="AC268" t="s">
        <v>441</v>
      </c>
      <c r="AD268" t="s">
        <v>444</v>
      </c>
      <c r="AE268" t="s">
        <v>49</v>
      </c>
      <c r="AF268" s="1">
        <v>1</v>
      </c>
      <c r="AG268">
        <f t="shared" si="318"/>
        <v>6888</v>
      </c>
      <c r="AH268" t="str">
        <f t="shared" si="319"/>
        <v/>
      </c>
      <c r="AI268">
        <f t="shared" si="320"/>
        <v>29</v>
      </c>
      <c r="AJ268">
        <f t="shared" si="322"/>
        <v>2035</v>
      </c>
      <c r="AK268">
        <f t="shared" ref="AK268:AL268" si="346">AJ268+40</f>
        <v>2075</v>
      </c>
      <c r="AL268">
        <f t="shared" si="346"/>
        <v>2115</v>
      </c>
      <c r="AM268">
        <f>BT90*IF(DukeEnergy_BAU!AM90&lt;&gt;0,1,0)</f>
        <v>189726.12982177557</v>
      </c>
      <c r="AN268">
        <f>BU90*IF(DukeEnergy_BAU!AN90&lt;&gt;0,1,0)</f>
        <v>204948.89215096357</v>
      </c>
      <c r="AO268">
        <f>BV90*IF(DukeEnergy_BAU!AO90&lt;&gt;0,1,0)</f>
        <v>231927.37428042508</v>
      </c>
      <c r="AP268">
        <f>BW90*IF(DukeEnergy_BAU!AP90&lt;&gt;0,1,0)</f>
        <v>181317.58159156784</v>
      </c>
      <c r="AQ268">
        <f>$BR90*IF(DukeEnergy_BAU!AQ90&lt;&gt;0,1,0)</f>
        <v>201979.99446118297</v>
      </c>
      <c r="AR268">
        <f>$BR90*IF(DukeEnergy_BAU!AR90&lt;&gt;0,1,0)</f>
        <v>201979.99446118297</v>
      </c>
      <c r="AS268">
        <f>$BR90*IF(DukeEnergy_BAU!AS90&lt;&gt;0,1,0)</f>
        <v>201979.99446118297</v>
      </c>
      <c r="AT268">
        <f>$BR90*IF(DukeEnergy_BAU!AT90&lt;&gt;0,1,0)</f>
        <v>201979.99446118297</v>
      </c>
      <c r="AU268">
        <f>$BR90*IF(DukeEnergy_BAU!AU90&lt;&gt;0,1,0)</f>
        <v>201979.99446118297</v>
      </c>
      <c r="AV268">
        <f>$BR90*IF(DukeEnergy_BAU!AV90&lt;&gt;0,1,0)</f>
        <v>201979.99446118297</v>
      </c>
      <c r="AW268">
        <f>$BR90*IF(DukeEnergy_BAU!AW90&lt;&gt;0,1,0)</f>
        <v>201979.99446118297</v>
      </c>
      <c r="AX268">
        <f>$BR90*IF(DukeEnergy_BAU!AX90&lt;&gt;0,1,0)</f>
        <v>201979.99446118297</v>
      </c>
      <c r="AY268">
        <f>$BR90*IF(DukeEnergy_BAU!AY90&lt;&gt;0,1,0)</f>
        <v>201979.99446118297</v>
      </c>
      <c r="AZ268">
        <f>$BR90*IF(DukeEnergy_BAU!AZ90&lt;&gt;0,1,0)</f>
        <v>201979.99446118297</v>
      </c>
      <c r="BA268">
        <f>$BR90*IF(DukeEnergy_BAU!BA90&lt;&gt;0,1,0)</f>
        <v>201979.99446118297</v>
      </c>
      <c r="BB268">
        <f>$BR90*IF(DukeEnergy_BAU!BB90&lt;&gt;0,1,0)</f>
        <v>201979.99446118297</v>
      </c>
      <c r="BC268">
        <f>$BR90*IF(DukeEnergy_BAU!BC90&lt;&gt;0,1,0)</f>
        <v>201979.99446118297</v>
      </c>
      <c r="BD268">
        <f>$BR90*IF(DukeEnergy_BAU!BD90&lt;&gt;0,1,0)</f>
        <v>201979.99446118297</v>
      </c>
      <c r="BE268">
        <f>$BR90*IF(DukeEnergy_BAU!BE90&lt;&gt;0,1,0)</f>
        <v>201979.99446118297</v>
      </c>
      <c r="BF268">
        <f>$BR90*IF(DukeEnergy_BAU!BF90&lt;&gt;0,1,0)</f>
        <v>201979.99446118297</v>
      </c>
      <c r="BG268">
        <f>$BR90*IF(DukeEnergy_BAU!BG90&lt;&gt;0,1,0)</f>
        <v>201979.99446118297</v>
      </c>
      <c r="BH268">
        <f>$BR90*IF(DukeEnergy_BAU!BH90&lt;&gt;0,1,0)</f>
        <v>201979.99446118297</v>
      </c>
      <c r="BI268">
        <f>$BR90*IF(DukeEnergy_BAU!BI90&lt;&gt;0,1,0)</f>
        <v>201979.99446118297</v>
      </c>
      <c r="BJ268">
        <f>$BR90*IF(DukeEnergy_BAU!BJ90&lt;&gt;0,1,0)</f>
        <v>201979.99446118297</v>
      </c>
      <c r="BK268">
        <f>$BR90*IF(DukeEnergy_BAU!BK90&lt;&gt;0,1,0)</f>
        <v>201979.99446118297</v>
      </c>
      <c r="BL268">
        <f>$BR90*IF(DukeEnergy_BAU!BL90&lt;&gt;0,1,0)</f>
        <v>201979.99446118297</v>
      </c>
      <c r="BM268">
        <f>$BR90*IF(DukeEnergy_BAU!BM90&lt;&gt;0,1,0)</f>
        <v>201979.99446118297</v>
      </c>
      <c r="BN268">
        <f>$BR90*IF(DukeEnergy_BAU!BN90&lt;&gt;0,1,0)</f>
        <v>201979.99446118297</v>
      </c>
      <c r="BO268">
        <f>$BR90*IF(DukeEnergy_BAU!BO90&lt;&gt;0,1,0)</f>
        <v>201979.99446118297</v>
      </c>
      <c r="BP268">
        <f>$BR90*IF(DukeEnergy_BAU!BP90&lt;&gt;0,1,0)</f>
        <v>201979.99446118297</v>
      </c>
      <c r="BQ268">
        <f>$BR90*IF(DukeEnergy_BAU!BQ90&lt;&gt;0,1,0)</f>
        <v>201979.99446118297</v>
      </c>
    </row>
    <row r="269" spans="1:69">
      <c r="A269" t="s">
        <v>285</v>
      </c>
      <c r="B269" t="s">
        <v>32</v>
      </c>
      <c r="C269" t="s">
        <v>33</v>
      </c>
      <c r="D269" t="s">
        <v>34</v>
      </c>
      <c r="E269" t="s">
        <v>437</v>
      </c>
      <c r="F269" t="s">
        <v>327</v>
      </c>
      <c r="I269">
        <v>110</v>
      </c>
      <c r="J269" t="s">
        <v>72</v>
      </c>
      <c r="K269">
        <v>1995</v>
      </c>
      <c r="M269" t="s">
        <v>306</v>
      </c>
      <c r="N269" t="s">
        <v>289</v>
      </c>
      <c r="S269" t="s">
        <v>324</v>
      </c>
      <c r="T269" t="s">
        <v>41</v>
      </c>
      <c r="U269">
        <v>35.431699999999999</v>
      </c>
      <c r="V269">
        <v>-81.034700000000001</v>
      </c>
      <c r="W269" t="s">
        <v>42</v>
      </c>
      <c r="X269" t="s">
        <v>438</v>
      </c>
      <c r="Y269" t="s">
        <v>439</v>
      </c>
      <c r="AA269" t="s">
        <v>45</v>
      </c>
      <c r="AB269" t="s">
        <v>440</v>
      </c>
      <c r="AC269" t="s">
        <v>441</v>
      </c>
      <c r="AD269" t="s">
        <v>445</v>
      </c>
      <c r="AE269" t="s">
        <v>49</v>
      </c>
      <c r="AF269" s="1">
        <v>1</v>
      </c>
      <c r="AG269">
        <f t="shared" si="318"/>
        <v>6888</v>
      </c>
      <c r="AH269" t="str">
        <f t="shared" si="319"/>
        <v/>
      </c>
      <c r="AI269">
        <f t="shared" si="320"/>
        <v>29</v>
      </c>
      <c r="AJ269">
        <f t="shared" si="322"/>
        <v>2035</v>
      </c>
      <c r="AK269">
        <f t="shared" ref="AK269:AL269" si="347">AJ269+40</f>
        <v>2075</v>
      </c>
      <c r="AL269">
        <f t="shared" si="347"/>
        <v>2115</v>
      </c>
      <c r="AM269">
        <f>BT91*IF(DukeEnergy_BAU!AM91&lt;&gt;0,1,0)</f>
        <v>189726.12982177557</v>
      </c>
      <c r="AN269">
        <f>BU91*IF(DukeEnergy_BAU!AN91&lt;&gt;0,1,0)</f>
        <v>204948.89215096357</v>
      </c>
      <c r="AO269">
        <f>BV91*IF(DukeEnergy_BAU!AO91&lt;&gt;0,1,0)</f>
        <v>231927.37428042508</v>
      </c>
      <c r="AP269">
        <f>BW91*IF(DukeEnergy_BAU!AP91&lt;&gt;0,1,0)</f>
        <v>181317.58159156784</v>
      </c>
      <c r="AQ269">
        <f>$BR91*IF(DukeEnergy_BAU!AQ91&lt;&gt;0,1,0)</f>
        <v>201979.99446118297</v>
      </c>
      <c r="AR269">
        <f>$BR91*IF(DukeEnergy_BAU!AR91&lt;&gt;0,1,0)</f>
        <v>201979.99446118297</v>
      </c>
      <c r="AS269">
        <f>$BR91*IF(DukeEnergy_BAU!AS91&lt;&gt;0,1,0)</f>
        <v>201979.99446118297</v>
      </c>
      <c r="AT269">
        <f>$BR91*IF(DukeEnergy_BAU!AT91&lt;&gt;0,1,0)</f>
        <v>201979.99446118297</v>
      </c>
      <c r="AU269">
        <f>$BR91*IF(DukeEnergy_BAU!AU91&lt;&gt;0,1,0)</f>
        <v>201979.99446118297</v>
      </c>
      <c r="AV269">
        <f>$BR91*IF(DukeEnergy_BAU!AV91&lt;&gt;0,1,0)</f>
        <v>201979.99446118297</v>
      </c>
      <c r="AW269">
        <f>$BR91*IF(DukeEnergy_BAU!AW91&lt;&gt;0,1,0)</f>
        <v>201979.99446118297</v>
      </c>
      <c r="AX269">
        <f>$BR91*IF(DukeEnergy_BAU!AX91&lt;&gt;0,1,0)</f>
        <v>201979.99446118297</v>
      </c>
      <c r="AY269">
        <f>$BR91*IF(DukeEnergy_BAU!AY91&lt;&gt;0,1,0)</f>
        <v>201979.99446118297</v>
      </c>
      <c r="AZ269">
        <f>$BR91*IF(DukeEnergy_BAU!AZ91&lt;&gt;0,1,0)</f>
        <v>201979.99446118297</v>
      </c>
      <c r="BA269">
        <f>$BR91*IF(DukeEnergy_BAU!BA91&lt;&gt;0,1,0)</f>
        <v>201979.99446118297</v>
      </c>
      <c r="BB269">
        <f>$BR91*IF(DukeEnergy_BAU!BB91&lt;&gt;0,1,0)</f>
        <v>201979.99446118297</v>
      </c>
      <c r="BC269">
        <f>$BR91*IF(DukeEnergy_BAU!BC91&lt;&gt;0,1,0)</f>
        <v>201979.99446118297</v>
      </c>
      <c r="BD269">
        <f>$BR91*IF(DukeEnergy_BAU!BD91&lt;&gt;0,1,0)</f>
        <v>201979.99446118297</v>
      </c>
      <c r="BE269">
        <f>$BR91*IF(DukeEnergy_BAU!BE91&lt;&gt;0,1,0)</f>
        <v>201979.99446118297</v>
      </c>
      <c r="BF269">
        <f>$BR91*IF(DukeEnergy_BAU!BF91&lt;&gt;0,1,0)</f>
        <v>201979.99446118297</v>
      </c>
      <c r="BG269">
        <f>$BR91*IF(DukeEnergy_BAU!BG91&lt;&gt;0,1,0)</f>
        <v>201979.99446118297</v>
      </c>
      <c r="BH269">
        <f>$BR91*IF(DukeEnergy_BAU!BH91&lt;&gt;0,1,0)</f>
        <v>201979.99446118297</v>
      </c>
      <c r="BI269">
        <f>$BR91*IF(DukeEnergy_BAU!BI91&lt;&gt;0,1,0)</f>
        <v>201979.99446118297</v>
      </c>
      <c r="BJ269">
        <f>$BR91*IF(DukeEnergy_BAU!BJ91&lt;&gt;0,1,0)</f>
        <v>201979.99446118297</v>
      </c>
      <c r="BK269">
        <f>$BR91*IF(DukeEnergy_BAU!BK91&lt;&gt;0,1,0)</f>
        <v>201979.99446118297</v>
      </c>
      <c r="BL269">
        <f>$BR91*IF(DukeEnergy_BAU!BL91&lt;&gt;0,1,0)</f>
        <v>201979.99446118297</v>
      </c>
      <c r="BM269">
        <f>$BR91*IF(DukeEnergy_BAU!BM91&lt;&gt;0,1,0)</f>
        <v>201979.99446118297</v>
      </c>
      <c r="BN269">
        <f>$BR91*IF(DukeEnergy_BAU!BN91&lt;&gt;0,1,0)</f>
        <v>201979.99446118297</v>
      </c>
      <c r="BO269">
        <f>$BR91*IF(DukeEnergy_BAU!BO91&lt;&gt;0,1,0)</f>
        <v>201979.99446118297</v>
      </c>
      <c r="BP269">
        <f>$BR91*IF(DukeEnergy_BAU!BP91&lt;&gt;0,1,0)</f>
        <v>201979.99446118297</v>
      </c>
      <c r="BQ269">
        <f>$BR91*IF(DukeEnergy_BAU!BQ91&lt;&gt;0,1,0)</f>
        <v>201979.99446118297</v>
      </c>
    </row>
    <row r="270" spans="1:69">
      <c r="A270" t="s">
        <v>285</v>
      </c>
      <c r="B270" t="s">
        <v>32</v>
      </c>
      <c r="C270" t="s">
        <v>33</v>
      </c>
      <c r="D270" t="s">
        <v>34</v>
      </c>
      <c r="E270" t="s">
        <v>437</v>
      </c>
      <c r="F270" t="s">
        <v>366</v>
      </c>
      <c r="I270">
        <v>110</v>
      </c>
      <c r="J270" t="s">
        <v>72</v>
      </c>
      <c r="K270">
        <v>1995</v>
      </c>
      <c r="M270" t="s">
        <v>306</v>
      </c>
      <c r="N270" t="s">
        <v>289</v>
      </c>
      <c r="S270" t="s">
        <v>324</v>
      </c>
      <c r="T270" t="s">
        <v>41</v>
      </c>
      <c r="U270">
        <v>35.431699999999999</v>
      </c>
      <c r="V270">
        <v>-81.034700000000001</v>
      </c>
      <c r="W270" t="s">
        <v>42</v>
      </c>
      <c r="X270" t="s">
        <v>438</v>
      </c>
      <c r="Y270" t="s">
        <v>439</v>
      </c>
      <c r="AA270" t="s">
        <v>45</v>
      </c>
      <c r="AB270" t="s">
        <v>440</v>
      </c>
      <c r="AC270" t="s">
        <v>441</v>
      </c>
      <c r="AD270" t="s">
        <v>446</v>
      </c>
      <c r="AE270" t="s">
        <v>49</v>
      </c>
      <c r="AF270" s="1">
        <v>1</v>
      </c>
      <c r="AG270">
        <f t="shared" si="318"/>
        <v>6888</v>
      </c>
      <c r="AH270" t="str">
        <f t="shared" si="319"/>
        <v/>
      </c>
      <c r="AI270">
        <f t="shared" si="320"/>
        <v>29</v>
      </c>
      <c r="AJ270">
        <f t="shared" si="322"/>
        <v>2035</v>
      </c>
      <c r="AK270">
        <f t="shared" ref="AK270:AL270" si="348">AJ270+40</f>
        <v>2075</v>
      </c>
      <c r="AL270">
        <f t="shared" si="348"/>
        <v>2115</v>
      </c>
      <c r="AM270">
        <f>BT92*IF(DukeEnergy_BAU!AM92&lt;&gt;0,1,0)</f>
        <v>189726.12982177557</v>
      </c>
      <c r="AN270">
        <f>BU92*IF(DukeEnergy_BAU!AN92&lt;&gt;0,1,0)</f>
        <v>204948.89215096357</v>
      </c>
      <c r="AO270">
        <f>BV92*IF(DukeEnergy_BAU!AO92&lt;&gt;0,1,0)</f>
        <v>231927.37428042508</v>
      </c>
      <c r="AP270">
        <f>BW92*IF(DukeEnergy_BAU!AP92&lt;&gt;0,1,0)</f>
        <v>181317.58159156784</v>
      </c>
      <c r="AQ270">
        <f>$BR92*IF(DukeEnergy_BAU!AQ92&lt;&gt;0,1,0)</f>
        <v>201979.99446118297</v>
      </c>
      <c r="AR270">
        <f>$BR92*IF(DukeEnergy_BAU!AR92&lt;&gt;0,1,0)</f>
        <v>201979.99446118297</v>
      </c>
      <c r="AS270">
        <f>$BR92*IF(DukeEnergy_BAU!AS92&lt;&gt;0,1,0)</f>
        <v>201979.99446118297</v>
      </c>
      <c r="AT270">
        <f>$BR92*IF(DukeEnergy_BAU!AT92&lt;&gt;0,1,0)</f>
        <v>201979.99446118297</v>
      </c>
      <c r="AU270">
        <f>$BR92*IF(DukeEnergy_BAU!AU92&lt;&gt;0,1,0)</f>
        <v>201979.99446118297</v>
      </c>
      <c r="AV270">
        <f>$BR92*IF(DukeEnergy_BAU!AV92&lt;&gt;0,1,0)</f>
        <v>201979.99446118297</v>
      </c>
      <c r="AW270">
        <f>$BR92*IF(DukeEnergy_BAU!AW92&lt;&gt;0,1,0)</f>
        <v>201979.99446118297</v>
      </c>
      <c r="AX270">
        <f>$BR92*IF(DukeEnergy_BAU!AX92&lt;&gt;0,1,0)</f>
        <v>201979.99446118297</v>
      </c>
      <c r="AY270">
        <f>$BR92*IF(DukeEnergy_BAU!AY92&lt;&gt;0,1,0)</f>
        <v>201979.99446118297</v>
      </c>
      <c r="AZ270">
        <f>$BR92*IF(DukeEnergy_BAU!AZ92&lt;&gt;0,1,0)</f>
        <v>201979.99446118297</v>
      </c>
      <c r="BA270">
        <f>$BR92*IF(DukeEnergy_BAU!BA92&lt;&gt;0,1,0)</f>
        <v>201979.99446118297</v>
      </c>
      <c r="BB270">
        <f>$BR92*IF(DukeEnergy_BAU!BB92&lt;&gt;0,1,0)</f>
        <v>201979.99446118297</v>
      </c>
      <c r="BC270">
        <f>$BR92*IF(DukeEnergy_BAU!BC92&lt;&gt;0,1,0)</f>
        <v>201979.99446118297</v>
      </c>
      <c r="BD270">
        <f>$BR92*IF(DukeEnergy_BAU!BD92&lt;&gt;0,1,0)</f>
        <v>201979.99446118297</v>
      </c>
      <c r="BE270">
        <f>$BR92*IF(DukeEnergy_BAU!BE92&lt;&gt;0,1,0)</f>
        <v>201979.99446118297</v>
      </c>
      <c r="BF270">
        <f>$BR92*IF(DukeEnergy_BAU!BF92&lt;&gt;0,1,0)</f>
        <v>201979.99446118297</v>
      </c>
      <c r="BG270">
        <f>$BR92*IF(DukeEnergy_BAU!BG92&lt;&gt;0,1,0)</f>
        <v>201979.99446118297</v>
      </c>
      <c r="BH270">
        <f>$BR92*IF(DukeEnergy_BAU!BH92&lt;&gt;0,1,0)</f>
        <v>201979.99446118297</v>
      </c>
      <c r="BI270">
        <f>$BR92*IF(DukeEnergy_BAU!BI92&lt;&gt;0,1,0)</f>
        <v>201979.99446118297</v>
      </c>
      <c r="BJ270">
        <f>$BR92*IF(DukeEnergy_BAU!BJ92&lt;&gt;0,1,0)</f>
        <v>201979.99446118297</v>
      </c>
      <c r="BK270">
        <f>$BR92*IF(DukeEnergy_BAU!BK92&lt;&gt;0,1,0)</f>
        <v>201979.99446118297</v>
      </c>
      <c r="BL270">
        <f>$BR92*IF(DukeEnergy_BAU!BL92&lt;&gt;0,1,0)</f>
        <v>201979.99446118297</v>
      </c>
      <c r="BM270">
        <f>$BR92*IF(DukeEnergy_BAU!BM92&lt;&gt;0,1,0)</f>
        <v>201979.99446118297</v>
      </c>
      <c r="BN270">
        <f>$BR92*IF(DukeEnergy_BAU!BN92&lt;&gt;0,1,0)</f>
        <v>201979.99446118297</v>
      </c>
      <c r="BO270">
        <f>$BR92*IF(DukeEnergy_BAU!BO92&lt;&gt;0,1,0)</f>
        <v>201979.99446118297</v>
      </c>
      <c r="BP270">
        <f>$BR92*IF(DukeEnergy_BAU!BP92&lt;&gt;0,1,0)</f>
        <v>201979.99446118297</v>
      </c>
      <c r="BQ270">
        <f>$BR92*IF(DukeEnergy_BAU!BQ92&lt;&gt;0,1,0)</f>
        <v>201979.99446118297</v>
      </c>
    </row>
    <row r="271" spans="1:69">
      <c r="A271" t="s">
        <v>285</v>
      </c>
      <c r="B271" t="s">
        <v>32</v>
      </c>
      <c r="C271" t="s">
        <v>33</v>
      </c>
      <c r="D271" t="s">
        <v>34</v>
      </c>
      <c r="E271" t="s">
        <v>437</v>
      </c>
      <c r="F271" t="s">
        <v>346</v>
      </c>
      <c r="I271">
        <v>110</v>
      </c>
      <c r="J271" t="s">
        <v>72</v>
      </c>
      <c r="K271">
        <v>1995</v>
      </c>
      <c r="M271" t="s">
        <v>306</v>
      </c>
      <c r="N271" t="s">
        <v>289</v>
      </c>
      <c r="S271" t="s">
        <v>324</v>
      </c>
      <c r="T271" t="s">
        <v>41</v>
      </c>
      <c r="U271">
        <v>35.431699999999999</v>
      </c>
      <c r="V271">
        <v>-81.034700000000001</v>
      </c>
      <c r="W271" t="s">
        <v>42</v>
      </c>
      <c r="X271" t="s">
        <v>438</v>
      </c>
      <c r="Y271" t="s">
        <v>439</v>
      </c>
      <c r="AA271" t="s">
        <v>45</v>
      </c>
      <c r="AB271" t="s">
        <v>440</v>
      </c>
      <c r="AC271" t="s">
        <v>441</v>
      </c>
      <c r="AD271" t="s">
        <v>447</v>
      </c>
      <c r="AE271" t="s">
        <v>49</v>
      </c>
      <c r="AF271" s="1">
        <v>1</v>
      </c>
      <c r="AG271">
        <f t="shared" si="318"/>
        <v>6888</v>
      </c>
      <c r="AH271" t="str">
        <f t="shared" si="319"/>
        <v/>
      </c>
      <c r="AI271">
        <f t="shared" si="320"/>
        <v>29</v>
      </c>
      <c r="AJ271">
        <f t="shared" si="322"/>
        <v>2035</v>
      </c>
      <c r="AK271">
        <f t="shared" ref="AK271:AL271" si="349">AJ271+40</f>
        <v>2075</v>
      </c>
      <c r="AL271">
        <f t="shared" si="349"/>
        <v>2115</v>
      </c>
      <c r="AM271">
        <f>BT93*IF(DukeEnergy_BAU!AM93&lt;&gt;0,1,0)</f>
        <v>189726.12982177557</v>
      </c>
      <c r="AN271">
        <f>BU93*IF(DukeEnergy_BAU!AN93&lt;&gt;0,1,0)</f>
        <v>204948.89215096357</v>
      </c>
      <c r="AO271">
        <f>BV93*IF(DukeEnergy_BAU!AO93&lt;&gt;0,1,0)</f>
        <v>231927.37428042508</v>
      </c>
      <c r="AP271">
        <f>BW93*IF(DukeEnergy_BAU!AP93&lt;&gt;0,1,0)</f>
        <v>181317.58159156784</v>
      </c>
      <c r="AQ271">
        <f>$BR93*IF(DukeEnergy_BAU!AQ93&lt;&gt;0,1,0)</f>
        <v>201979.99446118297</v>
      </c>
      <c r="AR271">
        <f>$BR93*IF(DukeEnergy_BAU!AR93&lt;&gt;0,1,0)</f>
        <v>201979.99446118297</v>
      </c>
      <c r="AS271">
        <f>$BR93*IF(DukeEnergy_BAU!AS93&lt;&gt;0,1,0)</f>
        <v>201979.99446118297</v>
      </c>
      <c r="AT271">
        <f>$BR93*IF(DukeEnergy_BAU!AT93&lt;&gt;0,1,0)</f>
        <v>201979.99446118297</v>
      </c>
      <c r="AU271">
        <f>$BR93*IF(DukeEnergy_BAU!AU93&lt;&gt;0,1,0)</f>
        <v>201979.99446118297</v>
      </c>
      <c r="AV271">
        <f>$BR93*IF(DukeEnergy_BAU!AV93&lt;&gt;0,1,0)</f>
        <v>201979.99446118297</v>
      </c>
      <c r="AW271">
        <f>$BR93*IF(DukeEnergy_BAU!AW93&lt;&gt;0,1,0)</f>
        <v>201979.99446118297</v>
      </c>
      <c r="AX271">
        <f>$BR93*IF(DukeEnergy_BAU!AX93&lt;&gt;0,1,0)</f>
        <v>201979.99446118297</v>
      </c>
      <c r="AY271">
        <f>$BR93*IF(DukeEnergy_BAU!AY93&lt;&gt;0,1,0)</f>
        <v>201979.99446118297</v>
      </c>
      <c r="AZ271">
        <f>$BR93*IF(DukeEnergy_BAU!AZ93&lt;&gt;0,1,0)</f>
        <v>201979.99446118297</v>
      </c>
      <c r="BA271">
        <f>$BR93*IF(DukeEnergy_BAU!BA93&lt;&gt;0,1,0)</f>
        <v>201979.99446118297</v>
      </c>
      <c r="BB271">
        <f>$BR93*IF(DukeEnergy_BAU!BB93&lt;&gt;0,1,0)</f>
        <v>201979.99446118297</v>
      </c>
      <c r="BC271">
        <f>$BR93*IF(DukeEnergy_BAU!BC93&lt;&gt;0,1,0)</f>
        <v>201979.99446118297</v>
      </c>
      <c r="BD271">
        <f>$BR93*IF(DukeEnergy_BAU!BD93&lt;&gt;0,1,0)</f>
        <v>201979.99446118297</v>
      </c>
      <c r="BE271">
        <f>$BR93*IF(DukeEnergy_BAU!BE93&lt;&gt;0,1,0)</f>
        <v>201979.99446118297</v>
      </c>
      <c r="BF271">
        <f>$BR93*IF(DukeEnergy_BAU!BF93&lt;&gt;0,1,0)</f>
        <v>201979.99446118297</v>
      </c>
      <c r="BG271">
        <f>$BR93*IF(DukeEnergy_BAU!BG93&lt;&gt;0,1,0)</f>
        <v>201979.99446118297</v>
      </c>
      <c r="BH271">
        <f>$BR93*IF(DukeEnergy_BAU!BH93&lt;&gt;0,1,0)</f>
        <v>201979.99446118297</v>
      </c>
      <c r="BI271">
        <f>$BR93*IF(DukeEnergy_BAU!BI93&lt;&gt;0,1,0)</f>
        <v>201979.99446118297</v>
      </c>
      <c r="BJ271">
        <f>$BR93*IF(DukeEnergy_BAU!BJ93&lt;&gt;0,1,0)</f>
        <v>201979.99446118297</v>
      </c>
      <c r="BK271">
        <f>$BR93*IF(DukeEnergy_BAU!BK93&lt;&gt;0,1,0)</f>
        <v>201979.99446118297</v>
      </c>
      <c r="BL271">
        <f>$BR93*IF(DukeEnergy_BAU!BL93&lt;&gt;0,1,0)</f>
        <v>201979.99446118297</v>
      </c>
      <c r="BM271">
        <f>$BR93*IF(DukeEnergy_BAU!BM93&lt;&gt;0,1,0)</f>
        <v>201979.99446118297</v>
      </c>
      <c r="BN271">
        <f>$BR93*IF(DukeEnergy_BAU!BN93&lt;&gt;0,1,0)</f>
        <v>201979.99446118297</v>
      </c>
      <c r="BO271">
        <f>$BR93*IF(DukeEnergy_BAU!BO93&lt;&gt;0,1,0)</f>
        <v>201979.99446118297</v>
      </c>
      <c r="BP271">
        <f>$BR93*IF(DukeEnergy_BAU!BP93&lt;&gt;0,1,0)</f>
        <v>201979.99446118297</v>
      </c>
      <c r="BQ271">
        <f>$BR93*IF(DukeEnergy_BAU!BQ93&lt;&gt;0,1,0)</f>
        <v>201979.99446118297</v>
      </c>
    </row>
    <row r="272" spans="1:69">
      <c r="A272" t="s">
        <v>285</v>
      </c>
      <c r="B272" t="s">
        <v>32</v>
      </c>
      <c r="C272" t="s">
        <v>33</v>
      </c>
      <c r="D272" t="s">
        <v>34</v>
      </c>
      <c r="E272" t="s">
        <v>437</v>
      </c>
      <c r="F272" t="s">
        <v>348</v>
      </c>
      <c r="I272">
        <v>110</v>
      </c>
      <c r="J272" t="s">
        <v>72</v>
      </c>
      <c r="K272">
        <v>1995</v>
      </c>
      <c r="M272" t="s">
        <v>306</v>
      </c>
      <c r="N272" t="s">
        <v>289</v>
      </c>
      <c r="S272" t="s">
        <v>324</v>
      </c>
      <c r="T272" t="s">
        <v>41</v>
      </c>
      <c r="U272">
        <v>35.431699999999999</v>
      </c>
      <c r="V272">
        <v>-81.034700000000001</v>
      </c>
      <c r="W272" t="s">
        <v>42</v>
      </c>
      <c r="X272" t="s">
        <v>438</v>
      </c>
      <c r="Y272" t="s">
        <v>439</v>
      </c>
      <c r="AA272" t="s">
        <v>45</v>
      </c>
      <c r="AB272" t="s">
        <v>440</v>
      </c>
      <c r="AC272" t="s">
        <v>441</v>
      </c>
      <c r="AD272" t="s">
        <v>448</v>
      </c>
      <c r="AE272" t="s">
        <v>49</v>
      </c>
      <c r="AF272" s="1">
        <v>1</v>
      </c>
      <c r="AG272">
        <f t="shared" si="318"/>
        <v>6888</v>
      </c>
      <c r="AH272" t="str">
        <f t="shared" si="319"/>
        <v/>
      </c>
      <c r="AI272">
        <f t="shared" si="320"/>
        <v>29</v>
      </c>
      <c r="AJ272">
        <f t="shared" si="322"/>
        <v>2035</v>
      </c>
      <c r="AK272">
        <f t="shared" ref="AK272:AL272" si="350">AJ272+40</f>
        <v>2075</v>
      </c>
      <c r="AL272">
        <f t="shared" si="350"/>
        <v>2115</v>
      </c>
      <c r="AM272">
        <f>BT94*IF(DukeEnergy_BAU!AM94&lt;&gt;0,1,0)</f>
        <v>189726.12982177557</v>
      </c>
      <c r="AN272">
        <f>BU94*IF(DukeEnergy_BAU!AN94&lt;&gt;0,1,0)</f>
        <v>204948.89215096357</v>
      </c>
      <c r="AO272">
        <f>BV94*IF(DukeEnergy_BAU!AO94&lt;&gt;0,1,0)</f>
        <v>231927.37428042508</v>
      </c>
      <c r="AP272">
        <f>BW94*IF(DukeEnergy_BAU!AP94&lt;&gt;0,1,0)</f>
        <v>181317.58159156784</v>
      </c>
      <c r="AQ272">
        <f>$BR94*IF(DukeEnergy_BAU!AQ94&lt;&gt;0,1,0)</f>
        <v>201979.99446118297</v>
      </c>
      <c r="AR272">
        <f>$BR94*IF(DukeEnergy_BAU!AR94&lt;&gt;0,1,0)</f>
        <v>201979.99446118297</v>
      </c>
      <c r="AS272">
        <f>$BR94*IF(DukeEnergy_BAU!AS94&lt;&gt;0,1,0)</f>
        <v>201979.99446118297</v>
      </c>
      <c r="AT272">
        <f>$BR94*IF(DukeEnergy_BAU!AT94&lt;&gt;0,1,0)</f>
        <v>201979.99446118297</v>
      </c>
      <c r="AU272">
        <f>$BR94*IF(DukeEnergy_BAU!AU94&lt;&gt;0,1,0)</f>
        <v>201979.99446118297</v>
      </c>
      <c r="AV272">
        <f>$BR94*IF(DukeEnergy_BAU!AV94&lt;&gt;0,1,0)</f>
        <v>201979.99446118297</v>
      </c>
      <c r="AW272">
        <f>$BR94*IF(DukeEnergy_BAU!AW94&lt;&gt;0,1,0)</f>
        <v>201979.99446118297</v>
      </c>
      <c r="AX272">
        <f>$BR94*IF(DukeEnergy_BAU!AX94&lt;&gt;0,1,0)</f>
        <v>201979.99446118297</v>
      </c>
      <c r="AY272">
        <f>$BR94*IF(DukeEnergy_BAU!AY94&lt;&gt;0,1,0)</f>
        <v>201979.99446118297</v>
      </c>
      <c r="AZ272">
        <f>$BR94*IF(DukeEnergy_BAU!AZ94&lt;&gt;0,1,0)</f>
        <v>201979.99446118297</v>
      </c>
      <c r="BA272">
        <f>$BR94*IF(DukeEnergy_BAU!BA94&lt;&gt;0,1,0)</f>
        <v>201979.99446118297</v>
      </c>
      <c r="BB272">
        <f>$BR94*IF(DukeEnergy_BAU!BB94&lt;&gt;0,1,0)</f>
        <v>201979.99446118297</v>
      </c>
      <c r="BC272">
        <f>$BR94*IF(DukeEnergy_BAU!BC94&lt;&gt;0,1,0)</f>
        <v>201979.99446118297</v>
      </c>
      <c r="BD272">
        <f>$BR94*IF(DukeEnergy_BAU!BD94&lt;&gt;0,1,0)</f>
        <v>201979.99446118297</v>
      </c>
      <c r="BE272">
        <f>$BR94*IF(DukeEnergy_BAU!BE94&lt;&gt;0,1,0)</f>
        <v>201979.99446118297</v>
      </c>
      <c r="BF272">
        <f>$BR94*IF(DukeEnergy_BAU!BF94&lt;&gt;0,1,0)</f>
        <v>201979.99446118297</v>
      </c>
      <c r="BG272">
        <f>$BR94*IF(DukeEnergy_BAU!BG94&lt;&gt;0,1,0)</f>
        <v>201979.99446118297</v>
      </c>
      <c r="BH272">
        <f>$BR94*IF(DukeEnergy_BAU!BH94&lt;&gt;0,1,0)</f>
        <v>201979.99446118297</v>
      </c>
      <c r="BI272">
        <f>$BR94*IF(DukeEnergy_BAU!BI94&lt;&gt;0,1,0)</f>
        <v>201979.99446118297</v>
      </c>
      <c r="BJ272">
        <f>$BR94*IF(DukeEnergy_BAU!BJ94&lt;&gt;0,1,0)</f>
        <v>201979.99446118297</v>
      </c>
      <c r="BK272">
        <f>$BR94*IF(DukeEnergy_BAU!BK94&lt;&gt;0,1,0)</f>
        <v>201979.99446118297</v>
      </c>
      <c r="BL272">
        <f>$BR94*IF(DukeEnergy_BAU!BL94&lt;&gt;0,1,0)</f>
        <v>201979.99446118297</v>
      </c>
      <c r="BM272">
        <f>$BR94*IF(DukeEnergy_BAU!BM94&lt;&gt;0,1,0)</f>
        <v>201979.99446118297</v>
      </c>
      <c r="BN272">
        <f>$BR94*IF(DukeEnergy_BAU!BN94&lt;&gt;0,1,0)</f>
        <v>201979.99446118297</v>
      </c>
      <c r="BO272">
        <f>$BR94*IF(DukeEnergy_BAU!BO94&lt;&gt;0,1,0)</f>
        <v>201979.99446118297</v>
      </c>
      <c r="BP272">
        <f>$BR94*IF(DukeEnergy_BAU!BP94&lt;&gt;0,1,0)</f>
        <v>201979.99446118297</v>
      </c>
      <c r="BQ272">
        <f>$BR94*IF(DukeEnergy_BAU!BQ94&lt;&gt;0,1,0)</f>
        <v>201979.99446118297</v>
      </c>
    </row>
    <row r="273" spans="1:69">
      <c r="A273" t="s">
        <v>285</v>
      </c>
      <c r="B273" t="s">
        <v>32</v>
      </c>
      <c r="C273" t="s">
        <v>33</v>
      </c>
      <c r="D273" t="s">
        <v>34</v>
      </c>
      <c r="E273" t="s">
        <v>437</v>
      </c>
      <c r="F273" t="s">
        <v>350</v>
      </c>
      <c r="I273">
        <v>110</v>
      </c>
      <c r="J273" t="s">
        <v>72</v>
      </c>
      <c r="K273">
        <v>1995</v>
      </c>
      <c r="M273" t="s">
        <v>306</v>
      </c>
      <c r="N273" t="s">
        <v>289</v>
      </c>
      <c r="S273" t="s">
        <v>324</v>
      </c>
      <c r="T273" t="s">
        <v>41</v>
      </c>
      <c r="U273">
        <v>35.431699999999999</v>
      </c>
      <c r="V273">
        <v>-81.034700000000001</v>
      </c>
      <c r="W273" t="s">
        <v>42</v>
      </c>
      <c r="X273" t="s">
        <v>438</v>
      </c>
      <c r="Y273" t="s">
        <v>439</v>
      </c>
      <c r="AA273" t="s">
        <v>45</v>
      </c>
      <c r="AB273" t="s">
        <v>440</v>
      </c>
      <c r="AC273" t="s">
        <v>441</v>
      </c>
      <c r="AD273" t="s">
        <v>449</v>
      </c>
      <c r="AE273" t="s">
        <v>49</v>
      </c>
      <c r="AF273" s="1">
        <v>1</v>
      </c>
      <c r="AG273">
        <f t="shared" si="318"/>
        <v>6888</v>
      </c>
      <c r="AH273" t="str">
        <f t="shared" si="319"/>
        <v/>
      </c>
      <c r="AI273">
        <f t="shared" si="320"/>
        <v>29</v>
      </c>
      <c r="AJ273">
        <f t="shared" si="322"/>
        <v>2035</v>
      </c>
      <c r="AK273">
        <f t="shared" ref="AK273:AL273" si="351">AJ273+40</f>
        <v>2075</v>
      </c>
      <c r="AL273">
        <f t="shared" si="351"/>
        <v>2115</v>
      </c>
      <c r="AM273">
        <f>BT95*IF(DukeEnergy_BAU!AM95&lt;&gt;0,1,0)</f>
        <v>189726.12982177557</v>
      </c>
      <c r="AN273">
        <f>BU95*IF(DukeEnergy_BAU!AN95&lt;&gt;0,1,0)</f>
        <v>204948.89215096357</v>
      </c>
      <c r="AO273">
        <f>BV95*IF(DukeEnergy_BAU!AO95&lt;&gt;0,1,0)</f>
        <v>231927.37428042508</v>
      </c>
      <c r="AP273">
        <f>BW95*IF(DukeEnergy_BAU!AP95&lt;&gt;0,1,0)</f>
        <v>181317.58159156784</v>
      </c>
      <c r="AQ273">
        <f>$BR95*IF(DukeEnergy_BAU!AQ95&lt;&gt;0,1,0)</f>
        <v>201979.99446118297</v>
      </c>
      <c r="AR273">
        <f>$BR95*IF(DukeEnergy_BAU!AR95&lt;&gt;0,1,0)</f>
        <v>201979.99446118297</v>
      </c>
      <c r="AS273">
        <f>$BR95*IF(DukeEnergy_BAU!AS95&lt;&gt;0,1,0)</f>
        <v>201979.99446118297</v>
      </c>
      <c r="AT273">
        <f>$BR95*IF(DukeEnergy_BAU!AT95&lt;&gt;0,1,0)</f>
        <v>201979.99446118297</v>
      </c>
      <c r="AU273">
        <f>$BR95*IF(DukeEnergy_BAU!AU95&lt;&gt;0,1,0)</f>
        <v>201979.99446118297</v>
      </c>
      <c r="AV273">
        <f>$BR95*IF(DukeEnergy_BAU!AV95&lt;&gt;0,1,0)</f>
        <v>201979.99446118297</v>
      </c>
      <c r="AW273">
        <f>$BR95*IF(DukeEnergy_BAU!AW95&lt;&gt;0,1,0)</f>
        <v>201979.99446118297</v>
      </c>
      <c r="AX273">
        <f>$BR95*IF(DukeEnergy_BAU!AX95&lt;&gt;0,1,0)</f>
        <v>201979.99446118297</v>
      </c>
      <c r="AY273">
        <f>$BR95*IF(DukeEnergy_BAU!AY95&lt;&gt;0,1,0)</f>
        <v>201979.99446118297</v>
      </c>
      <c r="AZ273">
        <f>$BR95*IF(DukeEnergy_BAU!AZ95&lt;&gt;0,1,0)</f>
        <v>201979.99446118297</v>
      </c>
      <c r="BA273">
        <f>$BR95*IF(DukeEnergy_BAU!BA95&lt;&gt;0,1,0)</f>
        <v>201979.99446118297</v>
      </c>
      <c r="BB273">
        <f>$BR95*IF(DukeEnergy_BAU!BB95&lt;&gt;0,1,0)</f>
        <v>201979.99446118297</v>
      </c>
      <c r="BC273">
        <f>$BR95*IF(DukeEnergy_BAU!BC95&lt;&gt;0,1,0)</f>
        <v>201979.99446118297</v>
      </c>
      <c r="BD273">
        <f>$BR95*IF(DukeEnergy_BAU!BD95&lt;&gt;0,1,0)</f>
        <v>201979.99446118297</v>
      </c>
      <c r="BE273">
        <f>$BR95*IF(DukeEnergy_BAU!BE95&lt;&gt;0,1,0)</f>
        <v>201979.99446118297</v>
      </c>
      <c r="BF273">
        <f>$BR95*IF(DukeEnergy_BAU!BF95&lt;&gt;0,1,0)</f>
        <v>201979.99446118297</v>
      </c>
      <c r="BG273">
        <f>$BR95*IF(DukeEnergy_BAU!BG95&lt;&gt;0,1,0)</f>
        <v>201979.99446118297</v>
      </c>
      <c r="BH273">
        <f>$BR95*IF(DukeEnergy_BAU!BH95&lt;&gt;0,1,0)</f>
        <v>201979.99446118297</v>
      </c>
      <c r="BI273">
        <f>$BR95*IF(DukeEnergy_BAU!BI95&lt;&gt;0,1,0)</f>
        <v>201979.99446118297</v>
      </c>
      <c r="BJ273">
        <f>$BR95*IF(DukeEnergy_BAU!BJ95&lt;&gt;0,1,0)</f>
        <v>201979.99446118297</v>
      </c>
      <c r="BK273">
        <f>$BR95*IF(DukeEnergy_BAU!BK95&lt;&gt;0,1,0)</f>
        <v>201979.99446118297</v>
      </c>
      <c r="BL273">
        <f>$BR95*IF(DukeEnergy_BAU!BL95&lt;&gt;0,1,0)</f>
        <v>201979.99446118297</v>
      </c>
      <c r="BM273">
        <f>$BR95*IF(DukeEnergy_BAU!BM95&lt;&gt;0,1,0)</f>
        <v>201979.99446118297</v>
      </c>
      <c r="BN273">
        <f>$BR95*IF(DukeEnergy_BAU!BN95&lt;&gt;0,1,0)</f>
        <v>201979.99446118297</v>
      </c>
      <c r="BO273">
        <f>$BR95*IF(DukeEnergy_BAU!BO95&lt;&gt;0,1,0)</f>
        <v>201979.99446118297</v>
      </c>
      <c r="BP273">
        <f>$BR95*IF(DukeEnergy_BAU!BP95&lt;&gt;0,1,0)</f>
        <v>201979.99446118297</v>
      </c>
      <c r="BQ273">
        <f>$BR95*IF(DukeEnergy_BAU!BQ95&lt;&gt;0,1,0)</f>
        <v>201979.99446118297</v>
      </c>
    </row>
    <row r="274" spans="1:69">
      <c r="A274" t="s">
        <v>285</v>
      </c>
      <c r="B274" t="s">
        <v>32</v>
      </c>
      <c r="C274" t="s">
        <v>33</v>
      </c>
      <c r="D274" t="s">
        <v>34</v>
      </c>
      <c r="E274" t="s">
        <v>437</v>
      </c>
      <c r="F274" t="s">
        <v>371</v>
      </c>
      <c r="I274">
        <v>110</v>
      </c>
      <c r="J274" t="s">
        <v>72</v>
      </c>
      <c r="K274">
        <v>1995</v>
      </c>
      <c r="M274" t="s">
        <v>306</v>
      </c>
      <c r="N274" t="s">
        <v>289</v>
      </c>
      <c r="S274" t="s">
        <v>324</v>
      </c>
      <c r="T274" t="s">
        <v>41</v>
      </c>
      <c r="U274">
        <v>35.431699999999999</v>
      </c>
      <c r="V274">
        <v>-81.034700000000001</v>
      </c>
      <c r="W274" t="s">
        <v>42</v>
      </c>
      <c r="X274" t="s">
        <v>438</v>
      </c>
      <c r="Y274" t="s">
        <v>439</v>
      </c>
      <c r="AA274" t="s">
        <v>45</v>
      </c>
      <c r="AB274" t="s">
        <v>440</v>
      </c>
      <c r="AC274" t="s">
        <v>441</v>
      </c>
      <c r="AD274" t="s">
        <v>450</v>
      </c>
      <c r="AE274" t="s">
        <v>49</v>
      </c>
      <c r="AF274" s="1">
        <v>1</v>
      </c>
      <c r="AG274">
        <f t="shared" si="318"/>
        <v>6888</v>
      </c>
      <c r="AH274" t="str">
        <f t="shared" si="319"/>
        <v/>
      </c>
      <c r="AI274">
        <f t="shared" si="320"/>
        <v>29</v>
      </c>
      <c r="AJ274">
        <f t="shared" si="322"/>
        <v>2035</v>
      </c>
      <c r="AK274">
        <f t="shared" ref="AK274:AL274" si="352">AJ274+40</f>
        <v>2075</v>
      </c>
      <c r="AL274">
        <f t="shared" si="352"/>
        <v>2115</v>
      </c>
      <c r="AM274">
        <f>BT96*IF(DukeEnergy_BAU!AM96&lt;&gt;0,1,0)</f>
        <v>189726.12982177557</v>
      </c>
      <c r="AN274">
        <f>BU96*IF(DukeEnergy_BAU!AN96&lt;&gt;0,1,0)</f>
        <v>204948.89215096357</v>
      </c>
      <c r="AO274">
        <f>BV96*IF(DukeEnergy_BAU!AO96&lt;&gt;0,1,0)</f>
        <v>231927.37428042508</v>
      </c>
      <c r="AP274">
        <f>BW96*IF(DukeEnergy_BAU!AP96&lt;&gt;0,1,0)</f>
        <v>181317.58159156784</v>
      </c>
      <c r="AQ274">
        <f>$BR96*IF(DukeEnergy_BAU!AQ96&lt;&gt;0,1,0)</f>
        <v>201979.99446118297</v>
      </c>
      <c r="AR274">
        <f>$BR96*IF(DukeEnergy_BAU!AR96&lt;&gt;0,1,0)</f>
        <v>201979.99446118297</v>
      </c>
      <c r="AS274">
        <f>$BR96*IF(DukeEnergy_BAU!AS96&lt;&gt;0,1,0)</f>
        <v>201979.99446118297</v>
      </c>
      <c r="AT274">
        <f>$BR96*IF(DukeEnergy_BAU!AT96&lt;&gt;0,1,0)</f>
        <v>201979.99446118297</v>
      </c>
      <c r="AU274">
        <f>$BR96*IF(DukeEnergy_BAU!AU96&lt;&gt;0,1,0)</f>
        <v>201979.99446118297</v>
      </c>
      <c r="AV274">
        <f>$BR96*IF(DukeEnergy_BAU!AV96&lt;&gt;0,1,0)</f>
        <v>201979.99446118297</v>
      </c>
      <c r="AW274">
        <f>$BR96*IF(DukeEnergy_BAU!AW96&lt;&gt;0,1,0)</f>
        <v>201979.99446118297</v>
      </c>
      <c r="AX274">
        <f>$BR96*IF(DukeEnergy_BAU!AX96&lt;&gt;0,1,0)</f>
        <v>201979.99446118297</v>
      </c>
      <c r="AY274">
        <f>$BR96*IF(DukeEnergy_BAU!AY96&lt;&gt;0,1,0)</f>
        <v>201979.99446118297</v>
      </c>
      <c r="AZ274">
        <f>$BR96*IF(DukeEnergy_BAU!AZ96&lt;&gt;0,1,0)</f>
        <v>201979.99446118297</v>
      </c>
      <c r="BA274">
        <f>$BR96*IF(DukeEnergy_BAU!BA96&lt;&gt;0,1,0)</f>
        <v>201979.99446118297</v>
      </c>
      <c r="BB274">
        <f>$BR96*IF(DukeEnergy_BAU!BB96&lt;&gt;0,1,0)</f>
        <v>201979.99446118297</v>
      </c>
      <c r="BC274">
        <f>$BR96*IF(DukeEnergy_BAU!BC96&lt;&gt;0,1,0)</f>
        <v>201979.99446118297</v>
      </c>
      <c r="BD274">
        <f>$BR96*IF(DukeEnergy_BAU!BD96&lt;&gt;0,1,0)</f>
        <v>201979.99446118297</v>
      </c>
      <c r="BE274">
        <f>$BR96*IF(DukeEnergy_BAU!BE96&lt;&gt;0,1,0)</f>
        <v>201979.99446118297</v>
      </c>
      <c r="BF274">
        <f>$BR96*IF(DukeEnergy_BAU!BF96&lt;&gt;0,1,0)</f>
        <v>201979.99446118297</v>
      </c>
      <c r="BG274">
        <f>$BR96*IF(DukeEnergy_BAU!BG96&lt;&gt;0,1,0)</f>
        <v>201979.99446118297</v>
      </c>
      <c r="BH274">
        <f>$BR96*IF(DukeEnergy_BAU!BH96&lt;&gt;0,1,0)</f>
        <v>201979.99446118297</v>
      </c>
      <c r="BI274">
        <f>$BR96*IF(DukeEnergy_BAU!BI96&lt;&gt;0,1,0)</f>
        <v>201979.99446118297</v>
      </c>
      <c r="BJ274">
        <f>$BR96*IF(DukeEnergy_BAU!BJ96&lt;&gt;0,1,0)</f>
        <v>201979.99446118297</v>
      </c>
      <c r="BK274">
        <f>$BR96*IF(DukeEnergy_BAU!BK96&lt;&gt;0,1,0)</f>
        <v>201979.99446118297</v>
      </c>
      <c r="BL274">
        <f>$BR96*IF(DukeEnergy_BAU!BL96&lt;&gt;0,1,0)</f>
        <v>201979.99446118297</v>
      </c>
      <c r="BM274">
        <f>$BR96*IF(DukeEnergy_BAU!BM96&lt;&gt;0,1,0)</f>
        <v>201979.99446118297</v>
      </c>
      <c r="BN274">
        <f>$BR96*IF(DukeEnergy_BAU!BN96&lt;&gt;0,1,0)</f>
        <v>201979.99446118297</v>
      </c>
      <c r="BO274">
        <f>$BR96*IF(DukeEnergy_BAU!BO96&lt;&gt;0,1,0)</f>
        <v>201979.99446118297</v>
      </c>
      <c r="BP274">
        <f>$BR96*IF(DukeEnergy_BAU!BP96&lt;&gt;0,1,0)</f>
        <v>201979.99446118297</v>
      </c>
      <c r="BQ274">
        <f>$BR96*IF(DukeEnergy_BAU!BQ96&lt;&gt;0,1,0)</f>
        <v>201979.99446118297</v>
      </c>
    </row>
    <row r="275" spans="1:69">
      <c r="A275" t="s">
        <v>285</v>
      </c>
      <c r="B275" t="s">
        <v>32</v>
      </c>
      <c r="C275" t="s">
        <v>33</v>
      </c>
      <c r="D275" t="s">
        <v>34</v>
      </c>
      <c r="E275" t="s">
        <v>437</v>
      </c>
      <c r="F275" t="s">
        <v>352</v>
      </c>
      <c r="I275">
        <v>110</v>
      </c>
      <c r="J275" t="s">
        <v>72</v>
      </c>
      <c r="K275">
        <v>1995</v>
      </c>
      <c r="M275" t="s">
        <v>306</v>
      </c>
      <c r="N275" t="s">
        <v>289</v>
      </c>
      <c r="S275" t="s">
        <v>324</v>
      </c>
      <c r="T275" t="s">
        <v>41</v>
      </c>
      <c r="U275">
        <v>35.431699999999999</v>
      </c>
      <c r="V275">
        <v>-81.034700000000001</v>
      </c>
      <c r="W275" t="s">
        <v>42</v>
      </c>
      <c r="X275" t="s">
        <v>438</v>
      </c>
      <c r="Y275" t="s">
        <v>439</v>
      </c>
      <c r="AA275" t="s">
        <v>45</v>
      </c>
      <c r="AB275" t="s">
        <v>440</v>
      </c>
      <c r="AC275" t="s">
        <v>441</v>
      </c>
      <c r="AD275" t="s">
        <v>451</v>
      </c>
      <c r="AE275" t="s">
        <v>49</v>
      </c>
      <c r="AF275" s="1">
        <v>1</v>
      </c>
      <c r="AG275">
        <f t="shared" si="318"/>
        <v>6888</v>
      </c>
      <c r="AH275" t="str">
        <f t="shared" si="319"/>
        <v/>
      </c>
      <c r="AI275">
        <f t="shared" si="320"/>
        <v>29</v>
      </c>
      <c r="AJ275">
        <f t="shared" si="322"/>
        <v>2035</v>
      </c>
      <c r="AK275">
        <f t="shared" ref="AK275:AL275" si="353">AJ275+40</f>
        <v>2075</v>
      </c>
      <c r="AL275">
        <f t="shared" si="353"/>
        <v>2115</v>
      </c>
      <c r="AM275">
        <f>BT97*IF(DukeEnergy_BAU!AM97&lt;&gt;0,1,0)</f>
        <v>189726.12982177557</v>
      </c>
      <c r="AN275">
        <f>BU97*IF(DukeEnergy_BAU!AN97&lt;&gt;0,1,0)</f>
        <v>204948.89215096357</v>
      </c>
      <c r="AO275">
        <f>BV97*IF(DukeEnergy_BAU!AO97&lt;&gt;0,1,0)</f>
        <v>231927.37428042508</v>
      </c>
      <c r="AP275">
        <f>BW97*IF(DukeEnergy_BAU!AP97&lt;&gt;0,1,0)</f>
        <v>181317.58159156784</v>
      </c>
      <c r="AQ275">
        <f>$BR97*IF(DukeEnergy_BAU!AQ97&lt;&gt;0,1,0)</f>
        <v>201979.99446118297</v>
      </c>
      <c r="AR275">
        <f>$BR97*IF(DukeEnergy_BAU!AR97&lt;&gt;0,1,0)</f>
        <v>201979.99446118297</v>
      </c>
      <c r="AS275">
        <f>$BR97*IF(DukeEnergy_BAU!AS97&lt;&gt;0,1,0)</f>
        <v>201979.99446118297</v>
      </c>
      <c r="AT275">
        <f>$BR97*IF(DukeEnergy_BAU!AT97&lt;&gt;0,1,0)</f>
        <v>201979.99446118297</v>
      </c>
      <c r="AU275">
        <f>$BR97*IF(DukeEnergy_BAU!AU97&lt;&gt;0,1,0)</f>
        <v>201979.99446118297</v>
      </c>
      <c r="AV275">
        <f>$BR97*IF(DukeEnergy_BAU!AV97&lt;&gt;0,1,0)</f>
        <v>201979.99446118297</v>
      </c>
      <c r="AW275">
        <f>$BR97*IF(DukeEnergy_BAU!AW97&lt;&gt;0,1,0)</f>
        <v>201979.99446118297</v>
      </c>
      <c r="AX275">
        <f>$BR97*IF(DukeEnergy_BAU!AX97&lt;&gt;0,1,0)</f>
        <v>201979.99446118297</v>
      </c>
      <c r="AY275">
        <f>$BR97*IF(DukeEnergy_BAU!AY97&lt;&gt;0,1,0)</f>
        <v>201979.99446118297</v>
      </c>
      <c r="AZ275">
        <f>$BR97*IF(DukeEnergy_BAU!AZ97&lt;&gt;0,1,0)</f>
        <v>201979.99446118297</v>
      </c>
      <c r="BA275">
        <f>$BR97*IF(DukeEnergy_BAU!BA97&lt;&gt;0,1,0)</f>
        <v>201979.99446118297</v>
      </c>
      <c r="BB275">
        <f>$BR97*IF(DukeEnergy_BAU!BB97&lt;&gt;0,1,0)</f>
        <v>201979.99446118297</v>
      </c>
      <c r="BC275">
        <f>$BR97*IF(DukeEnergy_BAU!BC97&lt;&gt;0,1,0)</f>
        <v>201979.99446118297</v>
      </c>
      <c r="BD275">
        <f>$BR97*IF(DukeEnergy_BAU!BD97&lt;&gt;0,1,0)</f>
        <v>201979.99446118297</v>
      </c>
      <c r="BE275">
        <f>$BR97*IF(DukeEnergy_BAU!BE97&lt;&gt;0,1,0)</f>
        <v>201979.99446118297</v>
      </c>
      <c r="BF275">
        <f>$BR97*IF(DukeEnergy_BAU!BF97&lt;&gt;0,1,0)</f>
        <v>201979.99446118297</v>
      </c>
      <c r="BG275">
        <f>$BR97*IF(DukeEnergy_BAU!BG97&lt;&gt;0,1,0)</f>
        <v>201979.99446118297</v>
      </c>
      <c r="BH275">
        <f>$BR97*IF(DukeEnergy_BAU!BH97&lt;&gt;0,1,0)</f>
        <v>201979.99446118297</v>
      </c>
      <c r="BI275">
        <f>$BR97*IF(DukeEnergy_BAU!BI97&lt;&gt;0,1,0)</f>
        <v>201979.99446118297</v>
      </c>
      <c r="BJ275">
        <f>$BR97*IF(DukeEnergy_BAU!BJ97&lt;&gt;0,1,0)</f>
        <v>201979.99446118297</v>
      </c>
      <c r="BK275">
        <f>$BR97*IF(DukeEnergy_BAU!BK97&lt;&gt;0,1,0)</f>
        <v>201979.99446118297</v>
      </c>
      <c r="BL275">
        <f>$BR97*IF(DukeEnergy_BAU!BL97&lt;&gt;0,1,0)</f>
        <v>201979.99446118297</v>
      </c>
      <c r="BM275">
        <f>$BR97*IF(DukeEnergy_BAU!BM97&lt;&gt;0,1,0)</f>
        <v>201979.99446118297</v>
      </c>
      <c r="BN275">
        <f>$BR97*IF(DukeEnergy_BAU!BN97&lt;&gt;0,1,0)</f>
        <v>201979.99446118297</v>
      </c>
      <c r="BO275">
        <f>$BR97*IF(DukeEnergy_BAU!BO97&lt;&gt;0,1,0)</f>
        <v>201979.99446118297</v>
      </c>
      <c r="BP275">
        <f>$BR97*IF(DukeEnergy_BAU!BP97&lt;&gt;0,1,0)</f>
        <v>201979.99446118297</v>
      </c>
      <c r="BQ275">
        <f>$BR97*IF(DukeEnergy_BAU!BQ97&lt;&gt;0,1,0)</f>
        <v>201979.99446118297</v>
      </c>
    </row>
    <row r="276" spans="1:69">
      <c r="A276" t="s">
        <v>285</v>
      </c>
      <c r="B276" t="s">
        <v>32</v>
      </c>
      <c r="C276" t="s">
        <v>33</v>
      </c>
      <c r="D276" t="s">
        <v>34</v>
      </c>
      <c r="E276" t="s">
        <v>437</v>
      </c>
      <c r="F276" t="s">
        <v>452</v>
      </c>
      <c r="I276">
        <v>110</v>
      </c>
      <c r="J276" t="s">
        <v>72</v>
      </c>
      <c r="K276">
        <v>1995</v>
      </c>
      <c r="M276" t="s">
        <v>306</v>
      </c>
      <c r="N276" t="s">
        <v>289</v>
      </c>
      <c r="S276" t="s">
        <v>324</v>
      </c>
      <c r="T276" t="s">
        <v>41</v>
      </c>
      <c r="U276">
        <v>35.431699999999999</v>
      </c>
      <c r="V276">
        <v>-81.034700000000001</v>
      </c>
      <c r="W276" t="s">
        <v>42</v>
      </c>
      <c r="X276" t="s">
        <v>438</v>
      </c>
      <c r="Y276" t="s">
        <v>439</v>
      </c>
      <c r="AA276" t="s">
        <v>45</v>
      </c>
      <c r="AB276" t="s">
        <v>440</v>
      </c>
      <c r="AC276" t="s">
        <v>441</v>
      </c>
      <c r="AD276" t="s">
        <v>453</v>
      </c>
      <c r="AE276" t="s">
        <v>49</v>
      </c>
      <c r="AF276" s="1">
        <v>1</v>
      </c>
      <c r="AG276">
        <f t="shared" si="318"/>
        <v>6888</v>
      </c>
      <c r="AH276" t="str">
        <f t="shared" si="319"/>
        <v/>
      </c>
      <c r="AI276">
        <f t="shared" si="320"/>
        <v>29</v>
      </c>
      <c r="AJ276">
        <f t="shared" si="322"/>
        <v>2035</v>
      </c>
      <c r="AK276">
        <f t="shared" ref="AK276:AL276" si="354">AJ276+40</f>
        <v>2075</v>
      </c>
      <c r="AL276">
        <f t="shared" si="354"/>
        <v>2115</v>
      </c>
      <c r="AM276">
        <f>BT98*IF(DukeEnergy_BAU!AM98&lt;&gt;0,1,0)</f>
        <v>189726.12982177557</v>
      </c>
      <c r="AN276">
        <f>BU98*IF(DukeEnergy_BAU!AN98&lt;&gt;0,1,0)</f>
        <v>204948.89215096357</v>
      </c>
      <c r="AO276">
        <f>BV98*IF(DukeEnergy_BAU!AO98&lt;&gt;0,1,0)</f>
        <v>231927.37428042508</v>
      </c>
      <c r="AP276">
        <f>BW98*IF(DukeEnergy_BAU!AP98&lt;&gt;0,1,0)</f>
        <v>181317.58159156784</v>
      </c>
      <c r="AQ276">
        <f>$BR98*IF(DukeEnergy_BAU!AQ98&lt;&gt;0,1,0)</f>
        <v>201979.99446118297</v>
      </c>
      <c r="AR276">
        <f>$BR98*IF(DukeEnergy_BAU!AR98&lt;&gt;0,1,0)</f>
        <v>201979.99446118297</v>
      </c>
      <c r="AS276">
        <f>$BR98*IF(DukeEnergy_BAU!AS98&lt;&gt;0,1,0)</f>
        <v>201979.99446118297</v>
      </c>
      <c r="AT276">
        <f>$BR98*IF(DukeEnergy_BAU!AT98&lt;&gt;0,1,0)</f>
        <v>201979.99446118297</v>
      </c>
      <c r="AU276">
        <f>$BR98*IF(DukeEnergy_BAU!AU98&lt;&gt;0,1,0)</f>
        <v>201979.99446118297</v>
      </c>
      <c r="AV276">
        <f>$BR98*IF(DukeEnergy_BAU!AV98&lt;&gt;0,1,0)</f>
        <v>201979.99446118297</v>
      </c>
      <c r="AW276">
        <f>$BR98*IF(DukeEnergy_BAU!AW98&lt;&gt;0,1,0)</f>
        <v>201979.99446118297</v>
      </c>
      <c r="AX276">
        <f>$BR98*IF(DukeEnergy_BAU!AX98&lt;&gt;0,1,0)</f>
        <v>201979.99446118297</v>
      </c>
      <c r="AY276">
        <f>$BR98*IF(DukeEnergy_BAU!AY98&lt;&gt;0,1,0)</f>
        <v>201979.99446118297</v>
      </c>
      <c r="AZ276">
        <f>$BR98*IF(DukeEnergy_BAU!AZ98&lt;&gt;0,1,0)</f>
        <v>201979.99446118297</v>
      </c>
      <c r="BA276">
        <f>$BR98*IF(DukeEnergy_BAU!BA98&lt;&gt;0,1,0)</f>
        <v>201979.99446118297</v>
      </c>
      <c r="BB276">
        <f>$BR98*IF(DukeEnergy_BAU!BB98&lt;&gt;0,1,0)</f>
        <v>201979.99446118297</v>
      </c>
      <c r="BC276">
        <f>$BR98*IF(DukeEnergy_BAU!BC98&lt;&gt;0,1,0)</f>
        <v>201979.99446118297</v>
      </c>
      <c r="BD276">
        <f>$BR98*IF(DukeEnergy_BAU!BD98&lt;&gt;0,1,0)</f>
        <v>201979.99446118297</v>
      </c>
      <c r="BE276">
        <f>$BR98*IF(DukeEnergy_BAU!BE98&lt;&gt;0,1,0)</f>
        <v>201979.99446118297</v>
      </c>
      <c r="BF276">
        <f>$BR98*IF(DukeEnergy_BAU!BF98&lt;&gt;0,1,0)</f>
        <v>201979.99446118297</v>
      </c>
      <c r="BG276">
        <f>$BR98*IF(DukeEnergy_BAU!BG98&lt;&gt;0,1,0)</f>
        <v>201979.99446118297</v>
      </c>
      <c r="BH276">
        <f>$BR98*IF(DukeEnergy_BAU!BH98&lt;&gt;0,1,0)</f>
        <v>201979.99446118297</v>
      </c>
      <c r="BI276">
        <f>$BR98*IF(DukeEnergy_BAU!BI98&lt;&gt;0,1,0)</f>
        <v>201979.99446118297</v>
      </c>
      <c r="BJ276">
        <f>$BR98*IF(DukeEnergy_BAU!BJ98&lt;&gt;0,1,0)</f>
        <v>201979.99446118297</v>
      </c>
      <c r="BK276">
        <f>$BR98*IF(DukeEnergy_BAU!BK98&lt;&gt;0,1,0)</f>
        <v>201979.99446118297</v>
      </c>
      <c r="BL276">
        <f>$BR98*IF(DukeEnergy_BAU!BL98&lt;&gt;0,1,0)</f>
        <v>201979.99446118297</v>
      </c>
      <c r="BM276">
        <f>$BR98*IF(DukeEnergy_BAU!BM98&lt;&gt;0,1,0)</f>
        <v>201979.99446118297</v>
      </c>
      <c r="BN276">
        <f>$BR98*IF(DukeEnergy_BAU!BN98&lt;&gt;0,1,0)</f>
        <v>201979.99446118297</v>
      </c>
      <c r="BO276">
        <f>$BR98*IF(DukeEnergy_BAU!BO98&lt;&gt;0,1,0)</f>
        <v>201979.99446118297</v>
      </c>
      <c r="BP276">
        <f>$BR98*IF(DukeEnergy_BAU!BP98&lt;&gt;0,1,0)</f>
        <v>201979.99446118297</v>
      </c>
      <c r="BQ276">
        <f>$BR98*IF(DukeEnergy_BAU!BQ98&lt;&gt;0,1,0)</f>
        <v>201979.99446118297</v>
      </c>
    </row>
    <row r="277" spans="1:69">
      <c r="A277" t="s">
        <v>285</v>
      </c>
      <c r="B277" t="s">
        <v>32</v>
      </c>
      <c r="C277" t="s">
        <v>33</v>
      </c>
      <c r="D277" t="s">
        <v>34</v>
      </c>
      <c r="E277" t="s">
        <v>437</v>
      </c>
      <c r="F277" t="s">
        <v>354</v>
      </c>
      <c r="I277">
        <v>110</v>
      </c>
      <c r="J277" t="s">
        <v>72</v>
      </c>
      <c r="K277">
        <v>1995</v>
      </c>
      <c r="M277" t="s">
        <v>306</v>
      </c>
      <c r="N277" t="s">
        <v>289</v>
      </c>
      <c r="S277" t="s">
        <v>324</v>
      </c>
      <c r="T277" t="s">
        <v>41</v>
      </c>
      <c r="U277">
        <v>35.431699999999999</v>
      </c>
      <c r="V277">
        <v>-81.034700000000001</v>
      </c>
      <c r="W277" t="s">
        <v>42</v>
      </c>
      <c r="X277" t="s">
        <v>438</v>
      </c>
      <c r="Y277" t="s">
        <v>439</v>
      </c>
      <c r="AA277" t="s">
        <v>45</v>
      </c>
      <c r="AB277" t="s">
        <v>440</v>
      </c>
      <c r="AC277" t="s">
        <v>441</v>
      </c>
      <c r="AD277" t="s">
        <v>454</v>
      </c>
      <c r="AE277" t="s">
        <v>49</v>
      </c>
      <c r="AF277" s="1">
        <v>1</v>
      </c>
      <c r="AG277">
        <f t="shared" si="318"/>
        <v>6888</v>
      </c>
      <c r="AH277" t="str">
        <f t="shared" si="319"/>
        <v/>
      </c>
      <c r="AI277">
        <f t="shared" si="320"/>
        <v>29</v>
      </c>
      <c r="AJ277">
        <f t="shared" si="322"/>
        <v>2035</v>
      </c>
      <c r="AK277">
        <f t="shared" ref="AK277:AL277" si="355">AJ277+40</f>
        <v>2075</v>
      </c>
      <c r="AL277">
        <f t="shared" si="355"/>
        <v>2115</v>
      </c>
      <c r="AM277">
        <f>BT99*IF(DukeEnergy_BAU!AM99&lt;&gt;0,1,0)</f>
        <v>189726.12982177557</v>
      </c>
      <c r="AN277">
        <f>BU99*IF(DukeEnergy_BAU!AN99&lt;&gt;0,1,0)</f>
        <v>204948.89215096357</v>
      </c>
      <c r="AO277">
        <f>BV99*IF(DukeEnergy_BAU!AO99&lt;&gt;0,1,0)</f>
        <v>231927.37428042508</v>
      </c>
      <c r="AP277">
        <f>BW99*IF(DukeEnergy_BAU!AP99&lt;&gt;0,1,0)</f>
        <v>181317.58159156784</v>
      </c>
      <c r="AQ277">
        <f>$BR99*IF(DukeEnergy_BAU!AQ99&lt;&gt;0,1,0)</f>
        <v>201979.99446118297</v>
      </c>
      <c r="AR277">
        <f>$BR99*IF(DukeEnergy_BAU!AR99&lt;&gt;0,1,0)</f>
        <v>201979.99446118297</v>
      </c>
      <c r="AS277">
        <f>$BR99*IF(DukeEnergy_BAU!AS99&lt;&gt;0,1,0)</f>
        <v>201979.99446118297</v>
      </c>
      <c r="AT277">
        <f>$BR99*IF(DukeEnergy_BAU!AT99&lt;&gt;0,1,0)</f>
        <v>201979.99446118297</v>
      </c>
      <c r="AU277">
        <f>$BR99*IF(DukeEnergy_BAU!AU99&lt;&gt;0,1,0)</f>
        <v>201979.99446118297</v>
      </c>
      <c r="AV277">
        <f>$BR99*IF(DukeEnergy_BAU!AV99&lt;&gt;0,1,0)</f>
        <v>201979.99446118297</v>
      </c>
      <c r="AW277">
        <f>$BR99*IF(DukeEnergy_BAU!AW99&lt;&gt;0,1,0)</f>
        <v>201979.99446118297</v>
      </c>
      <c r="AX277">
        <f>$BR99*IF(DukeEnergy_BAU!AX99&lt;&gt;0,1,0)</f>
        <v>201979.99446118297</v>
      </c>
      <c r="AY277">
        <f>$BR99*IF(DukeEnergy_BAU!AY99&lt;&gt;0,1,0)</f>
        <v>201979.99446118297</v>
      </c>
      <c r="AZ277">
        <f>$BR99*IF(DukeEnergy_BAU!AZ99&lt;&gt;0,1,0)</f>
        <v>201979.99446118297</v>
      </c>
      <c r="BA277">
        <f>$BR99*IF(DukeEnergy_BAU!BA99&lt;&gt;0,1,0)</f>
        <v>201979.99446118297</v>
      </c>
      <c r="BB277">
        <f>$BR99*IF(DukeEnergy_BAU!BB99&lt;&gt;0,1,0)</f>
        <v>201979.99446118297</v>
      </c>
      <c r="BC277">
        <f>$BR99*IF(DukeEnergy_BAU!BC99&lt;&gt;0,1,0)</f>
        <v>201979.99446118297</v>
      </c>
      <c r="BD277">
        <f>$BR99*IF(DukeEnergy_BAU!BD99&lt;&gt;0,1,0)</f>
        <v>201979.99446118297</v>
      </c>
      <c r="BE277">
        <f>$BR99*IF(DukeEnergy_BAU!BE99&lt;&gt;0,1,0)</f>
        <v>201979.99446118297</v>
      </c>
      <c r="BF277">
        <f>$BR99*IF(DukeEnergy_BAU!BF99&lt;&gt;0,1,0)</f>
        <v>201979.99446118297</v>
      </c>
      <c r="BG277">
        <f>$BR99*IF(DukeEnergy_BAU!BG99&lt;&gt;0,1,0)</f>
        <v>201979.99446118297</v>
      </c>
      <c r="BH277">
        <f>$BR99*IF(DukeEnergy_BAU!BH99&lt;&gt;0,1,0)</f>
        <v>201979.99446118297</v>
      </c>
      <c r="BI277">
        <f>$BR99*IF(DukeEnergy_BAU!BI99&lt;&gt;0,1,0)</f>
        <v>201979.99446118297</v>
      </c>
      <c r="BJ277">
        <f>$BR99*IF(DukeEnergy_BAU!BJ99&lt;&gt;0,1,0)</f>
        <v>201979.99446118297</v>
      </c>
      <c r="BK277">
        <f>$BR99*IF(DukeEnergy_BAU!BK99&lt;&gt;0,1,0)</f>
        <v>201979.99446118297</v>
      </c>
      <c r="BL277">
        <f>$BR99*IF(DukeEnergy_BAU!BL99&lt;&gt;0,1,0)</f>
        <v>201979.99446118297</v>
      </c>
      <c r="BM277">
        <f>$BR99*IF(DukeEnergy_BAU!BM99&lt;&gt;0,1,0)</f>
        <v>201979.99446118297</v>
      </c>
      <c r="BN277">
        <f>$BR99*IF(DukeEnergy_BAU!BN99&lt;&gt;0,1,0)</f>
        <v>201979.99446118297</v>
      </c>
      <c r="BO277">
        <f>$BR99*IF(DukeEnergy_BAU!BO99&lt;&gt;0,1,0)</f>
        <v>201979.99446118297</v>
      </c>
      <c r="BP277">
        <f>$BR99*IF(DukeEnergy_BAU!BP99&lt;&gt;0,1,0)</f>
        <v>201979.99446118297</v>
      </c>
      <c r="BQ277">
        <f>$BR99*IF(DukeEnergy_BAU!BQ99&lt;&gt;0,1,0)</f>
        <v>201979.99446118297</v>
      </c>
    </row>
    <row r="278" spans="1:69">
      <c r="A278" t="s">
        <v>285</v>
      </c>
      <c r="B278" t="s">
        <v>32</v>
      </c>
      <c r="C278" t="s">
        <v>33</v>
      </c>
      <c r="D278" t="s">
        <v>34</v>
      </c>
      <c r="E278" t="s">
        <v>437</v>
      </c>
      <c r="F278" t="s">
        <v>356</v>
      </c>
      <c r="I278">
        <v>110</v>
      </c>
      <c r="J278" t="s">
        <v>72</v>
      </c>
      <c r="K278">
        <v>1996</v>
      </c>
      <c r="M278" t="s">
        <v>306</v>
      </c>
      <c r="N278" t="s">
        <v>289</v>
      </c>
      <c r="S278" t="s">
        <v>324</v>
      </c>
      <c r="T278" t="s">
        <v>41</v>
      </c>
      <c r="U278">
        <v>35.431699999999999</v>
      </c>
      <c r="V278">
        <v>-81.034700000000001</v>
      </c>
      <c r="W278" t="s">
        <v>42</v>
      </c>
      <c r="X278" t="s">
        <v>438</v>
      </c>
      <c r="Y278" t="s">
        <v>439</v>
      </c>
      <c r="AA278" t="s">
        <v>45</v>
      </c>
      <c r="AB278" t="s">
        <v>440</v>
      </c>
      <c r="AC278" t="s">
        <v>441</v>
      </c>
      <c r="AD278" t="s">
        <v>455</v>
      </c>
      <c r="AE278" t="s">
        <v>49</v>
      </c>
      <c r="AF278" s="1">
        <v>1</v>
      </c>
      <c r="AG278">
        <f t="shared" si="318"/>
        <v>6888</v>
      </c>
      <c r="AH278" t="str">
        <f t="shared" si="319"/>
        <v/>
      </c>
      <c r="AI278">
        <f t="shared" si="320"/>
        <v>28</v>
      </c>
      <c r="AJ278">
        <f t="shared" si="322"/>
        <v>2036</v>
      </c>
      <c r="AK278">
        <f t="shared" ref="AK278:AL278" si="356">AJ278+40</f>
        <v>2076</v>
      </c>
      <c r="AL278">
        <f t="shared" si="356"/>
        <v>2116</v>
      </c>
      <c r="AM278">
        <f>BT100*IF(DukeEnergy_BAU!AM100&lt;&gt;0,1,0)</f>
        <v>189726.12982177557</v>
      </c>
      <c r="AN278">
        <f>BU100*IF(DukeEnergy_BAU!AN100&lt;&gt;0,1,0)</f>
        <v>204948.89215096357</v>
      </c>
      <c r="AO278">
        <f>BV100*IF(DukeEnergy_BAU!AO100&lt;&gt;0,1,0)</f>
        <v>231927.37428042508</v>
      </c>
      <c r="AP278">
        <f>BW100*IF(DukeEnergy_BAU!AP100&lt;&gt;0,1,0)</f>
        <v>181317.58159156784</v>
      </c>
      <c r="AQ278">
        <f>$BR100*IF(DukeEnergy_BAU!AQ100&lt;&gt;0,1,0)</f>
        <v>201979.99446118297</v>
      </c>
      <c r="AR278">
        <f>$BR100*IF(DukeEnergy_BAU!AR100&lt;&gt;0,1,0)</f>
        <v>201979.99446118297</v>
      </c>
      <c r="AS278">
        <f>$BR100*IF(DukeEnergy_BAU!AS100&lt;&gt;0,1,0)</f>
        <v>201979.99446118297</v>
      </c>
      <c r="AT278">
        <f>$BR100*IF(DukeEnergy_BAU!AT100&lt;&gt;0,1,0)</f>
        <v>201979.99446118297</v>
      </c>
      <c r="AU278">
        <f>$BR100*IF(DukeEnergy_BAU!AU100&lt;&gt;0,1,0)</f>
        <v>201979.99446118297</v>
      </c>
      <c r="AV278">
        <f>$BR100*IF(DukeEnergy_BAU!AV100&lt;&gt;0,1,0)</f>
        <v>201979.99446118297</v>
      </c>
      <c r="AW278">
        <f>$BR100*IF(DukeEnergy_BAU!AW100&lt;&gt;0,1,0)</f>
        <v>201979.99446118297</v>
      </c>
      <c r="AX278">
        <f>$BR100*IF(DukeEnergy_BAU!AX100&lt;&gt;0,1,0)</f>
        <v>201979.99446118297</v>
      </c>
      <c r="AY278">
        <f>$BR100*IF(DukeEnergy_BAU!AY100&lt;&gt;0,1,0)</f>
        <v>201979.99446118297</v>
      </c>
      <c r="AZ278">
        <f>$BR100*IF(DukeEnergy_BAU!AZ100&lt;&gt;0,1,0)</f>
        <v>201979.99446118297</v>
      </c>
      <c r="BA278">
        <f>$BR100*IF(DukeEnergy_BAU!BA100&lt;&gt;0,1,0)</f>
        <v>201979.99446118297</v>
      </c>
      <c r="BB278">
        <f>$BR100*IF(DukeEnergy_BAU!BB100&lt;&gt;0,1,0)</f>
        <v>201979.99446118297</v>
      </c>
      <c r="BC278">
        <f>$BR100*IF(DukeEnergy_BAU!BC100&lt;&gt;0,1,0)</f>
        <v>201979.99446118297</v>
      </c>
      <c r="BD278">
        <f>$BR100*IF(DukeEnergy_BAU!BD100&lt;&gt;0,1,0)</f>
        <v>201979.99446118297</v>
      </c>
      <c r="BE278">
        <f>$BR100*IF(DukeEnergy_BAU!BE100&lt;&gt;0,1,0)</f>
        <v>201979.99446118297</v>
      </c>
      <c r="BF278">
        <f>$BR100*IF(DukeEnergy_BAU!BF100&lt;&gt;0,1,0)</f>
        <v>201979.99446118297</v>
      </c>
      <c r="BG278">
        <f>$BR100*IF(DukeEnergy_BAU!BG100&lt;&gt;0,1,0)</f>
        <v>201979.99446118297</v>
      </c>
      <c r="BH278">
        <f>$BR100*IF(DukeEnergy_BAU!BH100&lt;&gt;0,1,0)</f>
        <v>201979.99446118297</v>
      </c>
      <c r="BI278">
        <f>$BR100*IF(DukeEnergy_BAU!BI100&lt;&gt;0,1,0)</f>
        <v>201979.99446118297</v>
      </c>
      <c r="BJ278">
        <f>$BR100*IF(DukeEnergy_BAU!BJ100&lt;&gt;0,1,0)</f>
        <v>201979.99446118297</v>
      </c>
      <c r="BK278">
        <f>$BR100*IF(DukeEnergy_BAU!BK100&lt;&gt;0,1,0)</f>
        <v>201979.99446118297</v>
      </c>
      <c r="BL278">
        <f>$BR100*IF(DukeEnergy_BAU!BL100&lt;&gt;0,1,0)</f>
        <v>201979.99446118297</v>
      </c>
      <c r="BM278">
        <f>$BR100*IF(DukeEnergy_BAU!BM100&lt;&gt;0,1,0)</f>
        <v>201979.99446118297</v>
      </c>
      <c r="BN278">
        <f>$BR100*IF(DukeEnergy_BAU!BN100&lt;&gt;0,1,0)</f>
        <v>201979.99446118297</v>
      </c>
      <c r="BO278">
        <f>$BR100*IF(DukeEnergy_BAU!BO100&lt;&gt;0,1,0)</f>
        <v>201979.99446118297</v>
      </c>
      <c r="BP278">
        <f>$BR100*IF(DukeEnergy_BAU!BP100&lt;&gt;0,1,0)</f>
        <v>201979.99446118297</v>
      </c>
      <c r="BQ278">
        <f>$BR100*IF(DukeEnergy_BAU!BQ100&lt;&gt;0,1,0)</f>
        <v>201979.99446118297</v>
      </c>
    </row>
    <row r="279" spans="1:69">
      <c r="A279" t="s">
        <v>285</v>
      </c>
      <c r="B279" t="s">
        <v>32</v>
      </c>
      <c r="C279" t="s">
        <v>33</v>
      </c>
      <c r="D279" t="s">
        <v>34</v>
      </c>
      <c r="E279" t="s">
        <v>437</v>
      </c>
      <c r="F279" t="s">
        <v>456</v>
      </c>
      <c r="I279">
        <v>110</v>
      </c>
      <c r="J279" t="s">
        <v>72</v>
      </c>
      <c r="K279">
        <v>1996</v>
      </c>
      <c r="M279" t="s">
        <v>306</v>
      </c>
      <c r="N279" t="s">
        <v>289</v>
      </c>
      <c r="S279" t="s">
        <v>324</v>
      </c>
      <c r="T279" t="s">
        <v>41</v>
      </c>
      <c r="U279">
        <v>35.431699999999999</v>
      </c>
      <c r="V279">
        <v>-81.034700000000001</v>
      </c>
      <c r="W279" t="s">
        <v>42</v>
      </c>
      <c r="X279" t="s">
        <v>438</v>
      </c>
      <c r="Y279" t="s">
        <v>439</v>
      </c>
      <c r="AA279" t="s">
        <v>45</v>
      </c>
      <c r="AB279" t="s">
        <v>440</v>
      </c>
      <c r="AC279" t="s">
        <v>441</v>
      </c>
      <c r="AD279" t="s">
        <v>457</v>
      </c>
      <c r="AE279" t="s">
        <v>49</v>
      </c>
      <c r="AF279" s="1">
        <v>1</v>
      </c>
      <c r="AG279">
        <f t="shared" si="318"/>
        <v>6888</v>
      </c>
      <c r="AH279" t="str">
        <f t="shared" si="319"/>
        <v/>
      </c>
      <c r="AI279">
        <f t="shared" si="320"/>
        <v>28</v>
      </c>
      <c r="AJ279">
        <f t="shared" si="322"/>
        <v>2036</v>
      </c>
      <c r="AK279">
        <f t="shared" ref="AK279:AL279" si="357">AJ279+40</f>
        <v>2076</v>
      </c>
      <c r="AL279">
        <f t="shared" si="357"/>
        <v>2116</v>
      </c>
      <c r="AM279">
        <f>BT101*IF(DukeEnergy_BAU!AM101&lt;&gt;0,1,0)</f>
        <v>189726.12982177557</v>
      </c>
      <c r="AN279">
        <f>BU101*IF(DukeEnergy_BAU!AN101&lt;&gt;0,1,0)</f>
        <v>204948.89215096357</v>
      </c>
      <c r="AO279">
        <f>BV101*IF(DukeEnergy_BAU!AO101&lt;&gt;0,1,0)</f>
        <v>231927.37428042508</v>
      </c>
      <c r="AP279">
        <f>BW101*IF(DukeEnergy_BAU!AP101&lt;&gt;0,1,0)</f>
        <v>181317.58159156784</v>
      </c>
      <c r="AQ279">
        <f>$BR101*IF(DukeEnergy_BAU!AQ101&lt;&gt;0,1,0)</f>
        <v>201979.99446118297</v>
      </c>
      <c r="AR279">
        <f>$BR101*IF(DukeEnergy_BAU!AR101&lt;&gt;0,1,0)</f>
        <v>201979.99446118297</v>
      </c>
      <c r="AS279">
        <f>$BR101*IF(DukeEnergy_BAU!AS101&lt;&gt;0,1,0)</f>
        <v>201979.99446118297</v>
      </c>
      <c r="AT279">
        <f>$BR101*IF(DukeEnergy_BAU!AT101&lt;&gt;0,1,0)</f>
        <v>201979.99446118297</v>
      </c>
      <c r="AU279">
        <f>$BR101*IF(DukeEnergy_BAU!AU101&lt;&gt;0,1,0)</f>
        <v>201979.99446118297</v>
      </c>
      <c r="AV279">
        <f>$BR101*IF(DukeEnergy_BAU!AV101&lt;&gt;0,1,0)</f>
        <v>201979.99446118297</v>
      </c>
      <c r="AW279">
        <f>$BR101*IF(DukeEnergy_BAU!AW101&lt;&gt;0,1,0)</f>
        <v>201979.99446118297</v>
      </c>
      <c r="AX279">
        <f>$BR101*IF(DukeEnergy_BAU!AX101&lt;&gt;0,1,0)</f>
        <v>201979.99446118297</v>
      </c>
      <c r="AY279">
        <f>$BR101*IF(DukeEnergy_BAU!AY101&lt;&gt;0,1,0)</f>
        <v>201979.99446118297</v>
      </c>
      <c r="AZ279">
        <f>$BR101*IF(DukeEnergy_BAU!AZ101&lt;&gt;0,1,0)</f>
        <v>201979.99446118297</v>
      </c>
      <c r="BA279">
        <f>$BR101*IF(DukeEnergy_BAU!BA101&lt;&gt;0,1,0)</f>
        <v>201979.99446118297</v>
      </c>
      <c r="BB279">
        <f>$BR101*IF(DukeEnergy_BAU!BB101&lt;&gt;0,1,0)</f>
        <v>201979.99446118297</v>
      </c>
      <c r="BC279">
        <f>$BR101*IF(DukeEnergy_BAU!BC101&lt;&gt;0,1,0)</f>
        <v>201979.99446118297</v>
      </c>
      <c r="BD279">
        <f>$BR101*IF(DukeEnergy_BAU!BD101&lt;&gt;0,1,0)</f>
        <v>201979.99446118297</v>
      </c>
      <c r="BE279">
        <f>$BR101*IF(DukeEnergy_BAU!BE101&lt;&gt;0,1,0)</f>
        <v>201979.99446118297</v>
      </c>
      <c r="BF279">
        <f>$BR101*IF(DukeEnergy_BAU!BF101&lt;&gt;0,1,0)</f>
        <v>201979.99446118297</v>
      </c>
      <c r="BG279">
        <f>$BR101*IF(DukeEnergy_BAU!BG101&lt;&gt;0,1,0)</f>
        <v>201979.99446118297</v>
      </c>
      <c r="BH279">
        <f>$BR101*IF(DukeEnergy_BAU!BH101&lt;&gt;0,1,0)</f>
        <v>201979.99446118297</v>
      </c>
      <c r="BI279">
        <f>$BR101*IF(DukeEnergy_BAU!BI101&lt;&gt;0,1,0)</f>
        <v>201979.99446118297</v>
      </c>
      <c r="BJ279">
        <f>$BR101*IF(DukeEnergy_BAU!BJ101&lt;&gt;0,1,0)</f>
        <v>201979.99446118297</v>
      </c>
      <c r="BK279">
        <f>$BR101*IF(DukeEnergy_BAU!BK101&lt;&gt;0,1,0)</f>
        <v>201979.99446118297</v>
      </c>
      <c r="BL279">
        <f>$BR101*IF(DukeEnergy_BAU!BL101&lt;&gt;0,1,0)</f>
        <v>201979.99446118297</v>
      </c>
      <c r="BM279">
        <f>$BR101*IF(DukeEnergy_BAU!BM101&lt;&gt;0,1,0)</f>
        <v>201979.99446118297</v>
      </c>
      <c r="BN279">
        <f>$BR101*IF(DukeEnergy_BAU!BN101&lt;&gt;0,1,0)</f>
        <v>201979.99446118297</v>
      </c>
      <c r="BO279">
        <f>$BR101*IF(DukeEnergy_BAU!BO101&lt;&gt;0,1,0)</f>
        <v>201979.99446118297</v>
      </c>
      <c r="BP279">
        <f>$BR101*IF(DukeEnergy_BAU!BP101&lt;&gt;0,1,0)</f>
        <v>201979.99446118297</v>
      </c>
      <c r="BQ279">
        <f>$BR101*IF(DukeEnergy_BAU!BQ101&lt;&gt;0,1,0)</f>
        <v>201979.99446118297</v>
      </c>
    </row>
    <row r="280" spans="1:69">
      <c r="A280" t="s">
        <v>285</v>
      </c>
      <c r="B280" t="s">
        <v>32</v>
      </c>
      <c r="C280" t="s">
        <v>33</v>
      </c>
      <c r="D280" t="s">
        <v>34</v>
      </c>
      <c r="E280" t="s">
        <v>437</v>
      </c>
      <c r="F280" t="s">
        <v>458</v>
      </c>
      <c r="I280">
        <v>110</v>
      </c>
      <c r="J280" t="s">
        <v>72</v>
      </c>
      <c r="K280">
        <v>1996</v>
      </c>
      <c r="M280" t="s">
        <v>306</v>
      </c>
      <c r="N280" t="s">
        <v>289</v>
      </c>
      <c r="S280" t="s">
        <v>324</v>
      </c>
      <c r="T280" t="s">
        <v>41</v>
      </c>
      <c r="U280">
        <v>35.431699999999999</v>
      </c>
      <c r="V280">
        <v>-81.034700000000001</v>
      </c>
      <c r="W280" t="s">
        <v>42</v>
      </c>
      <c r="X280" t="s">
        <v>438</v>
      </c>
      <c r="Y280" t="s">
        <v>439</v>
      </c>
      <c r="AA280" t="s">
        <v>45</v>
      </c>
      <c r="AB280" t="s">
        <v>440</v>
      </c>
      <c r="AC280" t="s">
        <v>441</v>
      </c>
      <c r="AD280" t="s">
        <v>459</v>
      </c>
      <c r="AE280" t="s">
        <v>49</v>
      </c>
      <c r="AF280" s="1">
        <v>1</v>
      </c>
      <c r="AG280">
        <f t="shared" si="318"/>
        <v>6888</v>
      </c>
      <c r="AH280" t="str">
        <f t="shared" si="319"/>
        <v/>
      </c>
      <c r="AI280">
        <f t="shared" si="320"/>
        <v>28</v>
      </c>
      <c r="AJ280">
        <f t="shared" si="322"/>
        <v>2036</v>
      </c>
      <c r="AK280">
        <f t="shared" ref="AK280:AL280" si="358">AJ280+40</f>
        <v>2076</v>
      </c>
      <c r="AL280">
        <f t="shared" si="358"/>
        <v>2116</v>
      </c>
      <c r="AM280">
        <f>BT102*IF(DukeEnergy_BAU!AM102&lt;&gt;0,1,0)</f>
        <v>189726.12982177557</v>
      </c>
      <c r="AN280">
        <f>BU102*IF(DukeEnergy_BAU!AN102&lt;&gt;0,1,0)</f>
        <v>204948.89215096357</v>
      </c>
      <c r="AO280">
        <f>BV102*IF(DukeEnergy_BAU!AO102&lt;&gt;0,1,0)</f>
        <v>231927.37428042508</v>
      </c>
      <c r="AP280">
        <f>BW102*IF(DukeEnergy_BAU!AP102&lt;&gt;0,1,0)</f>
        <v>181317.58159156784</v>
      </c>
      <c r="AQ280">
        <f>$BR102*IF(DukeEnergy_BAU!AQ102&lt;&gt;0,1,0)</f>
        <v>201979.99446118297</v>
      </c>
      <c r="AR280">
        <f>$BR102*IF(DukeEnergy_BAU!AR102&lt;&gt;0,1,0)</f>
        <v>201979.99446118297</v>
      </c>
      <c r="AS280">
        <f>$BR102*IF(DukeEnergy_BAU!AS102&lt;&gt;0,1,0)</f>
        <v>201979.99446118297</v>
      </c>
      <c r="AT280">
        <f>$BR102*IF(DukeEnergy_BAU!AT102&lt;&gt;0,1,0)</f>
        <v>201979.99446118297</v>
      </c>
      <c r="AU280">
        <f>$BR102*IF(DukeEnergy_BAU!AU102&lt;&gt;0,1,0)</f>
        <v>201979.99446118297</v>
      </c>
      <c r="AV280">
        <f>$BR102*IF(DukeEnergy_BAU!AV102&lt;&gt;0,1,0)</f>
        <v>201979.99446118297</v>
      </c>
      <c r="AW280">
        <f>$BR102*IF(DukeEnergy_BAU!AW102&lt;&gt;0,1,0)</f>
        <v>201979.99446118297</v>
      </c>
      <c r="AX280">
        <f>$BR102*IF(DukeEnergy_BAU!AX102&lt;&gt;0,1,0)</f>
        <v>201979.99446118297</v>
      </c>
      <c r="AY280">
        <f>$BR102*IF(DukeEnergy_BAU!AY102&lt;&gt;0,1,0)</f>
        <v>201979.99446118297</v>
      </c>
      <c r="AZ280">
        <f>$BR102*IF(DukeEnergy_BAU!AZ102&lt;&gt;0,1,0)</f>
        <v>201979.99446118297</v>
      </c>
      <c r="BA280">
        <f>$BR102*IF(DukeEnergy_BAU!BA102&lt;&gt;0,1,0)</f>
        <v>201979.99446118297</v>
      </c>
      <c r="BB280">
        <f>$BR102*IF(DukeEnergy_BAU!BB102&lt;&gt;0,1,0)</f>
        <v>201979.99446118297</v>
      </c>
      <c r="BC280">
        <f>$BR102*IF(DukeEnergy_BAU!BC102&lt;&gt;0,1,0)</f>
        <v>201979.99446118297</v>
      </c>
      <c r="BD280">
        <f>$BR102*IF(DukeEnergy_BAU!BD102&lt;&gt;0,1,0)</f>
        <v>201979.99446118297</v>
      </c>
      <c r="BE280">
        <f>$BR102*IF(DukeEnergy_BAU!BE102&lt;&gt;0,1,0)</f>
        <v>201979.99446118297</v>
      </c>
      <c r="BF280">
        <f>$BR102*IF(DukeEnergy_BAU!BF102&lt;&gt;0,1,0)</f>
        <v>201979.99446118297</v>
      </c>
      <c r="BG280">
        <f>$BR102*IF(DukeEnergy_BAU!BG102&lt;&gt;0,1,0)</f>
        <v>201979.99446118297</v>
      </c>
      <c r="BH280">
        <f>$BR102*IF(DukeEnergy_BAU!BH102&lt;&gt;0,1,0)</f>
        <v>201979.99446118297</v>
      </c>
      <c r="BI280">
        <f>$BR102*IF(DukeEnergy_BAU!BI102&lt;&gt;0,1,0)</f>
        <v>201979.99446118297</v>
      </c>
      <c r="BJ280">
        <f>$BR102*IF(DukeEnergy_BAU!BJ102&lt;&gt;0,1,0)</f>
        <v>201979.99446118297</v>
      </c>
      <c r="BK280">
        <f>$BR102*IF(DukeEnergy_BAU!BK102&lt;&gt;0,1,0)</f>
        <v>201979.99446118297</v>
      </c>
      <c r="BL280">
        <f>$BR102*IF(DukeEnergy_BAU!BL102&lt;&gt;0,1,0)</f>
        <v>201979.99446118297</v>
      </c>
      <c r="BM280">
        <f>$BR102*IF(DukeEnergy_BAU!BM102&lt;&gt;0,1,0)</f>
        <v>201979.99446118297</v>
      </c>
      <c r="BN280">
        <f>$BR102*IF(DukeEnergy_BAU!BN102&lt;&gt;0,1,0)</f>
        <v>201979.99446118297</v>
      </c>
      <c r="BO280">
        <f>$BR102*IF(DukeEnergy_BAU!BO102&lt;&gt;0,1,0)</f>
        <v>201979.99446118297</v>
      </c>
      <c r="BP280">
        <f>$BR102*IF(DukeEnergy_BAU!BP102&lt;&gt;0,1,0)</f>
        <v>201979.99446118297</v>
      </c>
      <c r="BQ280">
        <f>$BR102*IF(DukeEnergy_BAU!BQ102&lt;&gt;0,1,0)</f>
        <v>201979.99446118297</v>
      </c>
    </row>
    <row r="281" spans="1:69">
      <c r="A281" t="s">
        <v>285</v>
      </c>
      <c r="B281" t="s">
        <v>32</v>
      </c>
      <c r="C281" t="s">
        <v>33</v>
      </c>
      <c r="D281" t="s">
        <v>34</v>
      </c>
      <c r="E281" t="s">
        <v>437</v>
      </c>
      <c r="F281" t="s">
        <v>460</v>
      </c>
      <c r="I281">
        <v>110</v>
      </c>
      <c r="J281" t="s">
        <v>72</v>
      </c>
      <c r="K281">
        <v>1996</v>
      </c>
      <c r="M281" t="s">
        <v>306</v>
      </c>
      <c r="N281" t="s">
        <v>289</v>
      </c>
      <c r="S281" t="s">
        <v>324</v>
      </c>
      <c r="T281" t="s">
        <v>41</v>
      </c>
      <c r="U281">
        <v>35.431699999999999</v>
      </c>
      <c r="V281">
        <v>-81.034700000000001</v>
      </c>
      <c r="W281" t="s">
        <v>42</v>
      </c>
      <c r="X281" t="s">
        <v>438</v>
      </c>
      <c r="Y281" t="s">
        <v>439</v>
      </c>
      <c r="AA281" t="s">
        <v>45</v>
      </c>
      <c r="AB281" t="s">
        <v>440</v>
      </c>
      <c r="AC281" t="s">
        <v>441</v>
      </c>
      <c r="AD281" t="s">
        <v>461</v>
      </c>
      <c r="AE281" t="s">
        <v>49</v>
      </c>
      <c r="AF281" s="1">
        <v>1</v>
      </c>
      <c r="AG281">
        <f t="shared" si="318"/>
        <v>6888</v>
      </c>
      <c r="AH281" t="str">
        <f t="shared" si="319"/>
        <v/>
      </c>
      <c r="AI281">
        <f t="shared" si="320"/>
        <v>28</v>
      </c>
      <c r="AJ281">
        <f t="shared" si="322"/>
        <v>2036</v>
      </c>
      <c r="AK281">
        <f t="shared" ref="AK281:AL281" si="359">AJ281+40</f>
        <v>2076</v>
      </c>
      <c r="AL281">
        <f t="shared" si="359"/>
        <v>2116</v>
      </c>
      <c r="AM281">
        <f>BT103*IF(DukeEnergy_BAU!AM103&lt;&gt;0,1,0)</f>
        <v>189726.12982177557</v>
      </c>
      <c r="AN281">
        <f>BU103*IF(DukeEnergy_BAU!AN103&lt;&gt;0,1,0)</f>
        <v>204948.89215096357</v>
      </c>
      <c r="AO281">
        <f>BV103*IF(DukeEnergy_BAU!AO103&lt;&gt;0,1,0)</f>
        <v>231927.37428042508</v>
      </c>
      <c r="AP281">
        <f>BW103*IF(DukeEnergy_BAU!AP103&lt;&gt;0,1,0)</f>
        <v>181317.58159156784</v>
      </c>
      <c r="AQ281">
        <f>$BR103*IF(DukeEnergy_BAU!AQ103&lt;&gt;0,1,0)</f>
        <v>201979.99446118297</v>
      </c>
      <c r="AR281">
        <f>$BR103*IF(DukeEnergy_BAU!AR103&lt;&gt;0,1,0)</f>
        <v>201979.99446118297</v>
      </c>
      <c r="AS281">
        <f>$BR103*IF(DukeEnergy_BAU!AS103&lt;&gt;0,1,0)</f>
        <v>201979.99446118297</v>
      </c>
      <c r="AT281">
        <f>$BR103*IF(DukeEnergy_BAU!AT103&lt;&gt;0,1,0)</f>
        <v>201979.99446118297</v>
      </c>
      <c r="AU281">
        <f>$BR103*IF(DukeEnergy_BAU!AU103&lt;&gt;0,1,0)</f>
        <v>201979.99446118297</v>
      </c>
      <c r="AV281">
        <f>$BR103*IF(DukeEnergy_BAU!AV103&lt;&gt;0,1,0)</f>
        <v>201979.99446118297</v>
      </c>
      <c r="AW281">
        <f>$BR103*IF(DukeEnergy_BAU!AW103&lt;&gt;0,1,0)</f>
        <v>201979.99446118297</v>
      </c>
      <c r="AX281">
        <f>$BR103*IF(DukeEnergy_BAU!AX103&lt;&gt;0,1,0)</f>
        <v>201979.99446118297</v>
      </c>
      <c r="AY281">
        <f>$BR103*IF(DukeEnergy_BAU!AY103&lt;&gt;0,1,0)</f>
        <v>201979.99446118297</v>
      </c>
      <c r="AZ281">
        <f>$BR103*IF(DukeEnergy_BAU!AZ103&lt;&gt;0,1,0)</f>
        <v>201979.99446118297</v>
      </c>
      <c r="BA281">
        <f>$BR103*IF(DukeEnergy_BAU!BA103&lt;&gt;0,1,0)</f>
        <v>201979.99446118297</v>
      </c>
      <c r="BB281">
        <f>$BR103*IF(DukeEnergy_BAU!BB103&lt;&gt;0,1,0)</f>
        <v>201979.99446118297</v>
      </c>
      <c r="BC281">
        <f>$BR103*IF(DukeEnergy_BAU!BC103&lt;&gt;0,1,0)</f>
        <v>201979.99446118297</v>
      </c>
      <c r="BD281">
        <f>$BR103*IF(DukeEnergy_BAU!BD103&lt;&gt;0,1,0)</f>
        <v>201979.99446118297</v>
      </c>
      <c r="BE281">
        <f>$BR103*IF(DukeEnergy_BAU!BE103&lt;&gt;0,1,0)</f>
        <v>201979.99446118297</v>
      </c>
      <c r="BF281">
        <f>$BR103*IF(DukeEnergy_BAU!BF103&lt;&gt;0,1,0)</f>
        <v>201979.99446118297</v>
      </c>
      <c r="BG281">
        <f>$BR103*IF(DukeEnergy_BAU!BG103&lt;&gt;0,1,0)</f>
        <v>201979.99446118297</v>
      </c>
      <c r="BH281">
        <f>$BR103*IF(DukeEnergy_BAU!BH103&lt;&gt;0,1,0)</f>
        <v>201979.99446118297</v>
      </c>
      <c r="BI281">
        <f>$BR103*IF(DukeEnergy_BAU!BI103&lt;&gt;0,1,0)</f>
        <v>201979.99446118297</v>
      </c>
      <c r="BJ281">
        <f>$BR103*IF(DukeEnergy_BAU!BJ103&lt;&gt;0,1,0)</f>
        <v>201979.99446118297</v>
      </c>
      <c r="BK281">
        <f>$BR103*IF(DukeEnergy_BAU!BK103&lt;&gt;0,1,0)</f>
        <v>201979.99446118297</v>
      </c>
      <c r="BL281">
        <f>$BR103*IF(DukeEnergy_BAU!BL103&lt;&gt;0,1,0)</f>
        <v>201979.99446118297</v>
      </c>
      <c r="BM281">
        <f>$BR103*IF(DukeEnergy_BAU!BM103&lt;&gt;0,1,0)</f>
        <v>201979.99446118297</v>
      </c>
      <c r="BN281">
        <f>$BR103*IF(DukeEnergy_BAU!BN103&lt;&gt;0,1,0)</f>
        <v>201979.99446118297</v>
      </c>
      <c r="BO281">
        <f>$BR103*IF(DukeEnergy_BAU!BO103&lt;&gt;0,1,0)</f>
        <v>201979.99446118297</v>
      </c>
      <c r="BP281">
        <f>$BR103*IF(DukeEnergy_BAU!BP103&lt;&gt;0,1,0)</f>
        <v>201979.99446118297</v>
      </c>
      <c r="BQ281">
        <f>$BR103*IF(DukeEnergy_BAU!BQ103&lt;&gt;0,1,0)</f>
        <v>201979.99446118297</v>
      </c>
    </row>
    <row r="282" spans="1:69">
      <c r="A282" t="s">
        <v>285</v>
      </c>
      <c r="B282" t="s">
        <v>32</v>
      </c>
      <c r="C282" t="s">
        <v>33</v>
      </c>
      <c r="D282" t="s">
        <v>34</v>
      </c>
      <c r="E282" t="s">
        <v>437</v>
      </c>
      <c r="F282" t="s">
        <v>462</v>
      </c>
      <c r="I282">
        <v>536</v>
      </c>
      <c r="J282" t="s">
        <v>463</v>
      </c>
      <c r="K282">
        <v>2024</v>
      </c>
      <c r="M282" t="s">
        <v>306</v>
      </c>
      <c r="N282" t="s">
        <v>289</v>
      </c>
      <c r="S282" t="s">
        <v>324</v>
      </c>
      <c r="T282" t="s">
        <v>41</v>
      </c>
      <c r="U282">
        <v>35.431699999999999</v>
      </c>
      <c r="V282">
        <v>-81.034700000000001</v>
      </c>
      <c r="W282" t="s">
        <v>42</v>
      </c>
      <c r="X282" t="s">
        <v>438</v>
      </c>
      <c r="Y282" t="s">
        <v>439</v>
      </c>
      <c r="AA282" t="s">
        <v>45</v>
      </c>
      <c r="AB282" t="s">
        <v>440</v>
      </c>
      <c r="AC282" t="s">
        <v>441</v>
      </c>
      <c r="AD282" t="s">
        <v>464</v>
      </c>
      <c r="AE282" t="s">
        <v>49</v>
      </c>
      <c r="AF282" s="1">
        <v>1</v>
      </c>
      <c r="AG282">
        <f t="shared" si="318"/>
        <v>6888</v>
      </c>
      <c r="AH282">
        <f t="shared" si="319"/>
        <v>6888</v>
      </c>
      <c r="AI282">
        <f t="shared" si="320"/>
        <v>0</v>
      </c>
      <c r="AJ282">
        <f t="shared" si="322"/>
        <v>2064</v>
      </c>
      <c r="AK282">
        <f t="shared" ref="AK282:AL282" si="360">AJ282+40</f>
        <v>2104</v>
      </c>
      <c r="AL282">
        <f t="shared" si="360"/>
        <v>2144</v>
      </c>
      <c r="AM282">
        <f>BT104*IF(DukeEnergy_BAU!AM104&lt;&gt;0,1,0)</f>
        <v>0</v>
      </c>
      <c r="AN282">
        <f>BU104*IF(DukeEnergy_BAU!AN104&lt;&gt;0,1,0)</f>
        <v>0</v>
      </c>
      <c r="AO282">
        <f>BV104*IF(DukeEnergy_BAU!AO104&lt;&gt;0,1,0)</f>
        <v>0</v>
      </c>
      <c r="AP282">
        <f>BW104*IF(DukeEnergy_BAU!AP104&lt;&gt;0,1,0)</f>
        <v>0</v>
      </c>
      <c r="AQ282">
        <f>$BR104*IF(DukeEnergy_BAU!AQ104&lt;&gt;0,1,0)</f>
        <v>984193.42755630985</v>
      </c>
      <c r="AR282">
        <f>$BR104*IF(DukeEnergy_BAU!AR104&lt;&gt;0,1,0)</f>
        <v>984193.42755630985</v>
      </c>
      <c r="AS282">
        <f>$BR104*IF(DukeEnergy_BAU!AS104&lt;&gt;0,1,0)</f>
        <v>984193.42755630985</v>
      </c>
      <c r="AT282">
        <f>$BR104*IF(DukeEnergy_BAU!AT104&lt;&gt;0,1,0)</f>
        <v>984193.42755630985</v>
      </c>
      <c r="AU282">
        <f>$BR104*IF(DukeEnergy_BAU!AU104&lt;&gt;0,1,0)</f>
        <v>984193.42755630985</v>
      </c>
      <c r="AV282">
        <f>$BR104*IF(DukeEnergy_BAU!AV104&lt;&gt;0,1,0)</f>
        <v>984193.42755630985</v>
      </c>
      <c r="AW282">
        <f>$BR104*IF(DukeEnergy_BAU!AW104&lt;&gt;0,1,0)</f>
        <v>984193.42755630985</v>
      </c>
      <c r="AX282">
        <f>$BR104*IF(DukeEnergy_BAU!AX104&lt;&gt;0,1,0)</f>
        <v>984193.42755630985</v>
      </c>
      <c r="AY282">
        <f>$BR104*IF(DukeEnergy_BAU!AY104&lt;&gt;0,1,0)</f>
        <v>984193.42755630985</v>
      </c>
      <c r="AZ282">
        <f>$BR104*IF(DukeEnergy_BAU!AZ104&lt;&gt;0,1,0)</f>
        <v>984193.42755630985</v>
      </c>
      <c r="BA282">
        <f>$BR104*IF(DukeEnergy_BAU!BA104&lt;&gt;0,1,0)</f>
        <v>984193.42755630985</v>
      </c>
      <c r="BB282">
        <f>$BR104*IF(DukeEnergy_BAU!BB104&lt;&gt;0,1,0)</f>
        <v>984193.42755630985</v>
      </c>
      <c r="BC282">
        <f>$BR104*IF(DukeEnergy_BAU!BC104&lt;&gt;0,1,0)</f>
        <v>984193.42755630985</v>
      </c>
      <c r="BD282">
        <f>$BR104*IF(DukeEnergy_BAU!BD104&lt;&gt;0,1,0)</f>
        <v>984193.42755630985</v>
      </c>
      <c r="BE282">
        <f>$BR104*IF(DukeEnergy_BAU!BE104&lt;&gt;0,1,0)</f>
        <v>984193.42755630985</v>
      </c>
      <c r="BF282">
        <f>$BR104*IF(DukeEnergy_BAU!BF104&lt;&gt;0,1,0)</f>
        <v>984193.42755630985</v>
      </c>
      <c r="BG282">
        <f>$BR104*IF(DukeEnergy_BAU!BG104&lt;&gt;0,1,0)</f>
        <v>984193.42755630985</v>
      </c>
      <c r="BH282">
        <f>$BR104*IF(DukeEnergy_BAU!BH104&lt;&gt;0,1,0)</f>
        <v>984193.42755630985</v>
      </c>
      <c r="BI282">
        <f>$BR104*IF(DukeEnergy_BAU!BI104&lt;&gt;0,1,0)</f>
        <v>984193.42755630985</v>
      </c>
      <c r="BJ282">
        <f>$BR104*IF(DukeEnergy_BAU!BJ104&lt;&gt;0,1,0)</f>
        <v>984193.42755630985</v>
      </c>
      <c r="BK282">
        <f>$BR104*IF(DukeEnergy_BAU!BK104&lt;&gt;0,1,0)</f>
        <v>984193.42755630985</v>
      </c>
      <c r="BL282">
        <f>$BR104*IF(DukeEnergy_BAU!BL104&lt;&gt;0,1,0)</f>
        <v>984193.42755630985</v>
      </c>
      <c r="BM282">
        <f>$BR104*IF(DukeEnergy_BAU!BM104&lt;&gt;0,1,0)</f>
        <v>984193.42755630985</v>
      </c>
      <c r="BN282">
        <f>$BR104*IF(DukeEnergy_BAU!BN104&lt;&gt;0,1,0)</f>
        <v>984193.42755630985</v>
      </c>
      <c r="BO282">
        <f>$BR104*IF(DukeEnergy_BAU!BO104&lt;&gt;0,1,0)</f>
        <v>984193.42755630985</v>
      </c>
      <c r="BP282">
        <f>$BR104*IF(DukeEnergy_BAU!BP104&lt;&gt;0,1,0)</f>
        <v>984193.42755630985</v>
      </c>
      <c r="BQ282">
        <f>$BR104*IF(DukeEnergy_BAU!BQ104&lt;&gt;0,1,0)</f>
        <v>984193.42755630985</v>
      </c>
    </row>
    <row r="283" spans="1:69">
      <c r="A283" t="s">
        <v>285</v>
      </c>
      <c r="B283" t="s">
        <v>32</v>
      </c>
      <c r="C283" t="s">
        <v>33</v>
      </c>
      <c r="D283" t="s">
        <v>34</v>
      </c>
      <c r="E283" t="s">
        <v>465</v>
      </c>
      <c r="F283" t="s">
        <v>466</v>
      </c>
      <c r="I283">
        <v>87</v>
      </c>
      <c r="J283" t="s">
        <v>72</v>
      </c>
      <c r="K283">
        <v>2000</v>
      </c>
      <c r="M283" t="s">
        <v>306</v>
      </c>
      <c r="N283" t="s">
        <v>332</v>
      </c>
      <c r="S283" t="s">
        <v>329</v>
      </c>
      <c r="T283" t="s">
        <v>41</v>
      </c>
      <c r="U283">
        <v>39.452199999999998</v>
      </c>
      <c r="V283">
        <v>-84.464699999999993</v>
      </c>
      <c r="W283" t="s">
        <v>42</v>
      </c>
      <c r="X283" t="s">
        <v>467</v>
      </c>
      <c r="Y283" t="s">
        <v>468</v>
      </c>
      <c r="AA283" t="s">
        <v>57</v>
      </c>
      <c r="AB283" t="s">
        <v>469</v>
      </c>
      <c r="AC283" t="s">
        <v>470</v>
      </c>
      <c r="AD283" t="s">
        <v>471</v>
      </c>
      <c r="AE283" t="s">
        <v>49</v>
      </c>
      <c r="AF283" s="1">
        <v>1</v>
      </c>
      <c r="AG283">
        <f t="shared" si="318"/>
        <v>2088</v>
      </c>
      <c r="AH283" t="str">
        <f t="shared" si="319"/>
        <v/>
      </c>
      <c r="AI283">
        <f t="shared" si="320"/>
        <v>24</v>
      </c>
      <c r="AJ283">
        <f t="shared" si="322"/>
        <v>2040</v>
      </c>
      <c r="AK283">
        <f t="shared" ref="AK283:AL283" si="361">AJ283+40</f>
        <v>2080</v>
      </c>
      <c r="AL283">
        <f t="shared" si="361"/>
        <v>2120</v>
      </c>
      <c r="AM283">
        <f>BT105*IF(DukeEnergy_BAU!AM105&lt;&gt;0,1,0)</f>
        <v>150056.1208590407</v>
      </c>
      <c r="AN283">
        <f>BU105*IF(DukeEnergy_BAU!AN105&lt;&gt;0,1,0)</f>
        <v>162095.9419739439</v>
      </c>
      <c r="AO283">
        <f>BV105*IF(DukeEnergy_BAU!AO105&lt;&gt;0,1,0)</f>
        <v>183433.46874906344</v>
      </c>
      <c r="AP283">
        <f>BW105*IF(DukeEnergy_BAU!AP105&lt;&gt;0,1,0)</f>
        <v>143405.72362242182</v>
      </c>
      <c r="AQ283">
        <f>$BR105*IF(DukeEnergy_BAU!AQ105&lt;&gt;0,1,0)</f>
        <v>159747.81380111747</v>
      </c>
      <c r="AR283">
        <f>$BR105*IF(DukeEnergy_BAU!AR105&lt;&gt;0,1,0)</f>
        <v>159747.81380111747</v>
      </c>
      <c r="AS283">
        <f>$BR105*IF(DukeEnergy_BAU!AS105&lt;&gt;0,1,0)</f>
        <v>159747.81380111747</v>
      </c>
      <c r="AT283">
        <f>$BR105*IF(DukeEnergy_BAU!AT105&lt;&gt;0,1,0)</f>
        <v>159747.81380111747</v>
      </c>
      <c r="AU283">
        <f>$BR105*IF(DukeEnergy_BAU!AU105&lt;&gt;0,1,0)</f>
        <v>159747.81380111747</v>
      </c>
      <c r="AV283">
        <f>$BR105*IF(DukeEnergy_BAU!AV105&lt;&gt;0,1,0)</f>
        <v>159747.81380111747</v>
      </c>
      <c r="AW283">
        <f>$BR105*IF(DukeEnergy_BAU!AW105&lt;&gt;0,1,0)</f>
        <v>159747.81380111747</v>
      </c>
      <c r="AX283">
        <f>$BR105*IF(DukeEnergy_BAU!AX105&lt;&gt;0,1,0)</f>
        <v>159747.81380111747</v>
      </c>
      <c r="AY283">
        <f>$BR105*IF(DukeEnergy_BAU!AY105&lt;&gt;0,1,0)</f>
        <v>159747.81380111747</v>
      </c>
      <c r="AZ283">
        <f>$BR105*IF(DukeEnergy_BAU!AZ105&lt;&gt;0,1,0)</f>
        <v>159747.81380111747</v>
      </c>
      <c r="BA283">
        <f>$BR105*IF(DukeEnergy_BAU!BA105&lt;&gt;0,1,0)</f>
        <v>159747.81380111747</v>
      </c>
      <c r="BB283">
        <f>$BR105*IF(DukeEnergy_BAU!BB105&lt;&gt;0,1,0)</f>
        <v>159747.81380111747</v>
      </c>
      <c r="BC283">
        <f>$BR105*IF(DukeEnergy_BAU!BC105&lt;&gt;0,1,0)</f>
        <v>159747.81380111747</v>
      </c>
      <c r="BD283">
        <f>$BR105*IF(DukeEnergy_BAU!BD105&lt;&gt;0,1,0)</f>
        <v>159747.81380111747</v>
      </c>
      <c r="BE283">
        <f>$BR105*IF(DukeEnergy_BAU!BE105&lt;&gt;0,1,0)</f>
        <v>159747.81380111747</v>
      </c>
      <c r="BF283">
        <f>$BR105*IF(DukeEnergy_BAU!BF105&lt;&gt;0,1,0)</f>
        <v>159747.81380111747</v>
      </c>
      <c r="BG283">
        <f>$BR105*IF(DukeEnergy_BAU!BG105&lt;&gt;0,1,0)</f>
        <v>159747.81380111747</v>
      </c>
      <c r="BH283">
        <f>$BR105*IF(DukeEnergy_BAU!BH105&lt;&gt;0,1,0)</f>
        <v>159747.81380111747</v>
      </c>
      <c r="BI283">
        <f>$BR105*IF(DukeEnergy_BAU!BI105&lt;&gt;0,1,0)</f>
        <v>159747.81380111747</v>
      </c>
      <c r="BJ283">
        <f>$BR105*IF(DukeEnergy_BAU!BJ105&lt;&gt;0,1,0)</f>
        <v>159747.81380111747</v>
      </c>
      <c r="BK283">
        <f>$BR105*IF(DukeEnergy_BAU!BK105&lt;&gt;0,1,0)</f>
        <v>159747.81380111747</v>
      </c>
      <c r="BL283">
        <f>$BR105*IF(DukeEnergy_BAU!BL105&lt;&gt;0,1,0)</f>
        <v>159747.81380111747</v>
      </c>
      <c r="BM283">
        <f>$BR105*IF(DukeEnergy_BAU!BM105&lt;&gt;0,1,0)</f>
        <v>159747.81380111747</v>
      </c>
      <c r="BN283">
        <f>$BR105*IF(DukeEnergy_BAU!BN105&lt;&gt;0,1,0)</f>
        <v>159747.81380111747</v>
      </c>
      <c r="BO283">
        <f>$BR105*IF(DukeEnergy_BAU!BO105&lt;&gt;0,1,0)</f>
        <v>159747.81380111747</v>
      </c>
      <c r="BP283">
        <f>$BR105*IF(DukeEnergy_BAU!BP105&lt;&gt;0,1,0)</f>
        <v>159747.81380111747</v>
      </c>
      <c r="BQ283">
        <f>$BR105*IF(DukeEnergy_BAU!BQ105&lt;&gt;0,1,0)</f>
        <v>159747.81380111747</v>
      </c>
    </row>
    <row r="284" spans="1:69">
      <c r="A284" t="s">
        <v>285</v>
      </c>
      <c r="B284" t="s">
        <v>32</v>
      </c>
      <c r="C284" t="s">
        <v>33</v>
      </c>
      <c r="D284" t="s">
        <v>34</v>
      </c>
      <c r="E284" t="s">
        <v>465</v>
      </c>
      <c r="F284" t="s">
        <v>472</v>
      </c>
      <c r="I284">
        <v>87</v>
      </c>
      <c r="J284" t="s">
        <v>72</v>
      </c>
      <c r="K284">
        <v>2000</v>
      </c>
      <c r="M284" t="s">
        <v>306</v>
      </c>
      <c r="N284" t="s">
        <v>332</v>
      </c>
      <c r="S284" t="s">
        <v>329</v>
      </c>
      <c r="T284" t="s">
        <v>41</v>
      </c>
      <c r="U284">
        <v>39.452199999999998</v>
      </c>
      <c r="V284">
        <v>-84.464699999999993</v>
      </c>
      <c r="W284" t="s">
        <v>42</v>
      </c>
      <c r="X284" t="s">
        <v>467</v>
      </c>
      <c r="Y284" t="s">
        <v>468</v>
      </c>
      <c r="AA284" t="s">
        <v>57</v>
      </c>
      <c r="AB284" t="s">
        <v>469</v>
      </c>
      <c r="AC284" t="s">
        <v>470</v>
      </c>
      <c r="AD284" t="s">
        <v>473</v>
      </c>
      <c r="AE284" t="s">
        <v>49</v>
      </c>
      <c r="AF284" s="1">
        <v>1</v>
      </c>
      <c r="AG284">
        <f t="shared" si="318"/>
        <v>2088</v>
      </c>
      <c r="AH284" t="str">
        <f t="shared" si="319"/>
        <v/>
      </c>
      <c r="AI284">
        <f t="shared" si="320"/>
        <v>24</v>
      </c>
      <c r="AJ284">
        <f t="shared" si="322"/>
        <v>2040</v>
      </c>
      <c r="AK284">
        <f t="shared" ref="AK284:AL284" si="362">AJ284+40</f>
        <v>2080</v>
      </c>
      <c r="AL284">
        <f t="shared" si="362"/>
        <v>2120</v>
      </c>
      <c r="AM284">
        <f>BT106*IF(DukeEnergy_BAU!AM106&lt;&gt;0,1,0)</f>
        <v>150056.1208590407</v>
      </c>
      <c r="AN284">
        <f>BU106*IF(DukeEnergy_BAU!AN106&lt;&gt;0,1,0)</f>
        <v>162095.9419739439</v>
      </c>
      <c r="AO284">
        <f>BV106*IF(DukeEnergy_BAU!AO106&lt;&gt;0,1,0)</f>
        <v>183433.46874906344</v>
      </c>
      <c r="AP284">
        <f>BW106*IF(DukeEnergy_BAU!AP106&lt;&gt;0,1,0)</f>
        <v>143405.72362242182</v>
      </c>
      <c r="AQ284">
        <f>$BR106*IF(DukeEnergy_BAU!AQ106&lt;&gt;0,1,0)</f>
        <v>159747.81380111747</v>
      </c>
      <c r="AR284">
        <f>$BR106*IF(DukeEnergy_BAU!AR106&lt;&gt;0,1,0)</f>
        <v>159747.81380111747</v>
      </c>
      <c r="AS284">
        <f>$BR106*IF(DukeEnergy_BAU!AS106&lt;&gt;0,1,0)</f>
        <v>159747.81380111747</v>
      </c>
      <c r="AT284">
        <f>$BR106*IF(DukeEnergy_BAU!AT106&lt;&gt;0,1,0)</f>
        <v>159747.81380111747</v>
      </c>
      <c r="AU284">
        <f>$BR106*IF(DukeEnergy_BAU!AU106&lt;&gt;0,1,0)</f>
        <v>159747.81380111747</v>
      </c>
      <c r="AV284">
        <f>$BR106*IF(DukeEnergy_BAU!AV106&lt;&gt;0,1,0)</f>
        <v>159747.81380111747</v>
      </c>
      <c r="AW284">
        <f>$BR106*IF(DukeEnergy_BAU!AW106&lt;&gt;0,1,0)</f>
        <v>159747.81380111747</v>
      </c>
      <c r="AX284">
        <f>$BR106*IF(DukeEnergy_BAU!AX106&lt;&gt;0,1,0)</f>
        <v>159747.81380111747</v>
      </c>
      <c r="AY284">
        <f>$BR106*IF(DukeEnergy_BAU!AY106&lt;&gt;0,1,0)</f>
        <v>159747.81380111747</v>
      </c>
      <c r="AZ284">
        <f>$BR106*IF(DukeEnergy_BAU!AZ106&lt;&gt;0,1,0)</f>
        <v>159747.81380111747</v>
      </c>
      <c r="BA284">
        <f>$BR106*IF(DukeEnergy_BAU!BA106&lt;&gt;0,1,0)</f>
        <v>159747.81380111747</v>
      </c>
      <c r="BB284">
        <f>$BR106*IF(DukeEnergy_BAU!BB106&lt;&gt;0,1,0)</f>
        <v>159747.81380111747</v>
      </c>
      <c r="BC284">
        <f>$BR106*IF(DukeEnergy_BAU!BC106&lt;&gt;0,1,0)</f>
        <v>159747.81380111747</v>
      </c>
      <c r="BD284">
        <f>$BR106*IF(DukeEnergy_BAU!BD106&lt;&gt;0,1,0)</f>
        <v>159747.81380111747</v>
      </c>
      <c r="BE284">
        <f>$BR106*IF(DukeEnergy_BAU!BE106&lt;&gt;0,1,0)</f>
        <v>159747.81380111747</v>
      </c>
      <c r="BF284">
        <f>$BR106*IF(DukeEnergy_BAU!BF106&lt;&gt;0,1,0)</f>
        <v>159747.81380111747</v>
      </c>
      <c r="BG284">
        <f>$BR106*IF(DukeEnergy_BAU!BG106&lt;&gt;0,1,0)</f>
        <v>159747.81380111747</v>
      </c>
      <c r="BH284">
        <f>$BR106*IF(DukeEnergy_BAU!BH106&lt;&gt;0,1,0)</f>
        <v>159747.81380111747</v>
      </c>
      <c r="BI284">
        <f>$BR106*IF(DukeEnergy_BAU!BI106&lt;&gt;0,1,0)</f>
        <v>159747.81380111747</v>
      </c>
      <c r="BJ284">
        <f>$BR106*IF(DukeEnergy_BAU!BJ106&lt;&gt;0,1,0)</f>
        <v>159747.81380111747</v>
      </c>
      <c r="BK284">
        <f>$BR106*IF(DukeEnergy_BAU!BK106&lt;&gt;0,1,0)</f>
        <v>159747.81380111747</v>
      </c>
      <c r="BL284">
        <f>$BR106*IF(DukeEnergy_BAU!BL106&lt;&gt;0,1,0)</f>
        <v>159747.81380111747</v>
      </c>
      <c r="BM284">
        <f>$BR106*IF(DukeEnergy_BAU!BM106&lt;&gt;0,1,0)</f>
        <v>159747.81380111747</v>
      </c>
      <c r="BN284">
        <f>$BR106*IF(DukeEnergy_BAU!BN106&lt;&gt;0,1,0)</f>
        <v>159747.81380111747</v>
      </c>
      <c r="BO284">
        <f>$BR106*IF(DukeEnergy_BAU!BO106&lt;&gt;0,1,0)</f>
        <v>159747.81380111747</v>
      </c>
      <c r="BP284">
        <f>$BR106*IF(DukeEnergy_BAU!BP106&lt;&gt;0,1,0)</f>
        <v>159747.81380111747</v>
      </c>
      <c r="BQ284">
        <f>$BR106*IF(DukeEnergy_BAU!BQ106&lt;&gt;0,1,0)</f>
        <v>159747.81380111747</v>
      </c>
    </row>
    <row r="285" spans="1:69">
      <c r="A285" t="s">
        <v>285</v>
      </c>
      <c r="B285" t="s">
        <v>32</v>
      </c>
      <c r="C285" t="s">
        <v>33</v>
      </c>
      <c r="D285" t="s">
        <v>34</v>
      </c>
      <c r="E285" t="s">
        <v>465</v>
      </c>
      <c r="F285" t="s">
        <v>474</v>
      </c>
      <c r="I285">
        <v>87</v>
      </c>
      <c r="J285" t="s">
        <v>72</v>
      </c>
      <c r="K285">
        <v>2000</v>
      </c>
      <c r="M285" t="s">
        <v>306</v>
      </c>
      <c r="N285" t="s">
        <v>332</v>
      </c>
      <c r="S285" t="s">
        <v>329</v>
      </c>
      <c r="T285" t="s">
        <v>41</v>
      </c>
      <c r="U285">
        <v>39.452199999999998</v>
      </c>
      <c r="V285">
        <v>-84.464699999999993</v>
      </c>
      <c r="W285" t="s">
        <v>42</v>
      </c>
      <c r="X285" t="s">
        <v>467</v>
      </c>
      <c r="Y285" t="s">
        <v>468</v>
      </c>
      <c r="AA285" t="s">
        <v>57</v>
      </c>
      <c r="AB285" t="s">
        <v>469</v>
      </c>
      <c r="AC285" t="s">
        <v>470</v>
      </c>
      <c r="AD285" t="s">
        <v>475</v>
      </c>
      <c r="AE285" t="s">
        <v>49</v>
      </c>
      <c r="AF285" s="1">
        <v>1</v>
      </c>
      <c r="AG285">
        <f t="shared" si="318"/>
        <v>2088</v>
      </c>
      <c r="AH285" t="str">
        <f t="shared" si="319"/>
        <v/>
      </c>
      <c r="AI285">
        <f t="shared" si="320"/>
        <v>24</v>
      </c>
      <c r="AJ285">
        <f t="shared" si="322"/>
        <v>2040</v>
      </c>
      <c r="AK285">
        <f t="shared" ref="AK285:AL285" si="363">AJ285+40</f>
        <v>2080</v>
      </c>
      <c r="AL285">
        <f t="shared" si="363"/>
        <v>2120</v>
      </c>
      <c r="AM285">
        <f>BT107*IF(DukeEnergy_BAU!AM107&lt;&gt;0,1,0)</f>
        <v>150056.1208590407</v>
      </c>
      <c r="AN285">
        <f>BU107*IF(DukeEnergy_BAU!AN107&lt;&gt;0,1,0)</f>
        <v>162095.9419739439</v>
      </c>
      <c r="AO285">
        <f>BV107*IF(DukeEnergy_BAU!AO107&lt;&gt;0,1,0)</f>
        <v>183433.46874906344</v>
      </c>
      <c r="AP285">
        <f>BW107*IF(DukeEnergy_BAU!AP107&lt;&gt;0,1,0)</f>
        <v>143405.72362242182</v>
      </c>
      <c r="AQ285">
        <f>$BR107*IF(DukeEnergy_BAU!AQ107&lt;&gt;0,1,0)</f>
        <v>159747.81380111747</v>
      </c>
      <c r="AR285">
        <f>$BR107*IF(DukeEnergy_BAU!AR107&lt;&gt;0,1,0)</f>
        <v>159747.81380111747</v>
      </c>
      <c r="AS285">
        <f>$BR107*IF(DukeEnergy_BAU!AS107&lt;&gt;0,1,0)</f>
        <v>159747.81380111747</v>
      </c>
      <c r="AT285">
        <f>$BR107*IF(DukeEnergy_BAU!AT107&lt;&gt;0,1,0)</f>
        <v>159747.81380111747</v>
      </c>
      <c r="AU285">
        <f>$BR107*IF(DukeEnergy_BAU!AU107&lt;&gt;0,1,0)</f>
        <v>159747.81380111747</v>
      </c>
      <c r="AV285">
        <f>$BR107*IF(DukeEnergy_BAU!AV107&lt;&gt;0,1,0)</f>
        <v>159747.81380111747</v>
      </c>
      <c r="AW285">
        <f>$BR107*IF(DukeEnergy_BAU!AW107&lt;&gt;0,1,0)</f>
        <v>159747.81380111747</v>
      </c>
      <c r="AX285">
        <f>$BR107*IF(DukeEnergy_BAU!AX107&lt;&gt;0,1,0)</f>
        <v>159747.81380111747</v>
      </c>
      <c r="AY285">
        <f>$BR107*IF(DukeEnergy_BAU!AY107&lt;&gt;0,1,0)</f>
        <v>159747.81380111747</v>
      </c>
      <c r="AZ285">
        <f>$BR107*IF(DukeEnergy_BAU!AZ107&lt;&gt;0,1,0)</f>
        <v>159747.81380111747</v>
      </c>
      <c r="BA285">
        <f>$BR107*IF(DukeEnergy_BAU!BA107&lt;&gt;0,1,0)</f>
        <v>159747.81380111747</v>
      </c>
      <c r="BB285">
        <f>$BR107*IF(DukeEnergy_BAU!BB107&lt;&gt;0,1,0)</f>
        <v>159747.81380111747</v>
      </c>
      <c r="BC285">
        <f>$BR107*IF(DukeEnergy_BAU!BC107&lt;&gt;0,1,0)</f>
        <v>159747.81380111747</v>
      </c>
      <c r="BD285">
        <f>$BR107*IF(DukeEnergy_BAU!BD107&lt;&gt;0,1,0)</f>
        <v>159747.81380111747</v>
      </c>
      <c r="BE285">
        <f>$BR107*IF(DukeEnergy_BAU!BE107&lt;&gt;0,1,0)</f>
        <v>159747.81380111747</v>
      </c>
      <c r="BF285">
        <f>$BR107*IF(DukeEnergy_BAU!BF107&lt;&gt;0,1,0)</f>
        <v>159747.81380111747</v>
      </c>
      <c r="BG285">
        <f>$BR107*IF(DukeEnergy_BAU!BG107&lt;&gt;0,1,0)</f>
        <v>159747.81380111747</v>
      </c>
      <c r="BH285">
        <f>$BR107*IF(DukeEnergy_BAU!BH107&lt;&gt;0,1,0)</f>
        <v>159747.81380111747</v>
      </c>
      <c r="BI285">
        <f>$BR107*IF(DukeEnergy_BAU!BI107&lt;&gt;0,1,0)</f>
        <v>159747.81380111747</v>
      </c>
      <c r="BJ285">
        <f>$BR107*IF(DukeEnergy_BAU!BJ107&lt;&gt;0,1,0)</f>
        <v>159747.81380111747</v>
      </c>
      <c r="BK285">
        <f>$BR107*IF(DukeEnergy_BAU!BK107&lt;&gt;0,1,0)</f>
        <v>159747.81380111747</v>
      </c>
      <c r="BL285">
        <f>$BR107*IF(DukeEnergy_BAU!BL107&lt;&gt;0,1,0)</f>
        <v>159747.81380111747</v>
      </c>
      <c r="BM285">
        <f>$BR107*IF(DukeEnergy_BAU!BM107&lt;&gt;0,1,0)</f>
        <v>159747.81380111747</v>
      </c>
      <c r="BN285">
        <f>$BR107*IF(DukeEnergy_BAU!BN107&lt;&gt;0,1,0)</f>
        <v>159747.81380111747</v>
      </c>
      <c r="BO285">
        <f>$BR107*IF(DukeEnergy_BAU!BO107&lt;&gt;0,1,0)</f>
        <v>159747.81380111747</v>
      </c>
      <c r="BP285">
        <f>$BR107*IF(DukeEnergy_BAU!BP107&lt;&gt;0,1,0)</f>
        <v>159747.81380111747</v>
      </c>
      <c r="BQ285">
        <f>$BR107*IF(DukeEnergy_BAU!BQ107&lt;&gt;0,1,0)</f>
        <v>159747.81380111747</v>
      </c>
    </row>
    <row r="286" spans="1:69">
      <c r="A286" t="s">
        <v>285</v>
      </c>
      <c r="B286" t="s">
        <v>32</v>
      </c>
      <c r="C286" t="s">
        <v>33</v>
      </c>
      <c r="D286" t="s">
        <v>34</v>
      </c>
      <c r="E286" t="s">
        <v>465</v>
      </c>
      <c r="F286" t="s">
        <v>476</v>
      </c>
      <c r="I286">
        <v>87</v>
      </c>
      <c r="J286" t="s">
        <v>72</v>
      </c>
      <c r="K286">
        <v>2000</v>
      </c>
      <c r="M286" t="s">
        <v>306</v>
      </c>
      <c r="N286" t="s">
        <v>332</v>
      </c>
      <c r="S286" t="s">
        <v>329</v>
      </c>
      <c r="T286" t="s">
        <v>41</v>
      </c>
      <c r="U286">
        <v>39.452199999999998</v>
      </c>
      <c r="V286">
        <v>-84.464699999999993</v>
      </c>
      <c r="W286" t="s">
        <v>42</v>
      </c>
      <c r="X286" t="s">
        <v>467</v>
      </c>
      <c r="Y286" t="s">
        <v>468</v>
      </c>
      <c r="AA286" t="s">
        <v>57</v>
      </c>
      <c r="AB286" t="s">
        <v>469</v>
      </c>
      <c r="AC286" t="s">
        <v>470</v>
      </c>
      <c r="AD286" t="s">
        <v>477</v>
      </c>
      <c r="AE286" t="s">
        <v>49</v>
      </c>
      <c r="AF286" s="1">
        <v>1</v>
      </c>
      <c r="AG286">
        <f t="shared" si="318"/>
        <v>2088</v>
      </c>
      <c r="AH286" t="str">
        <f t="shared" si="319"/>
        <v/>
      </c>
      <c r="AI286">
        <f t="shared" si="320"/>
        <v>24</v>
      </c>
      <c r="AJ286">
        <f t="shared" si="322"/>
        <v>2040</v>
      </c>
      <c r="AK286">
        <f t="shared" ref="AK286:AL286" si="364">AJ286+40</f>
        <v>2080</v>
      </c>
      <c r="AL286">
        <f t="shared" si="364"/>
        <v>2120</v>
      </c>
      <c r="AM286">
        <f>BT108*IF(DukeEnergy_BAU!AM108&lt;&gt;0,1,0)</f>
        <v>150056.1208590407</v>
      </c>
      <c r="AN286">
        <f>BU108*IF(DukeEnergy_BAU!AN108&lt;&gt;0,1,0)</f>
        <v>162095.9419739439</v>
      </c>
      <c r="AO286">
        <f>BV108*IF(DukeEnergy_BAU!AO108&lt;&gt;0,1,0)</f>
        <v>183433.46874906344</v>
      </c>
      <c r="AP286">
        <f>BW108*IF(DukeEnergy_BAU!AP108&lt;&gt;0,1,0)</f>
        <v>143405.72362242182</v>
      </c>
      <c r="AQ286">
        <f>$BR108*IF(DukeEnergy_BAU!AQ108&lt;&gt;0,1,0)</f>
        <v>159747.81380111747</v>
      </c>
      <c r="AR286">
        <f>$BR108*IF(DukeEnergy_BAU!AR108&lt;&gt;0,1,0)</f>
        <v>159747.81380111747</v>
      </c>
      <c r="AS286">
        <f>$BR108*IF(DukeEnergy_BAU!AS108&lt;&gt;0,1,0)</f>
        <v>159747.81380111747</v>
      </c>
      <c r="AT286">
        <f>$BR108*IF(DukeEnergy_BAU!AT108&lt;&gt;0,1,0)</f>
        <v>159747.81380111747</v>
      </c>
      <c r="AU286">
        <f>$BR108*IF(DukeEnergy_BAU!AU108&lt;&gt;0,1,0)</f>
        <v>159747.81380111747</v>
      </c>
      <c r="AV286">
        <f>$BR108*IF(DukeEnergy_BAU!AV108&lt;&gt;0,1,0)</f>
        <v>159747.81380111747</v>
      </c>
      <c r="AW286">
        <f>$BR108*IF(DukeEnergy_BAU!AW108&lt;&gt;0,1,0)</f>
        <v>159747.81380111747</v>
      </c>
      <c r="AX286">
        <f>$BR108*IF(DukeEnergy_BAU!AX108&lt;&gt;0,1,0)</f>
        <v>159747.81380111747</v>
      </c>
      <c r="AY286">
        <f>$BR108*IF(DukeEnergy_BAU!AY108&lt;&gt;0,1,0)</f>
        <v>159747.81380111747</v>
      </c>
      <c r="AZ286">
        <f>$BR108*IF(DukeEnergy_BAU!AZ108&lt;&gt;0,1,0)</f>
        <v>159747.81380111747</v>
      </c>
      <c r="BA286">
        <f>$BR108*IF(DukeEnergy_BAU!BA108&lt;&gt;0,1,0)</f>
        <v>159747.81380111747</v>
      </c>
      <c r="BB286">
        <f>$BR108*IF(DukeEnergy_BAU!BB108&lt;&gt;0,1,0)</f>
        <v>159747.81380111747</v>
      </c>
      <c r="BC286">
        <f>$BR108*IF(DukeEnergy_BAU!BC108&lt;&gt;0,1,0)</f>
        <v>159747.81380111747</v>
      </c>
      <c r="BD286">
        <f>$BR108*IF(DukeEnergy_BAU!BD108&lt;&gt;0,1,0)</f>
        <v>159747.81380111747</v>
      </c>
      <c r="BE286">
        <f>$BR108*IF(DukeEnergy_BAU!BE108&lt;&gt;0,1,0)</f>
        <v>159747.81380111747</v>
      </c>
      <c r="BF286">
        <f>$BR108*IF(DukeEnergy_BAU!BF108&lt;&gt;0,1,0)</f>
        <v>159747.81380111747</v>
      </c>
      <c r="BG286">
        <f>$BR108*IF(DukeEnergy_BAU!BG108&lt;&gt;0,1,0)</f>
        <v>159747.81380111747</v>
      </c>
      <c r="BH286">
        <f>$BR108*IF(DukeEnergy_BAU!BH108&lt;&gt;0,1,0)</f>
        <v>159747.81380111747</v>
      </c>
      <c r="BI286">
        <f>$BR108*IF(DukeEnergy_BAU!BI108&lt;&gt;0,1,0)</f>
        <v>159747.81380111747</v>
      </c>
      <c r="BJ286">
        <f>$BR108*IF(DukeEnergy_BAU!BJ108&lt;&gt;0,1,0)</f>
        <v>159747.81380111747</v>
      </c>
      <c r="BK286">
        <f>$BR108*IF(DukeEnergy_BAU!BK108&lt;&gt;0,1,0)</f>
        <v>159747.81380111747</v>
      </c>
      <c r="BL286">
        <f>$BR108*IF(DukeEnergy_BAU!BL108&lt;&gt;0,1,0)</f>
        <v>159747.81380111747</v>
      </c>
      <c r="BM286">
        <f>$BR108*IF(DukeEnergy_BAU!BM108&lt;&gt;0,1,0)</f>
        <v>159747.81380111747</v>
      </c>
      <c r="BN286">
        <f>$BR108*IF(DukeEnergy_BAU!BN108&lt;&gt;0,1,0)</f>
        <v>159747.81380111747</v>
      </c>
      <c r="BO286">
        <f>$BR108*IF(DukeEnergy_BAU!BO108&lt;&gt;0,1,0)</f>
        <v>159747.81380111747</v>
      </c>
      <c r="BP286">
        <f>$BR108*IF(DukeEnergy_BAU!BP108&lt;&gt;0,1,0)</f>
        <v>159747.81380111747</v>
      </c>
      <c r="BQ286">
        <f>$BR108*IF(DukeEnergy_BAU!BQ108&lt;&gt;0,1,0)</f>
        <v>159747.81380111747</v>
      </c>
    </row>
    <row r="287" spans="1:69">
      <c r="A287" t="s">
        <v>285</v>
      </c>
      <c r="B287" t="s">
        <v>32</v>
      </c>
      <c r="C287" t="s">
        <v>33</v>
      </c>
      <c r="D287" t="s">
        <v>34</v>
      </c>
      <c r="E287" t="s">
        <v>465</v>
      </c>
      <c r="F287" t="s">
        <v>478</v>
      </c>
      <c r="I287">
        <v>87</v>
      </c>
      <c r="J287" t="s">
        <v>72</v>
      </c>
      <c r="K287">
        <v>2000</v>
      </c>
      <c r="M287" t="s">
        <v>306</v>
      </c>
      <c r="N287" t="s">
        <v>332</v>
      </c>
      <c r="S287" t="s">
        <v>329</v>
      </c>
      <c r="T287" t="s">
        <v>41</v>
      </c>
      <c r="U287">
        <v>39.452199999999998</v>
      </c>
      <c r="V287">
        <v>-84.464699999999993</v>
      </c>
      <c r="W287" t="s">
        <v>42</v>
      </c>
      <c r="X287" t="s">
        <v>467</v>
      </c>
      <c r="Y287" t="s">
        <v>468</v>
      </c>
      <c r="AA287" t="s">
        <v>57</v>
      </c>
      <c r="AB287" t="s">
        <v>469</v>
      </c>
      <c r="AC287" t="s">
        <v>470</v>
      </c>
      <c r="AD287" t="s">
        <v>479</v>
      </c>
      <c r="AE287" t="s">
        <v>49</v>
      </c>
      <c r="AF287" s="1">
        <v>1</v>
      </c>
      <c r="AG287">
        <f t="shared" si="318"/>
        <v>2088</v>
      </c>
      <c r="AH287" t="str">
        <f t="shared" si="319"/>
        <v/>
      </c>
      <c r="AI287">
        <f t="shared" si="320"/>
        <v>24</v>
      </c>
      <c r="AJ287">
        <f t="shared" si="322"/>
        <v>2040</v>
      </c>
      <c r="AK287">
        <f t="shared" ref="AK287:AL287" si="365">AJ287+40</f>
        <v>2080</v>
      </c>
      <c r="AL287">
        <f t="shared" si="365"/>
        <v>2120</v>
      </c>
      <c r="AM287">
        <f>BT109*IF(DukeEnergy_BAU!AM109&lt;&gt;0,1,0)</f>
        <v>150056.1208590407</v>
      </c>
      <c r="AN287">
        <f>BU109*IF(DukeEnergy_BAU!AN109&lt;&gt;0,1,0)</f>
        <v>162095.9419739439</v>
      </c>
      <c r="AO287">
        <f>BV109*IF(DukeEnergy_BAU!AO109&lt;&gt;0,1,0)</f>
        <v>183433.46874906344</v>
      </c>
      <c r="AP287">
        <f>BW109*IF(DukeEnergy_BAU!AP109&lt;&gt;0,1,0)</f>
        <v>143405.72362242182</v>
      </c>
      <c r="AQ287">
        <f>$BR109*IF(DukeEnergy_BAU!AQ109&lt;&gt;0,1,0)</f>
        <v>159747.81380111747</v>
      </c>
      <c r="AR287">
        <f>$BR109*IF(DukeEnergy_BAU!AR109&lt;&gt;0,1,0)</f>
        <v>159747.81380111747</v>
      </c>
      <c r="AS287">
        <f>$BR109*IF(DukeEnergy_BAU!AS109&lt;&gt;0,1,0)</f>
        <v>159747.81380111747</v>
      </c>
      <c r="AT287">
        <f>$BR109*IF(DukeEnergy_BAU!AT109&lt;&gt;0,1,0)</f>
        <v>159747.81380111747</v>
      </c>
      <c r="AU287">
        <f>$BR109*IF(DukeEnergy_BAU!AU109&lt;&gt;0,1,0)</f>
        <v>159747.81380111747</v>
      </c>
      <c r="AV287">
        <f>$BR109*IF(DukeEnergy_BAU!AV109&lt;&gt;0,1,0)</f>
        <v>159747.81380111747</v>
      </c>
      <c r="AW287">
        <f>$BR109*IF(DukeEnergy_BAU!AW109&lt;&gt;0,1,0)</f>
        <v>159747.81380111747</v>
      </c>
      <c r="AX287">
        <f>$BR109*IF(DukeEnergy_BAU!AX109&lt;&gt;0,1,0)</f>
        <v>159747.81380111747</v>
      </c>
      <c r="AY287">
        <f>$BR109*IF(DukeEnergy_BAU!AY109&lt;&gt;0,1,0)</f>
        <v>159747.81380111747</v>
      </c>
      <c r="AZ287">
        <f>$BR109*IF(DukeEnergy_BAU!AZ109&lt;&gt;0,1,0)</f>
        <v>159747.81380111747</v>
      </c>
      <c r="BA287">
        <f>$BR109*IF(DukeEnergy_BAU!BA109&lt;&gt;0,1,0)</f>
        <v>159747.81380111747</v>
      </c>
      <c r="BB287">
        <f>$BR109*IF(DukeEnergy_BAU!BB109&lt;&gt;0,1,0)</f>
        <v>159747.81380111747</v>
      </c>
      <c r="BC287">
        <f>$BR109*IF(DukeEnergy_BAU!BC109&lt;&gt;0,1,0)</f>
        <v>159747.81380111747</v>
      </c>
      <c r="BD287">
        <f>$BR109*IF(DukeEnergy_BAU!BD109&lt;&gt;0,1,0)</f>
        <v>159747.81380111747</v>
      </c>
      <c r="BE287">
        <f>$BR109*IF(DukeEnergy_BAU!BE109&lt;&gt;0,1,0)</f>
        <v>159747.81380111747</v>
      </c>
      <c r="BF287">
        <f>$BR109*IF(DukeEnergy_BAU!BF109&lt;&gt;0,1,0)</f>
        <v>159747.81380111747</v>
      </c>
      <c r="BG287">
        <f>$BR109*IF(DukeEnergy_BAU!BG109&lt;&gt;0,1,0)</f>
        <v>159747.81380111747</v>
      </c>
      <c r="BH287">
        <f>$BR109*IF(DukeEnergy_BAU!BH109&lt;&gt;0,1,0)</f>
        <v>159747.81380111747</v>
      </c>
      <c r="BI287">
        <f>$BR109*IF(DukeEnergy_BAU!BI109&lt;&gt;0,1,0)</f>
        <v>159747.81380111747</v>
      </c>
      <c r="BJ287">
        <f>$BR109*IF(DukeEnergy_BAU!BJ109&lt;&gt;0,1,0)</f>
        <v>159747.81380111747</v>
      </c>
      <c r="BK287">
        <f>$BR109*IF(DukeEnergy_BAU!BK109&lt;&gt;0,1,0)</f>
        <v>159747.81380111747</v>
      </c>
      <c r="BL287">
        <f>$BR109*IF(DukeEnergy_BAU!BL109&lt;&gt;0,1,0)</f>
        <v>159747.81380111747</v>
      </c>
      <c r="BM287">
        <f>$BR109*IF(DukeEnergy_BAU!BM109&lt;&gt;0,1,0)</f>
        <v>159747.81380111747</v>
      </c>
      <c r="BN287">
        <f>$BR109*IF(DukeEnergy_BAU!BN109&lt;&gt;0,1,0)</f>
        <v>159747.81380111747</v>
      </c>
      <c r="BO287">
        <f>$BR109*IF(DukeEnergy_BAU!BO109&lt;&gt;0,1,0)</f>
        <v>159747.81380111747</v>
      </c>
      <c r="BP287">
        <f>$BR109*IF(DukeEnergy_BAU!BP109&lt;&gt;0,1,0)</f>
        <v>159747.81380111747</v>
      </c>
      <c r="BQ287">
        <f>$BR109*IF(DukeEnergy_BAU!BQ109&lt;&gt;0,1,0)</f>
        <v>159747.81380111747</v>
      </c>
    </row>
    <row r="288" spans="1:69">
      <c r="A288" t="s">
        <v>285</v>
      </c>
      <c r="B288" t="s">
        <v>32</v>
      </c>
      <c r="C288" t="s">
        <v>33</v>
      </c>
      <c r="D288" t="s">
        <v>34</v>
      </c>
      <c r="E288" t="s">
        <v>465</v>
      </c>
      <c r="F288" t="s">
        <v>480</v>
      </c>
      <c r="I288">
        <v>87</v>
      </c>
      <c r="J288" t="s">
        <v>72</v>
      </c>
      <c r="K288">
        <v>2000</v>
      </c>
      <c r="M288" t="s">
        <v>306</v>
      </c>
      <c r="N288" t="s">
        <v>332</v>
      </c>
      <c r="S288" t="s">
        <v>329</v>
      </c>
      <c r="T288" t="s">
        <v>41</v>
      </c>
      <c r="U288">
        <v>39.452199999999998</v>
      </c>
      <c r="V288">
        <v>-84.464699999999993</v>
      </c>
      <c r="W288" t="s">
        <v>42</v>
      </c>
      <c r="X288" t="s">
        <v>467</v>
      </c>
      <c r="Y288" t="s">
        <v>468</v>
      </c>
      <c r="AA288" t="s">
        <v>57</v>
      </c>
      <c r="AB288" t="s">
        <v>469</v>
      </c>
      <c r="AC288" t="s">
        <v>470</v>
      </c>
      <c r="AD288" t="s">
        <v>481</v>
      </c>
      <c r="AE288" t="s">
        <v>49</v>
      </c>
      <c r="AF288" s="1">
        <v>1</v>
      </c>
      <c r="AG288">
        <f t="shared" si="318"/>
        <v>2088</v>
      </c>
      <c r="AH288" t="str">
        <f t="shared" si="319"/>
        <v/>
      </c>
      <c r="AI288">
        <f t="shared" si="320"/>
        <v>24</v>
      </c>
      <c r="AJ288">
        <f t="shared" si="322"/>
        <v>2040</v>
      </c>
      <c r="AK288">
        <f t="shared" ref="AK288:AL288" si="366">AJ288+40</f>
        <v>2080</v>
      </c>
      <c r="AL288">
        <f t="shared" si="366"/>
        <v>2120</v>
      </c>
      <c r="AM288">
        <f>BT110*IF(DukeEnergy_BAU!AM110&lt;&gt;0,1,0)</f>
        <v>150056.1208590407</v>
      </c>
      <c r="AN288">
        <f>BU110*IF(DukeEnergy_BAU!AN110&lt;&gt;0,1,0)</f>
        <v>162095.9419739439</v>
      </c>
      <c r="AO288">
        <f>BV110*IF(DukeEnergy_BAU!AO110&lt;&gt;0,1,0)</f>
        <v>183433.46874906344</v>
      </c>
      <c r="AP288">
        <f>BW110*IF(DukeEnergy_BAU!AP110&lt;&gt;0,1,0)</f>
        <v>143405.72362242182</v>
      </c>
      <c r="AQ288">
        <f>$BR110*IF(DukeEnergy_BAU!AQ110&lt;&gt;0,1,0)</f>
        <v>159747.81380111747</v>
      </c>
      <c r="AR288">
        <f>$BR110*IF(DukeEnergy_BAU!AR110&lt;&gt;0,1,0)</f>
        <v>159747.81380111747</v>
      </c>
      <c r="AS288">
        <f>$BR110*IF(DukeEnergy_BAU!AS110&lt;&gt;0,1,0)</f>
        <v>159747.81380111747</v>
      </c>
      <c r="AT288">
        <f>$BR110*IF(DukeEnergy_BAU!AT110&lt;&gt;0,1,0)</f>
        <v>159747.81380111747</v>
      </c>
      <c r="AU288">
        <f>$BR110*IF(DukeEnergy_BAU!AU110&lt;&gt;0,1,0)</f>
        <v>159747.81380111747</v>
      </c>
      <c r="AV288">
        <f>$BR110*IF(DukeEnergy_BAU!AV110&lt;&gt;0,1,0)</f>
        <v>159747.81380111747</v>
      </c>
      <c r="AW288">
        <f>$BR110*IF(DukeEnergy_BAU!AW110&lt;&gt;0,1,0)</f>
        <v>159747.81380111747</v>
      </c>
      <c r="AX288">
        <f>$BR110*IF(DukeEnergy_BAU!AX110&lt;&gt;0,1,0)</f>
        <v>159747.81380111747</v>
      </c>
      <c r="AY288">
        <f>$BR110*IF(DukeEnergy_BAU!AY110&lt;&gt;0,1,0)</f>
        <v>159747.81380111747</v>
      </c>
      <c r="AZ288">
        <f>$BR110*IF(DukeEnergy_BAU!AZ110&lt;&gt;0,1,0)</f>
        <v>159747.81380111747</v>
      </c>
      <c r="BA288">
        <f>$BR110*IF(DukeEnergy_BAU!BA110&lt;&gt;0,1,0)</f>
        <v>159747.81380111747</v>
      </c>
      <c r="BB288">
        <f>$BR110*IF(DukeEnergy_BAU!BB110&lt;&gt;0,1,0)</f>
        <v>159747.81380111747</v>
      </c>
      <c r="BC288">
        <f>$BR110*IF(DukeEnergy_BAU!BC110&lt;&gt;0,1,0)</f>
        <v>159747.81380111747</v>
      </c>
      <c r="BD288">
        <f>$BR110*IF(DukeEnergy_BAU!BD110&lt;&gt;0,1,0)</f>
        <v>159747.81380111747</v>
      </c>
      <c r="BE288">
        <f>$BR110*IF(DukeEnergy_BAU!BE110&lt;&gt;0,1,0)</f>
        <v>159747.81380111747</v>
      </c>
      <c r="BF288">
        <f>$BR110*IF(DukeEnergy_BAU!BF110&lt;&gt;0,1,0)</f>
        <v>159747.81380111747</v>
      </c>
      <c r="BG288">
        <f>$BR110*IF(DukeEnergy_BAU!BG110&lt;&gt;0,1,0)</f>
        <v>159747.81380111747</v>
      </c>
      <c r="BH288">
        <f>$BR110*IF(DukeEnergy_BAU!BH110&lt;&gt;0,1,0)</f>
        <v>159747.81380111747</v>
      </c>
      <c r="BI288">
        <f>$BR110*IF(DukeEnergy_BAU!BI110&lt;&gt;0,1,0)</f>
        <v>159747.81380111747</v>
      </c>
      <c r="BJ288">
        <f>$BR110*IF(DukeEnergy_BAU!BJ110&lt;&gt;0,1,0)</f>
        <v>159747.81380111747</v>
      </c>
      <c r="BK288">
        <f>$BR110*IF(DukeEnergy_BAU!BK110&lt;&gt;0,1,0)</f>
        <v>159747.81380111747</v>
      </c>
      <c r="BL288">
        <f>$BR110*IF(DukeEnergy_BAU!BL110&lt;&gt;0,1,0)</f>
        <v>159747.81380111747</v>
      </c>
      <c r="BM288">
        <f>$BR110*IF(DukeEnergy_BAU!BM110&lt;&gt;0,1,0)</f>
        <v>159747.81380111747</v>
      </c>
      <c r="BN288">
        <f>$BR110*IF(DukeEnergy_BAU!BN110&lt;&gt;0,1,0)</f>
        <v>159747.81380111747</v>
      </c>
      <c r="BO288">
        <f>$BR110*IF(DukeEnergy_BAU!BO110&lt;&gt;0,1,0)</f>
        <v>159747.81380111747</v>
      </c>
      <c r="BP288">
        <f>$BR110*IF(DukeEnergy_BAU!BP110&lt;&gt;0,1,0)</f>
        <v>159747.81380111747</v>
      </c>
      <c r="BQ288">
        <f>$BR110*IF(DukeEnergy_BAU!BQ110&lt;&gt;0,1,0)</f>
        <v>159747.81380111747</v>
      </c>
    </row>
    <row r="289" spans="1:69">
      <c r="A289" t="s">
        <v>285</v>
      </c>
      <c r="B289" t="s">
        <v>32</v>
      </c>
      <c r="C289" t="s">
        <v>33</v>
      </c>
      <c r="D289" t="s">
        <v>34</v>
      </c>
      <c r="E289" t="s">
        <v>465</v>
      </c>
      <c r="F289" t="s">
        <v>482</v>
      </c>
      <c r="I289">
        <v>87</v>
      </c>
      <c r="J289" t="s">
        <v>72</v>
      </c>
      <c r="K289">
        <v>2000</v>
      </c>
      <c r="M289" t="s">
        <v>306</v>
      </c>
      <c r="N289" t="s">
        <v>332</v>
      </c>
      <c r="S289" t="s">
        <v>329</v>
      </c>
      <c r="T289" t="s">
        <v>41</v>
      </c>
      <c r="U289">
        <v>39.452199999999998</v>
      </c>
      <c r="V289">
        <v>-84.464699999999993</v>
      </c>
      <c r="W289" t="s">
        <v>42</v>
      </c>
      <c r="X289" t="s">
        <v>467</v>
      </c>
      <c r="Y289" t="s">
        <v>468</v>
      </c>
      <c r="AA289" t="s">
        <v>57</v>
      </c>
      <c r="AB289" t="s">
        <v>469</v>
      </c>
      <c r="AC289" t="s">
        <v>470</v>
      </c>
      <c r="AD289" t="s">
        <v>483</v>
      </c>
      <c r="AE289" t="s">
        <v>49</v>
      </c>
      <c r="AF289" s="1">
        <v>1</v>
      </c>
      <c r="AG289">
        <f t="shared" si="318"/>
        <v>2088</v>
      </c>
      <c r="AH289" t="str">
        <f t="shared" si="319"/>
        <v/>
      </c>
      <c r="AI289">
        <f t="shared" si="320"/>
        <v>24</v>
      </c>
      <c r="AJ289">
        <f t="shared" si="322"/>
        <v>2040</v>
      </c>
      <c r="AK289">
        <f t="shared" ref="AK289:AL289" si="367">AJ289+40</f>
        <v>2080</v>
      </c>
      <c r="AL289">
        <f t="shared" si="367"/>
        <v>2120</v>
      </c>
      <c r="AM289">
        <f>BT111*IF(DukeEnergy_BAU!AM111&lt;&gt;0,1,0)</f>
        <v>150056.1208590407</v>
      </c>
      <c r="AN289">
        <f>BU111*IF(DukeEnergy_BAU!AN111&lt;&gt;0,1,0)</f>
        <v>162095.9419739439</v>
      </c>
      <c r="AO289">
        <f>BV111*IF(DukeEnergy_BAU!AO111&lt;&gt;0,1,0)</f>
        <v>183433.46874906344</v>
      </c>
      <c r="AP289">
        <f>BW111*IF(DukeEnergy_BAU!AP111&lt;&gt;0,1,0)</f>
        <v>143405.72362242182</v>
      </c>
      <c r="AQ289">
        <f>$BR111*IF(DukeEnergy_BAU!AQ111&lt;&gt;0,1,0)</f>
        <v>159747.81380111747</v>
      </c>
      <c r="AR289">
        <f>$BR111*IF(DukeEnergy_BAU!AR111&lt;&gt;0,1,0)</f>
        <v>159747.81380111747</v>
      </c>
      <c r="AS289">
        <f>$BR111*IF(DukeEnergy_BAU!AS111&lt;&gt;0,1,0)</f>
        <v>159747.81380111747</v>
      </c>
      <c r="AT289">
        <f>$BR111*IF(DukeEnergy_BAU!AT111&lt;&gt;0,1,0)</f>
        <v>159747.81380111747</v>
      </c>
      <c r="AU289">
        <f>$BR111*IF(DukeEnergy_BAU!AU111&lt;&gt;0,1,0)</f>
        <v>159747.81380111747</v>
      </c>
      <c r="AV289">
        <f>$BR111*IF(DukeEnergy_BAU!AV111&lt;&gt;0,1,0)</f>
        <v>159747.81380111747</v>
      </c>
      <c r="AW289">
        <f>$BR111*IF(DukeEnergy_BAU!AW111&lt;&gt;0,1,0)</f>
        <v>159747.81380111747</v>
      </c>
      <c r="AX289">
        <f>$BR111*IF(DukeEnergy_BAU!AX111&lt;&gt;0,1,0)</f>
        <v>159747.81380111747</v>
      </c>
      <c r="AY289">
        <f>$BR111*IF(DukeEnergy_BAU!AY111&lt;&gt;0,1,0)</f>
        <v>159747.81380111747</v>
      </c>
      <c r="AZ289">
        <f>$BR111*IF(DukeEnergy_BAU!AZ111&lt;&gt;0,1,0)</f>
        <v>159747.81380111747</v>
      </c>
      <c r="BA289">
        <f>$BR111*IF(DukeEnergy_BAU!BA111&lt;&gt;0,1,0)</f>
        <v>159747.81380111747</v>
      </c>
      <c r="BB289">
        <f>$BR111*IF(DukeEnergy_BAU!BB111&lt;&gt;0,1,0)</f>
        <v>159747.81380111747</v>
      </c>
      <c r="BC289">
        <f>$BR111*IF(DukeEnergy_BAU!BC111&lt;&gt;0,1,0)</f>
        <v>159747.81380111747</v>
      </c>
      <c r="BD289">
        <f>$BR111*IF(DukeEnergy_BAU!BD111&lt;&gt;0,1,0)</f>
        <v>159747.81380111747</v>
      </c>
      <c r="BE289">
        <f>$BR111*IF(DukeEnergy_BAU!BE111&lt;&gt;0,1,0)</f>
        <v>159747.81380111747</v>
      </c>
      <c r="BF289">
        <f>$BR111*IF(DukeEnergy_BAU!BF111&lt;&gt;0,1,0)</f>
        <v>159747.81380111747</v>
      </c>
      <c r="BG289">
        <f>$BR111*IF(DukeEnergy_BAU!BG111&lt;&gt;0,1,0)</f>
        <v>159747.81380111747</v>
      </c>
      <c r="BH289">
        <f>$BR111*IF(DukeEnergy_BAU!BH111&lt;&gt;0,1,0)</f>
        <v>159747.81380111747</v>
      </c>
      <c r="BI289">
        <f>$BR111*IF(DukeEnergy_BAU!BI111&lt;&gt;0,1,0)</f>
        <v>159747.81380111747</v>
      </c>
      <c r="BJ289">
        <f>$BR111*IF(DukeEnergy_BAU!BJ111&lt;&gt;0,1,0)</f>
        <v>159747.81380111747</v>
      </c>
      <c r="BK289">
        <f>$BR111*IF(DukeEnergy_BAU!BK111&lt;&gt;0,1,0)</f>
        <v>159747.81380111747</v>
      </c>
      <c r="BL289">
        <f>$BR111*IF(DukeEnergy_BAU!BL111&lt;&gt;0,1,0)</f>
        <v>159747.81380111747</v>
      </c>
      <c r="BM289">
        <f>$BR111*IF(DukeEnergy_BAU!BM111&lt;&gt;0,1,0)</f>
        <v>159747.81380111747</v>
      </c>
      <c r="BN289">
        <f>$BR111*IF(DukeEnergy_BAU!BN111&lt;&gt;0,1,0)</f>
        <v>159747.81380111747</v>
      </c>
      <c r="BO289">
        <f>$BR111*IF(DukeEnergy_BAU!BO111&lt;&gt;0,1,0)</f>
        <v>159747.81380111747</v>
      </c>
      <c r="BP289">
        <f>$BR111*IF(DukeEnergy_BAU!BP111&lt;&gt;0,1,0)</f>
        <v>159747.81380111747</v>
      </c>
      <c r="BQ289">
        <f>$BR111*IF(DukeEnergy_BAU!BQ111&lt;&gt;0,1,0)</f>
        <v>159747.81380111747</v>
      </c>
    </row>
    <row r="290" spans="1:69">
      <c r="A290" t="s">
        <v>285</v>
      </c>
      <c r="B290" t="s">
        <v>32</v>
      </c>
      <c r="C290" t="s">
        <v>33</v>
      </c>
      <c r="D290" t="s">
        <v>34</v>
      </c>
      <c r="E290" t="s">
        <v>465</v>
      </c>
      <c r="F290" t="s">
        <v>484</v>
      </c>
      <c r="I290">
        <v>87</v>
      </c>
      <c r="J290" t="s">
        <v>72</v>
      </c>
      <c r="K290">
        <v>2000</v>
      </c>
      <c r="M290" t="s">
        <v>306</v>
      </c>
      <c r="N290" t="s">
        <v>332</v>
      </c>
      <c r="S290" t="s">
        <v>329</v>
      </c>
      <c r="T290" t="s">
        <v>41</v>
      </c>
      <c r="U290">
        <v>39.452199999999998</v>
      </c>
      <c r="V290">
        <v>-84.464699999999993</v>
      </c>
      <c r="W290" t="s">
        <v>42</v>
      </c>
      <c r="X290" t="s">
        <v>467</v>
      </c>
      <c r="Y290" t="s">
        <v>468</v>
      </c>
      <c r="AA290" t="s">
        <v>57</v>
      </c>
      <c r="AB290" t="s">
        <v>469</v>
      </c>
      <c r="AC290" t="s">
        <v>470</v>
      </c>
      <c r="AD290" t="s">
        <v>485</v>
      </c>
      <c r="AE290" t="s">
        <v>49</v>
      </c>
      <c r="AF290" s="1">
        <v>1</v>
      </c>
      <c r="AG290">
        <f t="shared" si="318"/>
        <v>2088</v>
      </c>
      <c r="AH290">
        <f t="shared" si="319"/>
        <v>2088</v>
      </c>
      <c r="AI290">
        <f t="shared" si="320"/>
        <v>24</v>
      </c>
      <c r="AJ290">
        <f t="shared" si="322"/>
        <v>2040</v>
      </c>
      <c r="AK290">
        <f t="shared" ref="AK290:AL290" si="368">AJ290+40</f>
        <v>2080</v>
      </c>
      <c r="AL290">
        <f t="shared" si="368"/>
        <v>2120</v>
      </c>
      <c r="AM290">
        <f>BT112*IF(DukeEnergy_BAU!AM112&lt;&gt;0,1,0)</f>
        <v>150056.1208590407</v>
      </c>
      <c r="AN290">
        <f>BU112*IF(DukeEnergy_BAU!AN112&lt;&gt;0,1,0)</f>
        <v>162095.9419739439</v>
      </c>
      <c r="AO290">
        <f>BV112*IF(DukeEnergy_BAU!AO112&lt;&gt;0,1,0)</f>
        <v>183433.46874906344</v>
      </c>
      <c r="AP290">
        <f>BW112*IF(DukeEnergy_BAU!AP112&lt;&gt;0,1,0)</f>
        <v>143405.72362242182</v>
      </c>
      <c r="AQ290">
        <f>$BR112*IF(DukeEnergy_BAU!AQ112&lt;&gt;0,1,0)</f>
        <v>159747.81380111747</v>
      </c>
      <c r="AR290">
        <f>$BR112*IF(DukeEnergy_BAU!AR112&lt;&gt;0,1,0)</f>
        <v>159747.81380111747</v>
      </c>
      <c r="AS290">
        <f>$BR112*IF(DukeEnergy_BAU!AS112&lt;&gt;0,1,0)</f>
        <v>159747.81380111747</v>
      </c>
      <c r="AT290">
        <f>$BR112*IF(DukeEnergy_BAU!AT112&lt;&gt;0,1,0)</f>
        <v>159747.81380111747</v>
      </c>
      <c r="AU290">
        <f>$BR112*IF(DukeEnergy_BAU!AU112&lt;&gt;0,1,0)</f>
        <v>159747.81380111747</v>
      </c>
      <c r="AV290">
        <f>$BR112*IF(DukeEnergy_BAU!AV112&lt;&gt;0,1,0)</f>
        <v>159747.81380111747</v>
      </c>
      <c r="AW290">
        <f>$BR112*IF(DukeEnergy_BAU!AW112&lt;&gt;0,1,0)</f>
        <v>159747.81380111747</v>
      </c>
      <c r="AX290">
        <f>$BR112*IF(DukeEnergy_BAU!AX112&lt;&gt;0,1,0)</f>
        <v>159747.81380111747</v>
      </c>
      <c r="AY290">
        <f>$BR112*IF(DukeEnergy_BAU!AY112&lt;&gt;0,1,0)</f>
        <v>159747.81380111747</v>
      </c>
      <c r="AZ290">
        <f>$BR112*IF(DukeEnergy_BAU!AZ112&lt;&gt;0,1,0)</f>
        <v>159747.81380111747</v>
      </c>
      <c r="BA290">
        <f>$BR112*IF(DukeEnergy_BAU!BA112&lt;&gt;0,1,0)</f>
        <v>159747.81380111747</v>
      </c>
      <c r="BB290">
        <f>$BR112*IF(DukeEnergy_BAU!BB112&lt;&gt;0,1,0)</f>
        <v>159747.81380111747</v>
      </c>
      <c r="BC290">
        <f>$BR112*IF(DukeEnergy_BAU!BC112&lt;&gt;0,1,0)</f>
        <v>159747.81380111747</v>
      </c>
      <c r="BD290">
        <f>$BR112*IF(DukeEnergy_BAU!BD112&lt;&gt;0,1,0)</f>
        <v>159747.81380111747</v>
      </c>
      <c r="BE290">
        <f>$BR112*IF(DukeEnergy_BAU!BE112&lt;&gt;0,1,0)</f>
        <v>159747.81380111747</v>
      </c>
      <c r="BF290">
        <f>$BR112*IF(DukeEnergy_BAU!BF112&lt;&gt;0,1,0)</f>
        <v>159747.81380111747</v>
      </c>
      <c r="BG290">
        <f>$BR112*IF(DukeEnergy_BAU!BG112&lt;&gt;0,1,0)</f>
        <v>159747.81380111747</v>
      </c>
      <c r="BH290">
        <f>$BR112*IF(DukeEnergy_BAU!BH112&lt;&gt;0,1,0)</f>
        <v>159747.81380111747</v>
      </c>
      <c r="BI290">
        <f>$BR112*IF(DukeEnergy_BAU!BI112&lt;&gt;0,1,0)</f>
        <v>159747.81380111747</v>
      </c>
      <c r="BJ290">
        <f>$BR112*IF(DukeEnergy_BAU!BJ112&lt;&gt;0,1,0)</f>
        <v>159747.81380111747</v>
      </c>
      <c r="BK290">
        <f>$BR112*IF(DukeEnergy_BAU!BK112&lt;&gt;0,1,0)</f>
        <v>159747.81380111747</v>
      </c>
      <c r="BL290">
        <f>$BR112*IF(DukeEnergy_BAU!BL112&lt;&gt;0,1,0)</f>
        <v>159747.81380111747</v>
      </c>
      <c r="BM290">
        <f>$BR112*IF(DukeEnergy_BAU!BM112&lt;&gt;0,1,0)</f>
        <v>159747.81380111747</v>
      </c>
      <c r="BN290">
        <f>$BR112*IF(DukeEnergy_BAU!BN112&lt;&gt;0,1,0)</f>
        <v>159747.81380111747</v>
      </c>
      <c r="BO290">
        <f>$BR112*IF(DukeEnergy_BAU!BO112&lt;&gt;0,1,0)</f>
        <v>159747.81380111747</v>
      </c>
      <c r="BP290">
        <f>$BR112*IF(DukeEnergy_BAU!BP112&lt;&gt;0,1,0)</f>
        <v>159747.81380111747</v>
      </c>
      <c r="BQ290">
        <f>$BR112*IF(DukeEnergy_BAU!BQ112&lt;&gt;0,1,0)</f>
        <v>159747.81380111747</v>
      </c>
    </row>
    <row r="291" spans="1:69">
      <c r="A291" t="s">
        <v>285</v>
      </c>
      <c r="B291" t="s">
        <v>32</v>
      </c>
      <c r="C291" t="s">
        <v>33</v>
      </c>
      <c r="D291" t="s">
        <v>34</v>
      </c>
      <c r="E291" t="s">
        <v>486</v>
      </c>
      <c r="F291" t="s">
        <v>287</v>
      </c>
      <c r="I291">
        <v>100</v>
      </c>
      <c r="J291" t="s">
        <v>72</v>
      </c>
      <c r="K291">
        <v>2002</v>
      </c>
      <c r="M291" t="s">
        <v>306</v>
      </c>
      <c r="N291" t="s">
        <v>289</v>
      </c>
      <c r="S291" t="s">
        <v>324</v>
      </c>
      <c r="T291" t="s">
        <v>41</v>
      </c>
      <c r="U291">
        <v>35.159700000000001</v>
      </c>
      <c r="V291">
        <v>-81.430599999999998</v>
      </c>
      <c r="W291" t="s">
        <v>42</v>
      </c>
      <c r="X291" t="s">
        <v>487</v>
      </c>
      <c r="Y291" t="s">
        <v>488</v>
      </c>
      <c r="AA291" t="s">
        <v>185</v>
      </c>
      <c r="AB291" t="s">
        <v>489</v>
      </c>
      <c r="AC291" t="s">
        <v>490</v>
      </c>
      <c r="AD291" t="s">
        <v>491</v>
      </c>
      <c r="AE291" t="s">
        <v>49</v>
      </c>
      <c r="AF291" s="1">
        <v>1</v>
      </c>
      <c r="AG291">
        <f t="shared" si="318"/>
        <v>2400</v>
      </c>
      <c r="AH291" t="str">
        <f t="shared" si="319"/>
        <v/>
      </c>
      <c r="AI291">
        <f t="shared" si="320"/>
        <v>22</v>
      </c>
      <c r="AJ291">
        <f t="shared" si="322"/>
        <v>2042</v>
      </c>
      <c r="AK291">
        <f t="shared" ref="AK291:AL291" si="369">AJ291+40</f>
        <v>2082</v>
      </c>
      <c r="AL291">
        <f t="shared" si="369"/>
        <v>2122</v>
      </c>
      <c r="AM291">
        <f>BT113*IF(DukeEnergy_BAU!AM113&lt;&gt;0,1,0)</f>
        <v>172478.29983797783</v>
      </c>
      <c r="AN291">
        <f>BU113*IF(DukeEnergy_BAU!AN113&lt;&gt;0,1,0)</f>
        <v>186317.17468269417</v>
      </c>
      <c r="AO291">
        <f>BV113*IF(DukeEnergy_BAU!AO113&lt;&gt;0,1,0)</f>
        <v>210843.06752765912</v>
      </c>
      <c r="AP291">
        <f>BW113*IF(DukeEnergy_BAU!AP113&lt;&gt;0,1,0)</f>
        <v>164834.16508324348</v>
      </c>
      <c r="AQ291">
        <f>$BR113*IF(DukeEnergy_BAU!AQ113&lt;&gt;0,1,0)</f>
        <v>183618.17678289366</v>
      </c>
      <c r="AR291">
        <f>$BR113*IF(DukeEnergy_BAU!AR113&lt;&gt;0,1,0)</f>
        <v>183618.17678289366</v>
      </c>
      <c r="AS291">
        <f>$BR113*IF(DukeEnergy_BAU!AS113&lt;&gt;0,1,0)</f>
        <v>183618.17678289366</v>
      </c>
      <c r="AT291">
        <f>$BR113*IF(DukeEnergy_BAU!AT113&lt;&gt;0,1,0)</f>
        <v>183618.17678289366</v>
      </c>
      <c r="AU291">
        <f>$BR113*IF(DukeEnergy_BAU!AU113&lt;&gt;0,1,0)</f>
        <v>183618.17678289366</v>
      </c>
      <c r="AV291">
        <f>$BR113*IF(DukeEnergy_BAU!AV113&lt;&gt;0,1,0)</f>
        <v>183618.17678289366</v>
      </c>
      <c r="AW291">
        <f>$BR113*IF(DukeEnergy_BAU!AW113&lt;&gt;0,1,0)</f>
        <v>183618.17678289366</v>
      </c>
      <c r="AX291">
        <f>$BR113*IF(DukeEnergy_BAU!AX113&lt;&gt;0,1,0)</f>
        <v>183618.17678289366</v>
      </c>
      <c r="AY291">
        <f>$BR113*IF(DukeEnergy_BAU!AY113&lt;&gt;0,1,0)</f>
        <v>183618.17678289366</v>
      </c>
      <c r="AZ291">
        <f>$BR113*IF(DukeEnergy_BAU!AZ113&lt;&gt;0,1,0)</f>
        <v>183618.17678289366</v>
      </c>
      <c r="BA291">
        <f>$BR113*IF(DukeEnergy_BAU!BA113&lt;&gt;0,1,0)</f>
        <v>183618.17678289366</v>
      </c>
      <c r="BB291">
        <f>$BR113*IF(DukeEnergy_BAU!BB113&lt;&gt;0,1,0)</f>
        <v>183618.17678289366</v>
      </c>
      <c r="BC291">
        <f>$BR113*IF(DukeEnergy_BAU!BC113&lt;&gt;0,1,0)</f>
        <v>183618.17678289366</v>
      </c>
      <c r="BD291">
        <f>$BR113*IF(DukeEnergy_BAU!BD113&lt;&gt;0,1,0)</f>
        <v>183618.17678289366</v>
      </c>
      <c r="BE291">
        <f>$BR113*IF(DukeEnergy_BAU!BE113&lt;&gt;0,1,0)</f>
        <v>183618.17678289366</v>
      </c>
      <c r="BF291">
        <f>$BR113*IF(DukeEnergy_BAU!BF113&lt;&gt;0,1,0)</f>
        <v>183618.17678289366</v>
      </c>
      <c r="BG291">
        <f>$BR113*IF(DukeEnergy_BAU!BG113&lt;&gt;0,1,0)</f>
        <v>183618.17678289366</v>
      </c>
      <c r="BH291">
        <f>$BR113*IF(DukeEnergy_BAU!BH113&lt;&gt;0,1,0)</f>
        <v>183618.17678289366</v>
      </c>
      <c r="BI291">
        <f>$BR113*IF(DukeEnergy_BAU!BI113&lt;&gt;0,1,0)</f>
        <v>183618.17678289366</v>
      </c>
      <c r="BJ291">
        <f>$BR113*IF(DukeEnergy_BAU!BJ113&lt;&gt;0,1,0)</f>
        <v>183618.17678289366</v>
      </c>
      <c r="BK291">
        <f>$BR113*IF(DukeEnergy_BAU!BK113&lt;&gt;0,1,0)</f>
        <v>183618.17678289366</v>
      </c>
      <c r="BL291">
        <f>$BR113*IF(DukeEnergy_BAU!BL113&lt;&gt;0,1,0)</f>
        <v>183618.17678289366</v>
      </c>
      <c r="BM291">
        <f>$BR113*IF(DukeEnergy_BAU!BM113&lt;&gt;0,1,0)</f>
        <v>183618.17678289366</v>
      </c>
      <c r="BN291">
        <f>$BR113*IF(DukeEnergy_BAU!BN113&lt;&gt;0,1,0)</f>
        <v>183618.17678289366</v>
      </c>
      <c r="BO291">
        <f>$BR113*IF(DukeEnergy_BAU!BO113&lt;&gt;0,1,0)</f>
        <v>183618.17678289366</v>
      </c>
      <c r="BP291">
        <f>$BR113*IF(DukeEnergy_BAU!BP113&lt;&gt;0,1,0)</f>
        <v>183618.17678289366</v>
      </c>
      <c r="BQ291">
        <f>$BR113*IF(DukeEnergy_BAU!BQ113&lt;&gt;0,1,0)</f>
        <v>183618.17678289366</v>
      </c>
    </row>
    <row r="292" spans="1:69">
      <c r="A292" t="s">
        <v>285</v>
      </c>
      <c r="B292" t="s">
        <v>32</v>
      </c>
      <c r="C292" t="s">
        <v>33</v>
      </c>
      <c r="D292" t="s">
        <v>34</v>
      </c>
      <c r="E292" t="s">
        <v>486</v>
      </c>
      <c r="F292" t="s">
        <v>296</v>
      </c>
      <c r="I292">
        <v>100</v>
      </c>
      <c r="J292" t="s">
        <v>72</v>
      </c>
      <c r="K292">
        <v>2002</v>
      </c>
      <c r="M292" t="s">
        <v>306</v>
      </c>
      <c r="N292" t="s">
        <v>289</v>
      </c>
      <c r="S292" t="s">
        <v>324</v>
      </c>
      <c r="T292" t="s">
        <v>41</v>
      </c>
      <c r="U292">
        <v>35.159700000000001</v>
      </c>
      <c r="V292">
        <v>-81.430599999999998</v>
      </c>
      <c r="W292" t="s">
        <v>42</v>
      </c>
      <c r="X292" t="s">
        <v>487</v>
      </c>
      <c r="Y292" t="s">
        <v>488</v>
      </c>
      <c r="AA292" t="s">
        <v>185</v>
      </c>
      <c r="AB292" t="s">
        <v>489</v>
      </c>
      <c r="AC292" t="s">
        <v>490</v>
      </c>
      <c r="AD292" t="s">
        <v>492</v>
      </c>
      <c r="AE292" t="s">
        <v>49</v>
      </c>
      <c r="AF292" s="1">
        <v>1</v>
      </c>
      <c r="AG292">
        <f t="shared" si="318"/>
        <v>2400</v>
      </c>
      <c r="AH292" t="str">
        <f t="shared" si="319"/>
        <v/>
      </c>
      <c r="AI292">
        <f t="shared" si="320"/>
        <v>22</v>
      </c>
      <c r="AJ292">
        <f t="shared" si="322"/>
        <v>2042</v>
      </c>
      <c r="AK292">
        <f t="shared" ref="AK292:AL292" si="370">AJ292+40</f>
        <v>2082</v>
      </c>
      <c r="AL292">
        <f t="shared" si="370"/>
        <v>2122</v>
      </c>
      <c r="AM292">
        <f>BT114*IF(DukeEnergy_BAU!AM114&lt;&gt;0,1,0)</f>
        <v>172478.29983797783</v>
      </c>
      <c r="AN292">
        <f>BU114*IF(DukeEnergy_BAU!AN114&lt;&gt;0,1,0)</f>
        <v>186317.17468269417</v>
      </c>
      <c r="AO292">
        <f>BV114*IF(DukeEnergy_BAU!AO114&lt;&gt;0,1,0)</f>
        <v>210843.06752765912</v>
      </c>
      <c r="AP292">
        <f>BW114*IF(DukeEnergy_BAU!AP114&lt;&gt;0,1,0)</f>
        <v>164834.16508324348</v>
      </c>
      <c r="AQ292">
        <f>$BR114*IF(DukeEnergy_BAU!AQ114&lt;&gt;0,1,0)</f>
        <v>183618.17678289366</v>
      </c>
      <c r="AR292">
        <f>$BR114*IF(DukeEnergy_BAU!AR114&lt;&gt;0,1,0)</f>
        <v>183618.17678289366</v>
      </c>
      <c r="AS292">
        <f>$BR114*IF(DukeEnergy_BAU!AS114&lt;&gt;0,1,0)</f>
        <v>183618.17678289366</v>
      </c>
      <c r="AT292">
        <f>$BR114*IF(DukeEnergy_BAU!AT114&lt;&gt;0,1,0)</f>
        <v>183618.17678289366</v>
      </c>
      <c r="AU292">
        <f>$BR114*IF(DukeEnergy_BAU!AU114&lt;&gt;0,1,0)</f>
        <v>183618.17678289366</v>
      </c>
      <c r="AV292">
        <f>$BR114*IF(DukeEnergy_BAU!AV114&lt;&gt;0,1,0)</f>
        <v>183618.17678289366</v>
      </c>
      <c r="AW292">
        <f>$BR114*IF(DukeEnergy_BAU!AW114&lt;&gt;0,1,0)</f>
        <v>183618.17678289366</v>
      </c>
      <c r="AX292">
        <f>$BR114*IF(DukeEnergy_BAU!AX114&lt;&gt;0,1,0)</f>
        <v>183618.17678289366</v>
      </c>
      <c r="AY292">
        <f>$BR114*IF(DukeEnergy_BAU!AY114&lt;&gt;0,1,0)</f>
        <v>183618.17678289366</v>
      </c>
      <c r="AZ292">
        <f>$BR114*IF(DukeEnergy_BAU!AZ114&lt;&gt;0,1,0)</f>
        <v>183618.17678289366</v>
      </c>
      <c r="BA292">
        <f>$BR114*IF(DukeEnergy_BAU!BA114&lt;&gt;0,1,0)</f>
        <v>183618.17678289366</v>
      </c>
      <c r="BB292">
        <f>$BR114*IF(DukeEnergy_BAU!BB114&lt;&gt;0,1,0)</f>
        <v>183618.17678289366</v>
      </c>
      <c r="BC292">
        <f>$BR114*IF(DukeEnergy_BAU!BC114&lt;&gt;0,1,0)</f>
        <v>183618.17678289366</v>
      </c>
      <c r="BD292">
        <f>$BR114*IF(DukeEnergy_BAU!BD114&lt;&gt;0,1,0)</f>
        <v>183618.17678289366</v>
      </c>
      <c r="BE292">
        <f>$BR114*IF(DukeEnergy_BAU!BE114&lt;&gt;0,1,0)</f>
        <v>183618.17678289366</v>
      </c>
      <c r="BF292">
        <f>$BR114*IF(DukeEnergy_BAU!BF114&lt;&gt;0,1,0)</f>
        <v>183618.17678289366</v>
      </c>
      <c r="BG292">
        <f>$BR114*IF(DukeEnergy_BAU!BG114&lt;&gt;0,1,0)</f>
        <v>183618.17678289366</v>
      </c>
      <c r="BH292">
        <f>$BR114*IF(DukeEnergy_BAU!BH114&lt;&gt;0,1,0)</f>
        <v>183618.17678289366</v>
      </c>
      <c r="BI292">
        <f>$BR114*IF(DukeEnergy_BAU!BI114&lt;&gt;0,1,0)</f>
        <v>183618.17678289366</v>
      </c>
      <c r="BJ292">
        <f>$BR114*IF(DukeEnergy_BAU!BJ114&lt;&gt;0,1,0)</f>
        <v>183618.17678289366</v>
      </c>
      <c r="BK292">
        <f>$BR114*IF(DukeEnergy_BAU!BK114&lt;&gt;0,1,0)</f>
        <v>183618.17678289366</v>
      </c>
      <c r="BL292">
        <f>$BR114*IF(DukeEnergy_BAU!BL114&lt;&gt;0,1,0)</f>
        <v>183618.17678289366</v>
      </c>
      <c r="BM292">
        <f>$BR114*IF(DukeEnergy_BAU!BM114&lt;&gt;0,1,0)</f>
        <v>183618.17678289366</v>
      </c>
      <c r="BN292">
        <f>$BR114*IF(DukeEnergy_BAU!BN114&lt;&gt;0,1,0)</f>
        <v>183618.17678289366</v>
      </c>
      <c r="BO292">
        <f>$BR114*IF(DukeEnergy_BAU!BO114&lt;&gt;0,1,0)</f>
        <v>183618.17678289366</v>
      </c>
      <c r="BP292">
        <f>$BR114*IF(DukeEnergy_BAU!BP114&lt;&gt;0,1,0)</f>
        <v>183618.17678289366</v>
      </c>
      <c r="BQ292">
        <f>$BR114*IF(DukeEnergy_BAU!BQ114&lt;&gt;0,1,0)</f>
        <v>183618.17678289366</v>
      </c>
    </row>
    <row r="293" spans="1:69">
      <c r="A293" t="s">
        <v>285</v>
      </c>
      <c r="B293" t="s">
        <v>32</v>
      </c>
      <c r="C293" t="s">
        <v>33</v>
      </c>
      <c r="D293" t="s">
        <v>34</v>
      </c>
      <c r="E293" t="s">
        <v>486</v>
      </c>
      <c r="F293" t="s">
        <v>343</v>
      </c>
      <c r="I293">
        <v>100</v>
      </c>
      <c r="J293" t="s">
        <v>72</v>
      </c>
      <c r="K293">
        <v>2002</v>
      </c>
      <c r="M293" t="s">
        <v>306</v>
      </c>
      <c r="N293" t="s">
        <v>289</v>
      </c>
      <c r="S293" t="s">
        <v>324</v>
      </c>
      <c r="T293" t="s">
        <v>41</v>
      </c>
      <c r="U293">
        <v>35.159700000000001</v>
      </c>
      <c r="V293">
        <v>-81.430599999999998</v>
      </c>
      <c r="W293" t="s">
        <v>42</v>
      </c>
      <c r="X293" t="s">
        <v>487</v>
      </c>
      <c r="Y293" t="s">
        <v>488</v>
      </c>
      <c r="AA293" t="s">
        <v>185</v>
      </c>
      <c r="AB293" t="s">
        <v>489</v>
      </c>
      <c r="AC293" t="s">
        <v>490</v>
      </c>
      <c r="AD293" t="s">
        <v>493</v>
      </c>
      <c r="AE293" t="s">
        <v>49</v>
      </c>
      <c r="AF293" s="1">
        <v>1</v>
      </c>
      <c r="AG293">
        <f t="shared" si="318"/>
        <v>2400</v>
      </c>
      <c r="AH293" t="str">
        <f t="shared" si="319"/>
        <v/>
      </c>
      <c r="AI293">
        <f t="shared" si="320"/>
        <v>22</v>
      </c>
      <c r="AJ293">
        <f t="shared" si="322"/>
        <v>2042</v>
      </c>
      <c r="AK293">
        <f t="shared" ref="AK293:AL293" si="371">AJ293+40</f>
        <v>2082</v>
      </c>
      <c r="AL293">
        <f t="shared" si="371"/>
        <v>2122</v>
      </c>
      <c r="AM293">
        <f>BT115*IF(DukeEnergy_BAU!AM115&lt;&gt;0,1,0)</f>
        <v>172478.29983797783</v>
      </c>
      <c r="AN293">
        <f>BU115*IF(DukeEnergy_BAU!AN115&lt;&gt;0,1,0)</f>
        <v>186317.17468269417</v>
      </c>
      <c r="AO293">
        <f>BV115*IF(DukeEnergy_BAU!AO115&lt;&gt;0,1,0)</f>
        <v>210843.06752765912</v>
      </c>
      <c r="AP293">
        <f>BW115*IF(DukeEnergy_BAU!AP115&lt;&gt;0,1,0)</f>
        <v>164834.16508324348</v>
      </c>
      <c r="AQ293">
        <f>$BR115*IF(DukeEnergy_BAU!AQ115&lt;&gt;0,1,0)</f>
        <v>183618.17678289366</v>
      </c>
      <c r="AR293">
        <f>$BR115*IF(DukeEnergy_BAU!AR115&lt;&gt;0,1,0)</f>
        <v>183618.17678289366</v>
      </c>
      <c r="AS293">
        <f>$BR115*IF(DukeEnergy_BAU!AS115&lt;&gt;0,1,0)</f>
        <v>183618.17678289366</v>
      </c>
      <c r="AT293">
        <f>$BR115*IF(DukeEnergy_BAU!AT115&lt;&gt;0,1,0)</f>
        <v>183618.17678289366</v>
      </c>
      <c r="AU293">
        <f>$BR115*IF(DukeEnergy_BAU!AU115&lt;&gt;0,1,0)</f>
        <v>183618.17678289366</v>
      </c>
      <c r="AV293">
        <f>$BR115*IF(DukeEnergy_BAU!AV115&lt;&gt;0,1,0)</f>
        <v>183618.17678289366</v>
      </c>
      <c r="AW293">
        <f>$BR115*IF(DukeEnergy_BAU!AW115&lt;&gt;0,1,0)</f>
        <v>183618.17678289366</v>
      </c>
      <c r="AX293">
        <f>$BR115*IF(DukeEnergy_BAU!AX115&lt;&gt;0,1,0)</f>
        <v>183618.17678289366</v>
      </c>
      <c r="AY293">
        <f>$BR115*IF(DukeEnergy_BAU!AY115&lt;&gt;0,1,0)</f>
        <v>183618.17678289366</v>
      </c>
      <c r="AZ293">
        <f>$BR115*IF(DukeEnergy_BAU!AZ115&lt;&gt;0,1,0)</f>
        <v>183618.17678289366</v>
      </c>
      <c r="BA293">
        <f>$BR115*IF(DukeEnergy_BAU!BA115&lt;&gt;0,1,0)</f>
        <v>183618.17678289366</v>
      </c>
      <c r="BB293">
        <f>$BR115*IF(DukeEnergy_BAU!BB115&lt;&gt;0,1,0)</f>
        <v>183618.17678289366</v>
      </c>
      <c r="BC293">
        <f>$BR115*IF(DukeEnergy_BAU!BC115&lt;&gt;0,1,0)</f>
        <v>183618.17678289366</v>
      </c>
      <c r="BD293">
        <f>$BR115*IF(DukeEnergy_BAU!BD115&lt;&gt;0,1,0)</f>
        <v>183618.17678289366</v>
      </c>
      <c r="BE293">
        <f>$BR115*IF(DukeEnergy_BAU!BE115&lt;&gt;0,1,0)</f>
        <v>183618.17678289366</v>
      </c>
      <c r="BF293">
        <f>$BR115*IF(DukeEnergy_BAU!BF115&lt;&gt;0,1,0)</f>
        <v>183618.17678289366</v>
      </c>
      <c r="BG293">
        <f>$BR115*IF(DukeEnergy_BAU!BG115&lt;&gt;0,1,0)</f>
        <v>183618.17678289366</v>
      </c>
      <c r="BH293">
        <f>$BR115*IF(DukeEnergy_BAU!BH115&lt;&gt;0,1,0)</f>
        <v>183618.17678289366</v>
      </c>
      <c r="BI293">
        <f>$BR115*IF(DukeEnergy_BAU!BI115&lt;&gt;0,1,0)</f>
        <v>183618.17678289366</v>
      </c>
      <c r="BJ293">
        <f>$BR115*IF(DukeEnergy_BAU!BJ115&lt;&gt;0,1,0)</f>
        <v>183618.17678289366</v>
      </c>
      <c r="BK293">
        <f>$BR115*IF(DukeEnergy_BAU!BK115&lt;&gt;0,1,0)</f>
        <v>183618.17678289366</v>
      </c>
      <c r="BL293">
        <f>$BR115*IF(DukeEnergy_BAU!BL115&lt;&gt;0,1,0)</f>
        <v>183618.17678289366</v>
      </c>
      <c r="BM293">
        <f>$BR115*IF(DukeEnergy_BAU!BM115&lt;&gt;0,1,0)</f>
        <v>183618.17678289366</v>
      </c>
      <c r="BN293">
        <f>$BR115*IF(DukeEnergy_BAU!BN115&lt;&gt;0,1,0)</f>
        <v>183618.17678289366</v>
      </c>
      <c r="BO293">
        <f>$BR115*IF(DukeEnergy_BAU!BO115&lt;&gt;0,1,0)</f>
        <v>183618.17678289366</v>
      </c>
      <c r="BP293">
        <f>$BR115*IF(DukeEnergy_BAU!BP115&lt;&gt;0,1,0)</f>
        <v>183618.17678289366</v>
      </c>
      <c r="BQ293">
        <f>$BR115*IF(DukeEnergy_BAU!BQ115&lt;&gt;0,1,0)</f>
        <v>183618.17678289366</v>
      </c>
    </row>
    <row r="294" spans="1:69">
      <c r="A294" t="s">
        <v>285</v>
      </c>
      <c r="B294" t="s">
        <v>32</v>
      </c>
      <c r="C294" t="s">
        <v>33</v>
      </c>
      <c r="D294" t="s">
        <v>34</v>
      </c>
      <c r="E294" t="s">
        <v>486</v>
      </c>
      <c r="F294" t="s">
        <v>327</v>
      </c>
      <c r="I294">
        <v>100</v>
      </c>
      <c r="J294" t="s">
        <v>72</v>
      </c>
      <c r="K294">
        <v>2002</v>
      </c>
      <c r="M294" t="s">
        <v>306</v>
      </c>
      <c r="N294" t="s">
        <v>289</v>
      </c>
      <c r="S294" t="s">
        <v>324</v>
      </c>
      <c r="T294" t="s">
        <v>41</v>
      </c>
      <c r="U294">
        <v>35.159700000000001</v>
      </c>
      <c r="V294">
        <v>-81.430599999999998</v>
      </c>
      <c r="W294" t="s">
        <v>42</v>
      </c>
      <c r="X294" t="s">
        <v>487</v>
      </c>
      <c r="Y294" t="s">
        <v>488</v>
      </c>
      <c r="AA294" t="s">
        <v>185</v>
      </c>
      <c r="AB294" t="s">
        <v>489</v>
      </c>
      <c r="AC294" t="s">
        <v>490</v>
      </c>
      <c r="AD294" t="s">
        <v>494</v>
      </c>
      <c r="AE294" t="s">
        <v>49</v>
      </c>
      <c r="AF294" s="1">
        <v>1</v>
      </c>
      <c r="AG294">
        <f t="shared" si="318"/>
        <v>2400</v>
      </c>
      <c r="AH294" t="str">
        <f t="shared" si="319"/>
        <v/>
      </c>
      <c r="AI294">
        <f t="shared" si="320"/>
        <v>22</v>
      </c>
      <c r="AJ294">
        <f t="shared" si="322"/>
        <v>2042</v>
      </c>
      <c r="AK294">
        <f t="shared" ref="AK294:AL294" si="372">AJ294+40</f>
        <v>2082</v>
      </c>
      <c r="AL294">
        <f t="shared" si="372"/>
        <v>2122</v>
      </c>
      <c r="AM294">
        <f>BT116*IF(DukeEnergy_BAU!AM116&lt;&gt;0,1,0)</f>
        <v>172478.29983797783</v>
      </c>
      <c r="AN294">
        <f>BU116*IF(DukeEnergy_BAU!AN116&lt;&gt;0,1,0)</f>
        <v>186317.17468269417</v>
      </c>
      <c r="AO294">
        <f>BV116*IF(DukeEnergy_BAU!AO116&lt;&gt;0,1,0)</f>
        <v>210843.06752765912</v>
      </c>
      <c r="AP294">
        <f>BW116*IF(DukeEnergy_BAU!AP116&lt;&gt;0,1,0)</f>
        <v>164834.16508324348</v>
      </c>
      <c r="AQ294">
        <f>$BR116*IF(DukeEnergy_BAU!AQ116&lt;&gt;0,1,0)</f>
        <v>183618.17678289366</v>
      </c>
      <c r="AR294">
        <f>$BR116*IF(DukeEnergy_BAU!AR116&lt;&gt;0,1,0)</f>
        <v>183618.17678289366</v>
      </c>
      <c r="AS294">
        <f>$BR116*IF(DukeEnergy_BAU!AS116&lt;&gt;0,1,0)</f>
        <v>183618.17678289366</v>
      </c>
      <c r="AT294">
        <f>$BR116*IF(DukeEnergy_BAU!AT116&lt;&gt;0,1,0)</f>
        <v>183618.17678289366</v>
      </c>
      <c r="AU294">
        <f>$BR116*IF(DukeEnergy_BAU!AU116&lt;&gt;0,1,0)</f>
        <v>183618.17678289366</v>
      </c>
      <c r="AV294">
        <f>$BR116*IF(DukeEnergy_BAU!AV116&lt;&gt;0,1,0)</f>
        <v>183618.17678289366</v>
      </c>
      <c r="AW294">
        <f>$BR116*IF(DukeEnergy_BAU!AW116&lt;&gt;0,1,0)</f>
        <v>183618.17678289366</v>
      </c>
      <c r="AX294">
        <f>$BR116*IF(DukeEnergy_BAU!AX116&lt;&gt;0,1,0)</f>
        <v>183618.17678289366</v>
      </c>
      <c r="AY294">
        <f>$BR116*IF(DukeEnergy_BAU!AY116&lt;&gt;0,1,0)</f>
        <v>183618.17678289366</v>
      </c>
      <c r="AZ294">
        <f>$BR116*IF(DukeEnergy_BAU!AZ116&lt;&gt;0,1,0)</f>
        <v>183618.17678289366</v>
      </c>
      <c r="BA294">
        <f>$BR116*IF(DukeEnergy_BAU!BA116&lt;&gt;0,1,0)</f>
        <v>183618.17678289366</v>
      </c>
      <c r="BB294">
        <f>$BR116*IF(DukeEnergy_BAU!BB116&lt;&gt;0,1,0)</f>
        <v>183618.17678289366</v>
      </c>
      <c r="BC294">
        <f>$BR116*IF(DukeEnergy_BAU!BC116&lt;&gt;0,1,0)</f>
        <v>183618.17678289366</v>
      </c>
      <c r="BD294">
        <f>$BR116*IF(DukeEnergy_BAU!BD116&lt;&gt;0,1,0)</f>
        <v>183618.17678289366</v>
      </c>
      <c r="BE294">
        <f>$BR116*IF(DukeEnergy_BAU!BE116&lt;&gt;0,1,0)</f>
        <v>183618.17678289366</v>
      </c>
      <c r="BF294">
        <f>$BR116*IF(DukeEnergy_BAU!BF116&lt;&gt;0,1,0)</f>
        <v>183618.17678289366</v>
      </c>
      <c r="BG294">
        <f>$BR116*IF(DukeEnergy_BAU!BG116&lt;&gt;0,1,0)</f>
        <v>183618.17678289366</v>
      </c>
      <c r="BH294">
        <f>$BR116*IF(DukeEnergy_BAU!BH116&lt;&gt;0,1,0)</f>
        <v>183618.17678289366</v>
      </c>
      <c r="BI294">
        <f>$BR116*IF(DukeEnergy_BAU!BI116&lt;&gt;0,1,0)</f>
        <v>183618.17678289366</v>
      </c>
      <c r="BJ294">
        <f>$BR116*IF(DukeEnergy_BAU!BJ116&lt;&gt;0,1,0)</f>
        <v>183618.17678289366</v>
      </c>
      <c r="BK294">
        <f>$BR116*IF(DukeEnergy_BAU!BK116&lt;&gt;0,1,0)</f>
        <v>183618.17678289366</v>
      </c>
      <c r="BL294">
        <f>$BR116*IF(DukeEnergy_BAU!BL116&lt;&gt;0,1,0)</f>
        <v>183618.17678289366</v>
      </c>
      <c r="BM294">
        <f>$BR116*IF(DukeEnergy_BAU!BM116&lt;&gt;0,1,0)</f>
        <v>183618.17678289366</v>
      </c>
      <c r="BN294">
        <f>$BR116*IF(DukeEnergy_BAU!BN116&lt;&gt;0,1,0)</f>
        <v>183618.17678289366</v>
      </c>
      <c r="BO294">
        <f>$BR116*IF(DukeEnergy_BAU!BO116&lt;&gt;0,1,0)</f>
        <v>183618.17678289366</v>
      </c>
      <c r="BP294">
        <f>$BR116*IF(DukeEnergy_BAU!BP116&lt;&gt;0,1,0)</f>
        <v>183618.17678289366</v>
      </c>
      <c r="BQ294">
        <f>$BR116*IF(DukeEnergy_BAU!BQ116&lt;&gt;0,1,0)</f>
        <v>183618.17678289366</v>
      </c>
    </row>
    <row r="295" spans="1:69">
      <c r="A295" t="s">
        <v>285</v>
      </c>
      <c r="B295" t="s">
        <v>32</v>
      </c>
      <c r="C295" t="s">
        <v>33</v>
      </c>
      <c r="D295" t="s">
        <v>34</v>
      </c>
      <c r="E295" t="s">
        <v>486</v>
      </c>
      <c r="F295" t="s">
        <v>366</v>
      </c>
      <c r="I295">
        <v>100</v>
      </c>
      <c r="J295" t="s">
        <v>72</v>
      </c>
      <c r="K295">
        <v>2003</v>
      </c>
      <c r="M295" t="s">
        <v>306</v>
      </c>
      <c r="N295" t="s">
        <v>289</v>
      </c>
      <c r="S295" t="s">
        <v>324</v>
      </c>
      <c r="T295" t="s">
        <v>41</v>
      </c>
      <c r="U295">
        <v>35.159700000000001</v>
      </c>
      <c r="V295">
        <v>-81.430599999999998</v>
      </c>
      <c r="W295" t="s">
        <v>42</v>
      </c>
      <c r="X295" t="s">
        <v>487</v>
      </c>
      <c r="Y295" t="s">
        <v>488</v>
      </c>
      <c r="AA295" t="s">
        <v>185</v>
      </c>
      <c r="AB295" t="s">
        <v>489</v>
      </c>
      <c r="AC295" t="s">
        <v>490</v>
      </c>
      <c r="AD295" t="s">
        <v>495</v>
      </c>
      <c r="AE295" t="s">
        <v>49</v>
      </c>
      <c r="AF295" s="1">
        <v>1</v>
      </c>
      <c r="AG295">
        <f t="shared" si="318"/>
        <v>2400</v>
      </c>
      <c r="AH295" t="str">
        <f t="shared" si="319"/>
        <v/>
      </c>
      <c r="AI295">
        <f t="shared" si="320"/>
        <v>21</v>
      </c>
      <c r="AJ295">
        <f t="shared" si="322"/>
        <v>2043</v>
      </c>
      <c r="AK295">
        <f t="shared" ref="AK295:AL295" si="373">AJ295+40</f>
        <v>2083</v>
      </c>
      <c r="AL295">
        <f t="shared" si="373"/>
        <v>2123</v>
      </c>
      <c r="AM295">
        <f>BT117*IF(DukeEnergy_BAU!AM117&lt;&gt;0,1,0)</f>
        <v>172478.29983797783</v>
      </c>
      <c r="AN295">
        <f>BU117*IF(DukeEnergy_BAU!AN117&lt;&gt;0,1,0)</f>
        <v>186317.17468269417</v>
      </c>
      <c r="AO295">
        <f>BV117*IF(DukeEnergy_BAU!AO117&lt;&gt;0,1,0)</f>
        <v>210843.06752765912</v>
      </c>
      <c r="AP295">
        <f>BW117*IF(DukeEnergy_BAU!AP117&lt;&gt;0,1,0)</f>
        <v>164834.16508324348</v>
      </c>
      <c r="AQ295">
        <f>$BR117*IF(DukeEnergy_BAU!AQ117&lt;&gt;0,1,0)</f>
        <v>183618.17678289366</v>
      </c>
      <c r="AR295">
        <f>$BR117*IF(DukeEnergy_BAU!AR117&lt;&gt;0,1,0)</f>
        <v>183618.17678289366</v>
      </c>
      <c r="AS295">
        <f>$BR117*IF(DukeEnergy_BAU!AS117&lt;&gt;0,1,0)</f>
        <v>183618.17678289366</v>
      </c>
      <c r="AT295">
        <f>$BR117*IF(DukeEnergy_BAU!AT117&lt;&gt;0,1,0)</f>
        <v>183618.17678289366</v>
      </c>
      <c r="AU295">
        <f>$BR117*IF(DukeEnergy_BAU!AU117&lt;&gt;0,1,0)</f>
        <v>183618.17678289366</v>
      </c>
      <c r="AV295">
        <f>$BR117*IF(DukeEnergy_BAU!AV117&lt;&gt;0,1,0)</f>
        <v>183618.17678289366</v>
      </c>
      <c r="AW295">
        <f>$BR117*IF(DukeEnergy_BAU!AW117&lt;&gt;0,1,0)</f>
        <v>183618.17678289366</v>
      </c>
      <c r="AX295">
        <f>$BR117*IF(DukeEnergy_BAU!AX117&lt;&gt;0,1,0)</f>
        <v>183618.17678289366</v>
      </c>
      <c r="AY295">
        <f>$BR117*IF(DukeEnergy_BAU!AY117&lt;&gt;0,1,0)</f>
        <v>183618.17678289366</v>
      </c>
      <c r="AZ295">
        <f>$BR117*IF(DukeEnergy_BAU!AZ117&lt;&gt;0,1,0)</f>
        <v>183618.17678289366</v>
      </c>
      <c r="BA295">
        <f>$BR117*IF(DukeEnergy_BAU!BA117&lt;&gt;0,1,0)</f>
        <v>183618.17678289366</v>
      </c>
      <c r="BB295">
        <f>$BR117*IF(DukeEnergy_BAU!BB117&lt;&gt;0,1,0)</f>
        <v>183618.17678289366</v>
      </c>
      <c r="BC295">
        <f>$BR117*IF(DukeEnergy_BAU!BC117&lt;&gt;0,1,0)</f>
        <v>183618.17678289366</v>
      </c>
      <c r="BD295">
        <f>$BR117*IF(DukeEnergy_BAU!BD117&lt;&gt;0,1,0)</f>
        <v>183618.17678289366</v>
      </c>
      <c r="BE295">
        <f>$BR117*IF(DukeEnergy_BAU!BE117&lt;&gt;0,1,0)</f>
        <v>183618.17678289366</v>
      </c>
      <c r="BF295">
        <f>$BR117*IF(DukeEnergy_BAU!BF117&lt;&gt;0,1,0)</f>
        <v>183618.17678289366</v>
      </c>
      <c r="BG295">
        <f>$BR117*IF(DukeEnergy_BAU!BG117&lt;&gt;0,1,0)</f>
        <v>183618.17678289366</v>
      </c>
      <c r="BH295">
        <f>$BR117*IF(DukeEnergy_BAU!BH117&lt;&gt;0,1,0)</f>
        <v>183618.17678289366</v>
      </c>
      <c r="BI295">
        <f>$BR117*IF(DukeEnergy_BAU!BI117&lt;&gt;0,1,0)</f>
        <v>183618.17678289366</v>
      </c>
      <c r="BJ295">
        <f>$BR117*IF(DukeEnergy_BAU!BJ117&lt;&gt;0,1,0)</f>
        <v>183618.17678289366</v>
      </c>
      <c r="BK295">
        <f>$BR117*IF(DukeEnergy_BAU!BK117&lt;&gt;0,1,0)</f>
        <v>183618.17678289366</v>
      </c>
      <c r="BL295">
        <f>$BR117*IF(DukeEnergy_BAU!BL117&lt;&gt;0,1,0)</f>
        <v>183618.17678289366</v>
      </c>
      <c r="BM295">
        <f>$BR117*IF(DukeEnergy_BAU!BM117&lt;&gt;0,1,0)</f>
        <v>183618.17678289366</v>
      </c>
      <c r="BN295">
        <f>$BR117*IF(DukeEnergy_BAU!BN117&lt;&gt;0,1,0)</f>
        <v>183618.17678289366</v>
      </c>
      <c r="BO295">
        <f>$BR117*IF(DukeEnergy_BAU!BO117&lt;&gt;0,1,0)</f>
        <v>183618.17678289366</v>
      </c>
      <c r="BP295">
        <f>$BR117*IF(DukeEnergy_BAU!BP117&lt;&gt;0,1,0)</f>
        <v>183618.17678289366</v>
      </c>
      <c r="BQ295">
        <f>$BR117*IF(DukeEnergy_BAU!BQ117&lt;&gt;0,1,0)</f>
        <v>183618.17678289366</v>
      </c>
    </row>
    <row r="296" spans="1:69">
      <c r="A296" t="s">
        <v>285</v>
      </c>
      <c r="B296" t="s">
        <v>32</v>
      </c>
      <c r="C296" t="s">
        <v>33</v>
      </c>
      <c r="D296" t="s">
        <v>34</v>
      </c>
      <c r="E296" t="s">
        <v>486</v>
      </c>
      <c r="F296" t="s">
        <v>346</v>
      </c>
      <c r="I296">
        <v>100</v>
      </c>
      <c r="J296" t="s">
        <v>72</v>
      </c>
      <c r="K296">
        <v>2003</v>
      </c>
      <c r="M296" t="s">
        <v>306</v>
      </c>
      <c r="N296" t="s">
        <v>289</v>
      </c>
      <c r="S296" t="s">
        <v>324</v>
      </c>
      <c r="T296" t="s">
        <v>41</v>
      </c>
      <c r="U296">
        <v>35.159700000000001</v>
      </c>
      <c r="V296">
        <v>-81.430599999999998</v>
      </c>
      <c r="W296" t="s">
        <v>42</v>
      </c>
      <c r="X296" t="s">
        <v>487</v>
      </c>
      <c r="Y296" t="s">
        <v>488</v>
      </c>
      <c r="AA296" t="s">
        <v>185</v>
      </c>
      <c r="AB296" t="s">
        <v>489</v>
      </c>
      <c r="AC296" t="s">
        <v>490</v>
      </c>
      <c r="AD296" t="s">
        <v>496</v>
      </c>
      <c r="AE296" t="s">
        <v>49</v>
      </c>
      <c r="AF296" s="1">
        <v>1</v>
      </c>
      <c r="AG296">
        <f t="shared" si="318"/>
        <v>2400</v>
      </c>
      <c r="AH296" t="str">
        <f t="shared" si="319"/>
        <v/>
      </c>
      <c r="AI296">
        <f t="shared" si="320"/>
        <v>21</v>
      </c>
      <c r="AJ296">
        <f t="shared" si="322"/>
        <v>2043</v>
      </c>
      <c r="AK296">
        <f t="shared" ref="AK296:AL296" si="374">AJ296+40</f>
        <v>2083</v>
      </c>
      <c r="AL296">
        <f t="shared" si="374"/>
        <v>2123</v>
      </c>
      <c r="AM296">
        <f>BT118*IF(DukeEnergy_BAU!AM118&lt;&gt;0,1,0)</f>
        <v>172478.29983797783</v>
      </c>
      <c r="AN296">
        <f>BU118*IF(DukeEnergy_BAU!AN118&lt;&gt;0,1,0)</f>
        <v>186317.17468269417</v>
      </c>
      <c r="AO296">
        <f>BV118*IF(DukeEnergy_BAU!AO118&lt;&gt;0,1,0)</f>
        <v>210843.06752765912</v>
      </c>
      <c r="AP296">
        <f>BW118*IF(DukeEnergy_BAU!AP118&lt;&gt;0,1,0)</f>
        <v>164834.16508324348</v>
      </c>
      <c r="AQ296">
        <f>$BR118*IF(DukeEnergy_BAU!AQ118&lt;&gt;0,1,0)</f>
        <v>183618.17678289366</v>
      </c>
      <c r="AR296">
        <f>$BR118*IF(DukeEnergy_BAU!AR118&lt;&gt;0,1,0)</f>
        <v>183618.17678289366</v>
      </c>
      <c r="AS296">
        <f>$BR118*IF(DukeEnergy_BAU!AS118&lt;&gt;0,1,0)</f>
        <v>183618.17678289366</v>
      </c>
      <c r="AT296">
        <f>$BR118*IF(DukeEnergy_BAU!AT118&lt;&gt;0,1,0)</f>
        <v>183618.17678289366</v>
      </c>
      <c r="AU296">
        <f>$BR118*IF(DukeEnergy_BAU!AU118&lt;&gt;0,1,0)</f>
        <v>183618.17678289366</v>
      </c>
      <c r="AV296">
        <f>$BR118*IF(DukeEnergy_BAU!AV118&lt;&gt;0,1,0)</f>
        <v>183618.17678289366</v>
      </c>
      <c r="AW296">
        <f>$BR118*IF(DukeEnergy_BAU!AW118&lt;&gt;0,1,0)</f>
        <v>183618.17678289366</v>
      </c>
      <c r="AX296">
        <f>$BR118*IF(DukeEnergy_BAU!AX118&lt;&gt;0,1,0)</f>
        <v>183618.17678289366</v>
      </c>
      <c r="AY296">
        <f>$BR118*IF(DukeEnergy_BAU!AY118&lt;&gt;0,1,0)</f>
        <v>183618.17678289366</v>
      </c>
      <c r="AZ296">
        <f>$BR118*IF(DukeEnergy_BAU!AZ118&lt;&gt;0,1,0)</f>
        <v>183618.17678289366</v>
      </c>
      <c r="BA296">
        <f>$BR118*IF(DukeEnergy_BAU!BA118&lt;&gt;0,1,0)</f>
        <v>183618.17678289366</v>
      </c>
      <c r="BB296">
        <f>$BR118*IF(DukeEnergy_BAU!BB118&lt;&gt;0,1,0)</f>
        <v>183618.17678289366</v>
      </c>
      <c r="BC296">
        <f>$BR118*IF(DukeEnergy_BAU!BC118&lt;&gt;0,1,0)</f>
        <v>183618.17678289366</v>
      </c>
      <c r="BD296">
        <f>$BR118*IF(DukeEnergy_BAU!BD118&lt;&gt;0,1,0)</f>
        <v>183618.17678289366</v>
      </c>
      <c r="BE296">
        <f>$BR118*IF(DukeEnergy_BAU!BE118&lt;&gt;0,1,0)</f>
        <v>183618.17678289366</v>
      </c>
      <c r="BF296">
        <f>$BR118*IF(DukeEnergy_BAU!BF118&lt;&gt;0,1,0)</f>
        <v>183618.17678289366</v>
      </c>
      <c r="BG296">
        <f>$BR118*IF(DukeEnergy_BAU!BG118&lt;&gt;0,1,0)</f>
        <v>183618.17678289366</v>
      </c>
      <c r="BH296">
        <f>$BR118*IF(DukeEnergy_BAU!BH118&lt;&gt;0,1,0)</f>
        <v>183618.17678289366</v>
      </c>
      <c r="BI296">
        <f>$BR118*IF(DukeEnergy_BAU!BI118&lt;&gt;0,1,0)</f>
        <v>183618.17678289366</v>
      </c>
      <c r="BJ296">
        <f>$BR118*IF(DukeEnergy_BAU!BJ118&lt;&gt;0,1,0)</f>
        <v>183618.17678289366</v>
      </c>
      <c r="BK296">
        <f>$BR118*IF(DukeEnergy_BAU!BK118&lt;&gt;0,1,0)</f>
        <v>183618.17678289366</v>
      </c>
      <c r="BL296">
        <f>$BR118*IF(DukeEnergy_BAU!BL118&lt;&gt;0,1,0)</f>
        <v>183618.17678289366</v>
      </c>
      <c r="BM296">
        <f>$BR118*IF(DukeEnergy_BAU!BM118&lt;&gt;0,1,0)</f>
        <v>183618.17678289366</v>
      </c>
      <c r="BN296">
        <f>$BR118*IF(DukeEnergy_BAU!BN118&lt;&gt;0,1,0)</f>
        <v>183618.17678289366</v>
      </c>
      <c r="BO296">
        <f>$BR118*IF(DukeEnergy_BAU!BO118&lt;&gt;0,1,0)</f>
        <v>183618.17678289366</v>
      </c>
      <c r="BP296">
        <f>$BR118*IF(DukeEnergy_BAU!BP118&lt;&gt;0,1,0)</f>
        <v>183618.17678289366</v>
      </c>
      <c r="BQ296">
        <f>$BR118*IF(DukeEnergy_BAU!BQ118&lt;&gt;0,1,0)</f>
        <v>183618.17678289366</v>
      </c>
    </row>
    <row r="297" spans="1:69">
      <c r="A297" t="s">
        <v>285</v>
      </c>
      <c r="B297" t="s">
        <v>32</v>
      </c>
      <c r="C297" t="s">
        <v>33</v>
      </c>
      <c r="D297" t="s">
        <v>34</v>
      </c>
      <c r="E297" t="s">
        <v>486</v>
      </c>
      <c r="F297" t="s">
        <v>348</v>
      </c>
      <c r="I297">
        <v>100</v>
      </c>
      <c r="J297" t="s">
        <v>72</v>
      </c>
      <c r="K297">
        <v>2003</v>
      </c>
      <c r="M297" t="s">
        <v>306</v>
      </c>
      <c r="N297" t="s">
        <v>289</v>
      </c>
      <c r="S297" t="s">
        <v>324</v>
      </c>
      <c r="T297" t="s">
        <v>41</v>
      </c>
      <c r="U297">
        <v>35.159700000000001</v>
      </c>
      <c r="V297">
        <v>-81.430599999999998</v>
      </c>
      <c r="W297" t="s">
        <v>42</v>
      </c>
      <c r="X297" t="s">
        <v>487</v>
      </c>
      <c r="Y297" t="s">
        <v>488</v>
      </c>
      <c r="AA297" t="s">
        <v>185</v>
      </c>
      <c r="AB297" t="s">
        <v>489</v>
      </c>
      <c r="AC297" t="s">
        <v>490</v>
      </c>
      <c r="AD297" t="s">
        <v>497</v>
      </c>
      <c r="AE297" t="s">
        <v>49</v>
      </c>
      <c r="AF297" s="1">
        <v>1</v>
      </c>
      <c r="AG297">
        <f t="shared" si="318"/>
        <v>2400</v>
      </c>
      <c r="AH297" t="str">
        <f t="shared" si="319"/>
        <v/>
      </c>
      <c r="AI297">
        <f t="shared" si="320"/>
        <v>21</v>
      </c>
      <c r="AJ297">
        <f t="shared" si="322"/>
        <v>2043</v>
      </c>
      <c r="AK297">
        <f t="shared" ref="AK297:AL297" si="375">AJ297+40</f>
        <v>2083</v>
      </c>
      <c r="AL297">
        <f t="shared" si="375"/>
        <v>2123</v>
      </c>
      <c r="AM297">
        <f>BT119*IF(DukeEnergy_BAU!AM119&lt;&gt;0,1,0)</f>
        <v>172478.29983797783</v>
      </c>
      <c r="AN297">
        <f>BU119*IF(DukeEnergy_BAU!AN119&lt;&gt;0,1,0)</f>
        <v>186317.17468269417</v>
      </c>
      <c r="AO297">
        <f>BV119*IF(DukeEnergy_BAU!AO119&lt;&gt;0,1,0)</f>
        <v>210843.06752765912</v>
      </c>
      <c r="AP297">
        <f>BW119*IF(DukeEnergy_BAU!AP119&lt;&gt;0,1,0)</f>
        <v>164834.16508324348</v>
      </c>
      <c r="AQ297">
        <f>$BR119*IF(DukeEnergy_BAU!AQ119&lt;&gt;0,1,0)</f>
        <v>183618.17678289366</v>
      </c>
      <c r="AR297">
        <f>$BR119*IF(DukeEnergy_BAU!AR119&lt;&gt;0,1,0)</f>
        <v>183618.17678289366</v>
      </c>
      <c r="AS297">
        <f>$BR119*IF(DukeEnergy_BAU!AS119&lt;&gt;0,1,0)</f>
        <v>183618.17678289366</v>
      </c>
      <c r="AT297">
        <f>$BR119*IF(DukeEnergy_BAU!AT119&lt;&gt;0,1,0)</f>
        <v>183618.17678289366</v>
      </c>
      <c r="AU297">
        <f>$BR119*IF(DukeEnergy_BAU!AU119&lt;&gt;0,1,0)</f>
        <v>183618.17678289366</v>
      </c>
      <c r="AV297">
        <f>$BR119*IF(DukeEnergy_BAU!AV119&lt;&gt;0,1,0)</f>
        <v>183618.17678289366</v>
      </c>
      <c r="AW297">
        <f>$BR119*IF(DukeEnergy_BAU!AW119&lt;&gt;0,1,0)</f>
        <v>183618.17678289366</v>
      </c>
      <c r="AX297">
        <f>$BR119*IF(DukeEnergy_BAU!AX119&lt;&gt;0,1,0)</f>
        <v>183618.17678289366</v>
      </c>
      <c r="AY297">
        <f>$BR119*IF(DukeEnergy_BAU!AY119&lt;&gt;0,1,0)</f>
        <v>183618.17678289366</v>
      </c>
      <c r="AZ297">
        <f>$BR119*IF(DukeEnergy_BAU!AZ119&lt;&gt;0,1,0)</f>
        <v>183618.17678289366</v>
      </c>
      <c r="BA297">
        <f>$BR119*IF(DukeEnergy_BAU!BA119&lt;&gt;0,1,0)</f>
        <v>183618.17678289366</v>
      </c>
      <c r="BB297">
        <f>$BR119*IF(DukeEnergy_BAU!BB119&lt;&gt;0,1,0)</f>
        <v>183618.17678289366</v>
      </c>
      <c r="BC297">
        <f>$BR119*IF(DukeEnergy_BAU!BC119&lt;&gt;0,1,0)</f>
        <v>183618.17678289366</v>
      </c>
      <c r="BD297">
        <f>$BR119*IF(DukeEnergy_BAU!BD119&lt;&gt;0,1,0)</f>
        <v>183618.17678289366</v>
      </c>
      <c r="BE297">
        <f>$BR119*IF(DukeEnergy_BAU!BE119&lt;&gt;0,1,0)</f>
        <v>183618.17678289366</v>
      </c>
      <c r="BF297">
        <f>$BR119*IF(DukeEnergy_BAU!BF119&lt;&gt;0,1,0)</f>
        <v>183618.17678289366</v>
      </c>
      <c r="BG297">
        <f>$BR119*IF(DukeEnergy_BAU!BG119&lt;&gt;0,1,0)</f>
        <v>183618.17678289366</v>
      </c>
      <c r="BH297">
        <f>$BR119*IF(DukeEnergy_BAU!BH119&lt;&gt;0,1,0)</f>
        <v>183618.17678289366</v>
      </c>
      <c r="BI297">
        <f>$BR119*IF(DukeEnergy_BAU!BI119&lt;&gt;0,1,0)</f>
        <v>183618.17678289366</v>
      </c>
      <c r="BJ297">
        <f>$BR119*IF(DukeEnergy_BAU!BJ119&lt;&gt;0,1,0)</f>
        <v>183618.17678289366</v>
      </c>
      <c r="BK297">
        <f>$BR119*IF(DukeEnergy_BAU!BK119&lt;&gt;0,1,0)</f>
        <v>183618.17678289366</v>
      </c>
      <c r="BL297">
        <f>$BR119*IF(DukeEnergy_BAU!BL119&lt;&gt;0,1,0)</f>
        <v>183618.17678289366</v>
      </c>
      <c r="BM297">
        <f>$BR119*IF(DukeEnergy_BAU!BM119&lt;&gt;0,1,0)</f>
        <v>183618.17678289366</v>
      </c>
      <c r="BN297">
        <f>$BR119*IF(DukeEnergy_BAU!BN119&lt;&gt;0,1,0)</f>
        <v>183618.17678289366</v>
      </c>
      <c r="BO297">
        <f>$BR119*IF(DukeEnergy_BAU!BO119&lt;&gt;0,1,0)</f>
        <v>183618.17678289366</v>
      </c>
      <c r="BP297">
        <f>$BR119*IF(DukeEnergy_BAU!BP119&lt;&gt;0,1,0)</f>
        <v>183618.17678289366</v>
      </c>
      <c r="BQ297">
        <f>$BR119*IF(DukeEnergy_BAU!BQ119&lt;&gt;0,1,0)</f>
        <v>183618.17678289366</v>
      </c>
    </row>
    <row r="298" spans="1:69">
      <c r="A298" t="s">
        <v>285</v>
      </c>
      <c r="B298" t="s">
        <v>32</v>
      </c>
      <c r="C298" t="s">
        <v>33</v>
      </c>
      <c r="D298" t="s">
        <v>34</v>
      </c>
      <c r="E298" t="s">
        <v>486</v>
      </c>
      <c r="F298" t="s">
        <v>350</v>
      </c>
      <c r="I298">
        <v>100</v>
      </c>
      <c r="J298" t="s">
        <v>72</v>
      </c>
      <c r="K298">
        <v>2003</v>
      </c>
      <c r="M298" t="s">
        <v>306</v>
      </c>
      <c r="N298" t="s">
        <v>289</v>
      </c>
      <c r="S298" t="s">
        <v>324</v>
      </c>
      <c r="T298" t="s">
        <v>41</v>
      </c>
      <c r="U298">
        <v>35.159700000000001</v>
      </c>
      <c r="V298">
        <v>-81.430599999999998</v>
      </c>
      <c r="W298" t="s">
        <v>42</v>
      </c>
      <c r="X298" t="s">
        <v>487</v>
      </c>
      <c r="Y298" t="s">
        <v>488</v>
      </c>
      <c r="AA298" t="s">
        <v>185</v>
      </c>
      <c r="AB298" t="s">
        <v>489</v>
      </c>
      <c r="AC298" t="s">
        <v>490</v>
      </c>
      <c r="AD298" t="s">
        <v>498</v>
      </c>
      <c r="AE298" t="s">
        <v>49</v>
      </c>
      <c r="AF298" s="1">
        <v>1</v>
      </c>
      <c r="AG298">
        <f t="shared" si="318"/>
        <v>2400</v>
      </c>
      <c r="AH298">
        <f t="shared" si="319"/>
        <v>2400</v>
      </c>
      <c r="AI298">
        <f t="shared" si="320"/>
        <v>21</v>
      </c>
      <c r="AJ298">
        <f t="shared" si="322"/>
        <v>2043</v>
      </c>
      <c r="AK298">
        <f t="shared" ref="AK298:AL298" si="376">AJ298+40</f>
        <v>2083</v>
      </c>
      <c r="AL298">
        <f t="shared" si="376"/>
        <v>2123</v>
      </c>
      <c r="AM298">
        <f>BT120*IF(DukeEnergy_BAU!AM120&lt;&gt;0,1,0)</f>
        <v>172478.29983797783</v>
      </c>
      <c r="AN298">
        <f>BU120*IF(DukeEnergy_BAU!AN120&lt;&gt;0,1,0)</f>
        <v>186317.17468269417</v>
      </c>
      <c r="AO298">
        <f>BV120*IF(DukeEnergy_BAU!AO120&lt;&gt;0,1,0)</f>
        <v>210843.06752765912</v>
      </c>
      <c r="AP298">
        <f>BW120*IF(DukeEnergy_BAU!AP120&lt;&gt;0,1,0)</f>
        <v>164834.16508324348</v>
      </c>
      <c r="AQ298">
        <f>$BR120*IF(DukeEnergy_BAU!AQ120&lt;&gt;0,1,0)</f>
        <v>183618.17678289366</v>
      </c>
      <c r="AR298">
        <f>$BR120*IF(DukeEnergy_BAU!AR120&lt;&gt;0,1,0)</f>
        <v>183618.17678289366</v>
      </c>
      <c r="AS298">
        <f>$BR120*IF(DukeEnergy_BAU!AS120&lt;&gt;0,1,0)</f>
        <v>183618.17678289366</v>
      </c>
      <c r="AT298">
        <f>$BR120*IF(DukeEnergy_BAU!AT120&lt;&gt;0,1,0)</f>
        <v>183618.17678289366</v>
      </c>
      <c r="AU298">
        <f>$BR120*IF(DukeEnergy_BAU!AU120&lt;&gt;0,1,0)</f>
        <v>183618.17678289366</v>
      </c>
      <c r="AV298">
        <f>$BR120*IF(DukeEnergy_BAU!AV120&lt;&gt;0,1,0)</f>
        <v>183618.17678289366</v>
      </c>
      <c r="AW298">
        <f>$BR120*IF(DukeEnergy_BAU!AW120&lt;&gt;0,1,0)</f>
        <v>183618.17678289366</v>
      </c>
      <c r="AX298">
        <f>$BR120*IF(DukeEnergy_BAU!AX120&lt;&gt;0,1,0)</f>
        <v>183618.17678289366</v>
      </c>
      <c r="AY298">
        <f>$BR120*IF(DukeEnergy_BAU!AY120&lt;&gt;0,1,0)</f>
        <v>183618.17678289366</v>
      </c>
      <c r="AZ298">
        <f>$BR120*IF(DukeEnergy_BAU!AZ120&lt;&gt;0,1,0)</f>
        <v>183618.17678289366</v>
      </c>
      <c r="BA298">
        <f>$BR120*IF(DukeEnergy_BAU!BA120&lt;&gt;0,1,0)</f>
        <v>183618.17678289366</v>
      </c>
      <c r="BB298">
        <f>$BR120*IF(DukeEnergy_BAU!BB120&lt;&gt;0,1,0)</f>
        <v>183618.17678289366</v>
      </c>
      <c r="BC298">
        <f>$BR120*IF(DukeEnergy_BAU!BC120&lt;&gt;0,1,0)</f>
        <v>183618.17678289366</v>
      </c>
      <c r="BD298">
        <f>$BR120*IF(DukeEnergy_BAU!BD120&lt;&gt;0,1,0)</f>
        <v>183618.17678289366</v>
      </c>
      <c r="BE298">
        <f>$BR120*IF(DukeEnergy_BAU!BE120&lt;&gt;0,1,0)</f>
        <v>183618.17678289366</v>
      </c>
      <c r="BF298">
        <f>$BR120*IF(DukeEnergy_BAU!BF120&lt;&gt;0,1,0)</f>
        <v>183618.17678289366</v>
      </c>
      <c r="BG298">
        <f>$BR120*IF(DukeEnergy_BAU!BG120&lt;&gt;0,1,0)</f>
        <v>183618.17678289366</v>
      </c>
      <c r="BH298">
        <f>$BR120*IF(DukeEnergy_BAU!BH120&lt;&gt;0,1,0)</f>
        <v>183618.17678289366</v>
      </c>
      <c r="BI298">
        <f>$BR120*IF(DukeEnergy_BAU!BI120&lt;&gt;0,1,0)</f>
        <v>183618.17678289366</v>
      </c>
      <c r="BJ298">
        <f>$BR120*IF(DukeEnergy_BAU!BJ120&lt;&gt;0,1,0)</f>
        <v>183618.17678289366</v>
      </c>
      <c r="BK298">
        <f>$BR120*IF(DukeEnergy_BAU!BK120&lt;&gt;0,1,0)</f>
        <v>183618.17678289366</v>
      </c>
      <c r="BL298">
        <f>$BR120*IF(DukeEnergy_BAU!BL120&lt;&gt;0,1,0)</f>
        <v>183618.17678289366</v>
      </c>
      <c r="BM298">
        <f>$BR120*IF(DukeEnergy_BAU!BM120&lt;&gt;0,1,0)</f>
        <v>183618.17678289366</v>
      </c>
      <c r="BN298">
        <f>$BR120*IF(DukeEnergy_BAU!BN120&lt;&gt;0,1,0)</f>
        <v>183618.17678289366</v>
      </c>
      <c r="BO298">
        <f>$BR120*IF(DukeEnergy_BAU!BO120&lt;&gt;0,1,0)</f>
        <v>183618.17678289366</v>
      </c>
      <c r="BP298">
        <f>$BR120*IF(DukeEnergy_BAU!BP120&lt;&gt;0,1,0)</f>
        <v>183618.17678289366</v>
      </c>
      <c r="BQ298">
        <f>$BR120*IF(DukeEnergy_BAU!BQ120&lt;&gt;0,1,0)</f>
        <v>183618.17678289366</v>
      </c>
    </row>
    <row r="299" spans="1:69">
      <c r="A299" t="s">
        <v>285</v>
      </c>
      <c r="B299" t="s">
        <v>32</v>
      </c>
      <c r="C299" t="s">
        <v>33</v>
      </c>
      <c r="D299" t="s">
        <v>34</v>
      </c>
      <c r="E299" t="s">
        <v>499</v>
      </c>
      <c r="F299" t="s">
        <v>298</v>
      </c>
      <c r="I299">
        <v>283</v>
      </c>
      <c r="J299" t="s">
        <v>72</v>
      </c>
      <c r="K299">
        <v>2003</v>
      </c>
      <c r="M299" t="s">
        <v>299</v>
      </c>
      <c r="N299" t="s">
        <v>332</v>
      </c>
      <c r="S299" t="s">
        <v>329</v>
      </c>
      <c r="T299" t="s">
        <v>41</v>
      </c>
      <c r="U299">
        <v>40.096899999999998</v>
      </c>
      <c r="V299">
        <v>-85.971400000000003</v>
      </c>
      <c r="W299" t="s">
        <v>42</v>
      </c>
      <c r="X299" t="s">
        <v>500</v>
      </c>
      <c r="Y299" t="s">
        <v>226</v>
      </c>
      <c r="AA299" t="s">
        <v>101</v>
      </c>
      <c r="AB299" t="s">
        <v>501</v>
      </c>
      <c r="AC299" t="s">
        <v>502</v>
      </c>
      <c r="AD299" t="s">
        <v>503</v>
      </c>
      <c r="AE299" t="s">
        <v>49</v>
      </c>
      <c r="AF299" s="1">
        <v>1</v>
      </c>
      <c r="AG299">
        <f t="shared" si="318"/>
        <v>849</v>
      </c>
      <c r="AH299">
        <f t="shared" si="319"/>
        <v>849</v>
      </c>
      <c r="AI299">
        <f t="shared" si="320"/>
        <v>21</v>
      </c>
      <c r="AJ299">
        <f t="shared" si="322"/>
        <v>2043</v>
      </c>
      <c r="AK299">
        <f t="shared" ref="AK299:AL299" si="377">AJ299+40</f>
        <v>2083</v>
      </c>
      <c r="AL299">
        <f t="shared" si="377"/>
        <v>2123</v>
      </c>
      <c r="AM299">
        <f>BT121*IF(DukeEnergy_BAU!AM121&lt;&gt;0,1,0)</f>
        <v>488113.58854147728</v>
      </c>
      <c r="AN299">
        <f>BU121*IF(DukeEnergy_BAU!AN121&lt;&gt;0,1,0)</f>
        <v>527277.60435202438</v>
      </c>
      <c r="AO299">
        <f>BV121*IF(DukeEnergy_BAU!AO121&lt;&gt;0,1,0)</f>
        <v>596685.88110327534</v>
      </c>
      <c r="AP299">
        <f>BW121*IF(DukeEnergy_BAU!AP121&lt;&gt;0,1,0)</f>
        <v>466480.6871855791</v>
      </c>
      <c r="AQ299">
        <f>$BR121*IF(DukeEnergy_BAU!AQ121&lt;&gt;0,1,0)</f>
        <v>519639.44029558904</v>
      </c>
      <c r="AR299">
        <f>$BR121*IF(DukeEnergy_BAU!AR121&lt;&gt;0,1,0)</f>
        <v>519639.44029558904</v>
      </c>
      <c r="AS299">
        <f>$BR121*IF(DukeEnergy_BAU!AS121&lt;&gt;0,1,0)</f>
        <v>519639.44029558904</v>
      </c>
      <c r="AT299">
        <f>$BR121*IF(DukeEnergy_BAU!AT121&lt;&gt;0,1,0)</f>
        <v>519639.44029558904</v>
      </c>
      <c r="AU299">
        <f>$BR121*IF(DukeEnergy_BAU!AU121&lt;&gt;0,1,0)</f>
        <v>519639.44029558904</v>
      </c>
      <c r="AV299">
        <f>$BR121*IF(DukeEnergy_BAU!AV121&lt;&gt;0,1,0)</f>
        <v>519639.44029558904</v>
      </c>
      <c r="AW299">
        <f>$BR121*IF(DukeEnergy_BAU!AW121&lt;&gt;0,1,0)</f>
        <v>519639.44029558904</v>
      </c>
      <c r="AX299">
        <f>$BR121*IF(DukeEnergy_BAU!AX121&lt;&gt;0,1,0)</f>
        <v>519639.44029558904</v>
      </c>
      <c r="AY299">
        <f>$BR121*IF(DukeEnergy_BAU!AY121&lt;&gt;0,1,0)</f>
        <v>519639.44029558904</v>
      </c>
      <c r="AZ299">
        <f>$BR121*IF(DukeEnergy_BAU!AZ121&lt;&gt;0,1,0)</f>
        <v>519639.44029558904</v>
      </c>
      <c r="BA299">
        <f>$BR121*IF(DukeEnergy_BAU!BA121&lt;&gt;0,1,0)</f>
        <v>519639.44029558904</v>
      </c>
      <c r="BB299">
        <f>$BR121*IF(DukeEnergy_BAU!BB121&lt;&gt;0,1,0)</f>
        <v>519639.44029558904</v>
      </c>
      <c r="BC299">
        <f>$BR121*IF(DukeEnergy_BAU!BC121&lt;&gt;0,1,0)</f>
        <v>519639.44029558904</v>
      </c>
      <c r="BD299">
        <f>$BR121*IF(DukeEnergy_BAU!BD121&lt;&gt;0,1,0)</f>
        <v>519639.44029558904</v>
      </c>
      <c r="BE299">
        <f>$BR121*IF(DukeEnergy_BAU!BE121&lt;&gt;0,1,0)</f>
        <v>519639.44029558904</v>
      </c>
      <c r="BF299">
        <f>$BR121*IF(DukeEnergy_BAU!BF121&lt;&gt;0,1,0)</f>
        <v>519639.44029558904</v>
      </c>
      <c r="BG299">
        <f>$BR121*IF(DukeEnergy_BAU!BG121&lt;&gt;0,1,0)</f>
        <v>519639.44029558904</v>
      </c>
      <c r="BH299">
        <f>$BR121*IF(DukeEnergy_BAU!BH121&lt;&gt;0,1,0)</f>
        <v>519639.44029558904</v>
      </c>
      <c r="BI299">
        <f>$BR121*IF(DukeEnergy_BAU!BI121&lt;&gt;0,1,0)</f>
        <v>519639.44029558904</v>
      </c>
      <c r="BJ299">
        <f>$BR121*IF(DukeEnergy_BAU!BJ121&lt;&gt;0,1,0)</f>
        <v>519639.44029558904</v>
      </c>
      <c r="BK299">
        <f>$BR121*IF(DukeEnergy_BAU!BK121&lt;&gt;0,1,0)</f>
        <v>519639.44029558904</v>
      </c>
      <c r="BL299">
        <f>$BR121*IF(DukeEnergy_BAU!BL121&lt;&gt;0,1,0)</f>
        <v>519639.44029558904</v>
      </c>
      <c r="BM299">
        <f>$BR121*IF(DukeEnergy_BAU!BM121&lt;&gt;0,1,0)</f>
        <v>519639.44029558904</v>
      </c>
      <c r="BN299">
        <f>$BR121*IF(DukeEnergy_BAU!BN121&lt;&gt;0,1,0)</f>
        <v>519639.44029558904</v>
      </c>
      <c r="BO299">
        <f>$BR121*IF(DukeEnergy_BAU!BO121&lt;&gt;0,1,0)</f>
        <v>519639.44029558904</v>
      </c>
      <c r="BP299">
        <f>$BR121*IF(DukeEnergy_BAU!BP121&lt;&gt;0,1,0)</f>
        <v>519639.44029558904</v>
      </c>
      <c r="BQ299">
        <f>$BR121*IF(DukeEnergy_BAU!BQ121&lt;&gt;0,1,0)</f>
        <v>519639.44029558904</v>
      </c>
    </row>
    <row r="300" spans="1:69">
      <c r="A300" t="s">
        <v>285</v>
      </c>
      <c r="B300" t="s">
        <v>32</v>
      </c>
      <c r="C300" t="s">
        <v>33</v>
      </c>
      <c r="D300" t="s">
        <v>34</v>
      </c>
      <c r="E300" t="s">
        <v>504</v>
      </c>
      <c r="F300" t="s">
        <v>505</v>
      </c>
      <c r="I300">
        <v>644</v>
      </c>
      <c r="J300" t="s">
        <v>72</v>
      </c>
      <c r="K300">
        <v>2004</v>
      </c>
      <c r="M300" t="s">
        <v>299</v>
      </c>
      <c r="N300" t="s">
        <v>332</v>
      </c>
      <c r="S300" t="s">
        <v>290</v>
      </c>
      <c r="T300" t="s">
        <v>41</v>
      </c>
      <c r="U300">
        <v>28.052499999999998</v>
      </c>
      <c r="V300">
        <v>-81.808300000000003</v>
      </c>
      <c r="W300" t="s">
        <v>42</v>
      </c>
      <c r="X300" t="s">
        <v>506</v>
      </c>
      <c r="Y300" t="s">
        <v>385</v>
      </c>
      <c r="AA300" t="s">
        <v>110</v>
      </c>
      <c r="AB300" t="s">
        <v>507</v>
      </c>
      <c r="AC300" t="s">
        <v>508</v>
      </c>
      <c r="AD300" t="s">
        <v>509</v>
      </c>
      <c r="AE300" t="s">
        <v>49</v>
      </c>
      <c r="AF300" s="1">
        <v>1</v>
      </c>
      <c r="AG300">
        <f t="shared" si="318"/>
        <v>1932</v>
      </c>
      <c r="AH300">
        <f t="shared" si="319"/>
        <v>1932</v>
      </c>
      <c r="AI300">
        <f t="shared" si="320"/>
        <v>20</v>
      </c>
      <c r="AJ300">
        <f t="shared" si="322"/>
        <v>2044</v>
      </c>
      <c r="AK300">
        <f t="shared" ref="AK300:AL300" si="378">AJ300+40</f>
        <v>2084</v>
      </c>
      <c r="AL300">
        <f t="shared" si="378"/>
        <v>2124</v>
      </c>
      <c r="AM300">
        <f>BT122*IF(DukeEnergy_BAU!AM122&lt;&gt;0,1,0)</f>
        <v>1110760.2509565768</v>
      </c>
      <c r="AN300">
        <f>BU122*IF(DukeEnergy_BAU!AN122&lt;&gt;0,1,0)</f>
        <v>1199882.6049565498</v>
      </c>
      <c r="AO300">
        <f>BV122*IF(DukeEnergy_BAU!AO122&lt;&gt;0,1,0)</f>
        <v>1357829.3548781245</v>
      </c>
      <c r="AP300">
        <f>BW122*IF(DukeEnergy_BAU!AP122&lt;&gt;0,1,0)</f>
        <v>1061532.0231360882</v>
      </c>
      <c r="AQ300">
        <f>$BR122*IF(DukeEnergy_BAU!AQ122&lt;&gt;0,1,0)</f>
        <v>1182501.0584818353</v>
      </c>
      <c r="AR300">
        <f>$BR122*IF(DukeEnergy_BAU!AR122&lt;&gt;0,1,0)</f>
        <v>1182501.0584818353</v>
      </c>
      <c r="AS300">
        <f>$BR122*IF(DukeEnergy_BAU!AS122&lt;&gt;0,1,0)</f>
        <v>1182501.0584818353</v>
      </c>
      <c r="AT300">
        <f>$BR122*IF(DukeEnergy_BAU!AT122&lt;&gt;0,1,0)</f>
        <v>1182501.0584818353</v>
      </c>
      <c r="AU300">
        <f>$BR122*IF(DukeEnergy_BAU!AU122&lt;&gt;0,1,0)</f>
        <v>1182501.0584818353</v>
      </c>
      <c r="AV300">
        <f>$BR122*IF(DukeEnergy_BAU!AV122&lt;&gt;0,1,0)</f>
        <v>1182501.0584818353</v>
      </c>
      <c r="AW300">
        <f>$BR122*IF(DukeEnergy_BAU!AW122&lt;&gt;0,1,0)</f>
        <v>1182501.0584818353</v>
      </c>
      <c r="AX300">
        <f>$BR122*IF(DukeEnergy_BAU!AX122&lt;&gt;0,1,0)</f>
        <v>1182501.0584818353</v>
      </c>
      <c r="AY300">
        <f>$BR122*IF(DukeEnergy_BAU!AY122&lt;&gt;0,1,0)</f>
        <v>1182501.0584818353</v>
      </c>
      <c r="AZ300">
        <f>$BR122*IF(DukeEnergy_BAU!AZ122&lt;&gt;0,1,0)</f>
        <v>1182501.0584818353</v>
      </c>
      <c r="BA300">
        <f>$BR122*IF(DukeEnergy_BAU!BA122&lt;&gt;0,1,0)</f>
        <v>1182501.0584818353</v>
      </c>
      <c r="BB300">
        <f>$BR122*IF(DukeEnergy_BAU!BB122&lt;&gt;0,1,0)</f>
        <v>1182501.0584818353</v>
      </c>
      <c r="BC300">
        <f>$BR122*IF(DukeEnergy_BAU!BC122&lt;&gt;0,1,0)</f>
        <v>1182501.0584818353</v>
      </c>
      <c r="BD300">
        <f>$BR122*IF(DukeEnergy_BAU!BD122&lt;&gt;0,1,0)</f>
        <v>1182501.0584818353</v>
      </c>
      <c r="BE300">
        <f>$BR122*IF(DukeEnergy_BAU!BE122&lt;&gt;0,1,0)</f>
        <v>1182501.0584818353</v>
      </c>
      <c r="BF300">
        <f>$BR122*IF(DukeEnergy_BAU!BF122&lt;&gt;0,1,0)</f>
        <v>1182501.0584818353</v>
      </c>
      <c r="BG300">
        <f>$BR122*IF(DukeEnergy_BAU!BG122&lt;&gt;0,1,0)</f>
        <v>1182501.0584818353</v>
      </c>
      <c r="BH300">
        <f>$BR122*IF(DukeEnergy_BAU!BH122&lt;&gt;0,1,0)</f>
        <v>1182501.0584818353</v>
      </c>
      <c r="BI300">
        <f>$BR122*IF(DukeEnergy_BAU!BI122&lt;&gt;0,1,0)</f>
        <v>1182501.0584818353</v>
      </c>
      <c r="BJ300">
        <f>$BR122*IF(DukeEnergy_BAU!BJ122&lt;&gt;0,1,0)</f>
        <v>1182501.0584818353</v>
      </c>
      <c r="BK300">
        <f>$BR122*IF(DukeEnergy_BAU!BK122&lt;&gt;0,1,0)</f>
        <v>1182501.0584818353</v>
      </c>
      <c r="BL300">
        <f>$BR122*IF(DukeEnergy_BAU!BL122&lt;&gt;0,1,0)</f>
        <v>1182501.0584818353</v>
      </c>
      <c r="BM300">
        <f>$BR122*IF(DukeEnergy_BAU!BM122&lt;&gt;0,1,0)</f>
        <v>1182501.0584818353</v>
      </c>
      <c r="BN300">
        <f>$BR122*IF(DukeEnergy_BAU!BN122&lt;&gt;0,1,0)</f>
        <v>1182501.0584818353</v>
      </c>
      <c r="BO300">
        <f>$BR122*IF(DukeEnergy_BAU!BO122&lt;&gt;0,1,0)</f>
        <v>1182501.0584818353</v>
      </c>
      <c r="BP300">
        <f>$BR122*IF(DukeEnergy_BAU!BP122&lt;&gt;0,1,0)</f>
        <v>1182501.0584818353</v>
      </c>
      <c r="BQ300">
        <f>$BR122*IF(DukeEnergy_BAU!BQ122&lt;&gt;0,1,0)</f>
        <v>1182501.0584818353</v>
      </c>
    </row>
    <row r="301" spans="1:69">
      <c r="A301" t="s">
        <v>285</v>
      </c>
      <c r="B301" t="s">
        <v>32</v>
      </c>
      <c r="C301" t="s">
        <v>33</v>
      </c>
      <c r="D301" t="s">
        <v>34</v>
      </c>
      <c r="E301" t="s">
        <v>510</v>
      </c>
      <c r="F301" t="s">
        <v>311</v>
      </c>
      <c r="I301">
        <v>55.4</v>
      </c>
      <c r="J301" t="s">
        <v>72</v>
      </c>
      <c r="K301">
        <v>1972</v>
      </c>
      <c r="M301" t="s">
        <v>306</v>
      </c>
      <c r="N301" t="s">
        <v>312</v>
      </c>
      <c r="S301" t="s">
        <v>290</v>
      </c>
      <c r="T301" t="s">
        <v>41</v>
      </c>
      <c r="U301">
        <v>27.859535000000001</v>
      </c>
      <c r="V301">
        <v>-82.601759000000001</v>
      </c>
      <c r="W301" t="s">
        <v>42</v>
      </c>
      <c r="X301" t="s">
        <v>313</v>
      </c>
      <c r="Y301" t="s">
        <v>314</v>
      </c>
      <c r="AA301" t="s">
        <v>110</v>
      </c>
      <c r="AB301" t="s">
        <v>512</v>
      </c>
      <c r="AC301" t="s">
        <v>513</v>
      </c>
      <c r="AD301" t="s">
        <v>515</v>
      </c>
      <c r="AE301" t="s">
        <v>49</v>
      </c>
      <c r="AF301" s="1">
        <v>1</v>
      </c>
      <c r="AG301">
        <f t="shared" si="318"/>
        <v>4424.4000000000005</v>
      </c>
      <c r="AH301" t="str">
        <f t="shared" si="319"/>
        <v/>
      </c>
      <c r="AI301">
        <f t="shared" si="320"/>
        <v>52</v>
      </c>
      <c r="AJ301">
        <f t="shared" si="322"/>
        <v>2012</v>
      </c>
      <c r="AK301">
        <f t="shared" ref="AK301:AL301" si="379">AJ301+40</f>
        <v>2052</v>
      </c>
      <c r="AL301">
        <f t="shared" si="379"/>
        <v>2092</v>
      </c>
      <c r="AM301">
        <f>BT123*IF(DukeEnergy_BAU!AM123&lt;&gt;0,1,0)</f>
        <v>10984.621226280799</v>
      </c>
      <c r="AN301">
        <f>BU123*IF(DukeEnergy_BAU!AN123&lt;&gt;0,1,0)</f>
        <v>10984.621226280799</v>
      </c>
      <c r="AO301">
        <f>BV123*IF(DukeEnergy_BAU!AO123&lt;&gt;0,1,0)</f>
        <v>13838.714264700877</v>
      </c>
      <c r="AP301">
        <f>BW123*IF(DukeEnergy_BAU!AP123&lt;&gt;0,1,0)</f>
        <v>13838.714264700877</v>
      </c>
      <c r="AQ301">
        <f>$BR123*IF(DukeEnergy_BAU!AQ123&lt;&gt;0,1,0)</f>
        <v>12411.66774549084</v>
      </c>
      <c r="AR301">
        <f>$BR123*IF(DukeEnergy_BAU!AR123&lt;&gt;0,1,0)</f>
        <v>12411.66774549084</v>
      </c>
      <c r="AS301">
        <f>$BR123*IF(DukeEnergy_BAU!AS123&lt;&gt;0,1,0)</f>
        <v>12411.66774549084</v>
      </c>
      <c r="AT301">
        <f>$BR123*IF(DukeEnergy_BAU!AT123&lt;&gt;0,1,0)</f>
        <v>12411.66774549084</v>
      </c>
      <c r="AU301">
        <f>$BR123*IF(DukeEnergy_BAU!AU123&lt;&gt;0,1,0)</f>
        <v>12411.66774549084</v>
      </c>
      <c r="AV301">
        <f>$BR123*IF(DukeEnergy_BAU!AV123&lt;&gt;0,1,0)</f>
        <v>12411.66774549084</v>
      </c>
      <c r="AW301">
        <f>$BR123*IF(DukeEnergy_BAU!AW123&lt;&gt;0,1,0)</f>
        <v>12411.66774549084</v>
      </c>
      <c r="AX301">
        <f>$BR123*IF(DukeEnergy_BAU!AX123&lt;&gt;0,1,0)</f>
        <v>12411.66774549084</v>
      </c>
      <c r="AY301">
        <f>$BR123*IF(DukeEnergy_BAU!AY123&lt;&gt;0,1,0)</f>
        <v>12411.66774549084</v>
      </c>
      <c r="AZ301">
        <f>$BR123*IF(DukeEnergy_BAU!AZ123&lt;&gt;0,1,0)</f>
        <v>12411.66774549084</v>
      </c>
      <c r="BA301">
        <f>$BR123*IF(DukeEnergy_BAU!BA123&lt;&gt;0,1,0)</f>
        <v>12411.66774549084</v>
      </c>
      <c r="BB301">
        <f>$BR123*IF(DukeEnergy_BAU!BB123&lt;&gt;0,1,0)</f>
        <v>12411.66774549084</v>
      </c>
      <c r="BC301">
        <f>$BR123*IF(DukeEnergy_BAU!BC123&lt;&gt;0,1,0)</f>
        <v>12411.66774549084</v>
      </c>
      <c r="BD301">
        <f>$BR123*IF(DukeEnergy_BAU!BD123&lt;&gt;0,1,0)</f>
        <v>12411.66774549084</v>
      </c>
      <c r="BE301">
        <f>$BR123*IF(DukeEnergy_BAU!BE123&lt;&gt;0,1,0)</f>
        <v>12411.66774549084</v>
      </c>
      <c r="BF301">
        <f>$BR123*IF(DukeEnergy_BAU!BF123&lt;&gt;0,1,0)</f>
        <v>12411.66774549084</v>
      </c>
      <c r="BG301">
        <f>$BR123*IF(DukeEnergy_BAU!BG123&lt;&gt;0,1,0)</f>
        <v>12411.66774549084</v>
      </c>
      <c r="BH301">
        <f>$BR123*IF(DukeEnergy_BAU!BH123&lt;&gt;0,1,0)</f>
        <v>12411.66774549084</v>
      </c>
      <c r="BI301">
        <f>$BR123*IF(DukeEnergy_BAU!BI123&lt;&gt;0,1,0)</f>
        <v>12411.66774549084</v>
      </c>
      <c r="BJ301">
        <f>$BR123*IF(DukeEnergy_BAU!BJ123&lt;&gt;0,1,0)</f>
        <v>12411.66774549084</v>
      </c>
      <c r="BK301">
        <f>$BR123*IF(DukeEnergy_BAU!BK123&lt;&gt;0,1,0)</f>
        <v>12411.66774549084</v>
      </c>
      <c r="BL301">
        <f>$BR123*IF(DukeEnergy_BAU!BL123&lt;&gt;0,1,0)</f>
        <v>12411.66774549084</v>
      </c>
      <c r="BM301">
        <f>$BR123*IF(DukeEnergy_BAU!BM123&lt;&gt;0,1,0)</f>
        <v>12411.66774549084</v>
      </c>
      <c r="BN301">
        <f>$BR123*IF(DukeEnergy_BAU!BN123&lt;&gt;0,1,0)</f>
        <v>12411.66774549084</v>
      </c>
      <c r="BO301">
        <f>$BR123*IF(DukeEnergy_BAU!BO123&lt;&gt;0,1,0)</f>
        <v>12411.66774549084</v>
      </c>
      <c r="BP301">
        <f>$BR123*IF(DukeEnergy_BAU!BP123&lt;&gt;0,1,0)</f>
        <v>12411.66774549084</v>
      </c>
      <c r="BQ301">
        <f>$BR123*IF(DukeEnergy_BAU!BQ123&lt;&gt;0,1,0)</f>
        <v>12411.66774549084</v>
      </c>
    </row>
    <row r="302" spans="1:69">
      <c r="A302" t="s">
        <v>285</v>
      </c>
      <c r="B302" t="s">
        <v>32</v>
      </c>
      <c r="C302" t="s">
        <v>33</v>
      </c>
      <c r="D302" t="s">
        <v>34</v>
      </c>
      <c r="E302" t="s">
        <v>510</v>
      </c>
      <c r="F302" t="s">
        <v>318</v>
      </c>
      <c r="I302">
        <v>55</v>
      </c>
      <c r="J302" t="s">
        <v>72</v>
      </c>
      <c r="K302">
        <v>1972</v>
      </c>
      <c r="M302" t="s">
        <v>306</v>
      </c>
      <c r="N302" t="s">
        <v>289</v>
      </c>
      <c r="S302" t="s">
        <v>290</v>
      </c>
      <c r="T302" t="s">
        <v>41</v>
      </c>
      <c r="U302">
        <v>27.859535000000001</v>
      </c>
      <c r="V302">
        <v>-82.601759999999999</v>
      </c>
      <c r="W302" t="s">
        <v>42</v>
      </c>
      <c r="X302" t="s">
        <v>313</v>
      </c>
      <c r="Y302" t="s">
        <v>314</v>
      </c>
      <c r="AA302" t="s">
        <v>110</v>
      </c>
      <c r="AB302" t="s">
        <v>512</v>
      </c>
      <c r="AC302" t="s">
        <v>513</v>
      </c>
      <c r="AD302" t="s">
        <v>516</v>
      </c>
      <c r="AE302" t="s">
        <v>49</v>
      </c>
      <c r="AF302" s="1">
        <v>1</v>
      </c>
      <c r="AG302">
        <f t="shared" si="318"/>
        <v>4424.4000000000005</v>
      </c>
      <c r="AH302" t="str">
        <f t="shared" si="319"/>
        <v/>
      </c>
      <c r="AI302">
        <f t="shared" si="320"/>
        <v>52</v>
      </c>
      <c r="AJ302">
        <f t="shared" si="322"/>
        <v>2012</v>
      </c>
      <c r="AK302">
        <f t="shared" ref="AK302:AL302" si="380">AJ302+40</f>
        <v>2052</v>
      </c>
      <c r="AL302">
        <f t="shared" si="380"/>
        <v>2092</v>
      </c>
      <c r="AM302">
        <f>BT124*IF(DukeEnergy_BAU!AM124&lt;&gt;0,1,0)</f>
        <v>94863.064910887784</v>
      </c>
      <c r="AN302">
        <f>BU124*IF(DukeEnergy_BAU!AN124&lt;&gt;0,1,0)</f>
        <v>102474.44607548178</v>
      </c>
      <c r="AO302">
        <f>BV124*IF(DukeEnergy_BAU!AO124&lt;&gt;0,1,0)</f>
        <v>115963.68714021254</v>
      </c>
      <c r="AP302">
        <f>BW124*IF(DukeEnergy_BAU!AP124&lt;&gt;0,1,0)</f>
        <v>90658.79079578392</v>
      </c>
      <c r="AQ302">
        <f>$BR124*IF(DukeEnergy_BAU!AQ124&lt;&gt;0,1,0)</f>
        <v>100989.99723059149</v>
      </c>
      <c r="AR302">
        <f>$BR124*IF(DukeEnergy_BAU!AR124&lt;&gt;0,1,0)</f>
        <v>100989.99723059149</v>
      </c>
      <c r="AS302">
        <f>$BR124*IF(DukeEnergy_BAU!AS124&lt;&gt;0,1,0)</f>
        <v>100989.99723059149</v>
      </c>
      <c r="AT302">
        <f>$BR124*IF(DukeEnergy_BAU!AT124&lt;&gt;0,1,0)</f>
        <v>100989.99723059149</v>
      </c>
      <c r="AU302">
        <f>$BR124*IF(DukeEnergy_BAU!AU124&lt;&gt;0,1,0)</f>
        <v>100989.99723059149</v>
      </c>
      <c r="AV302">
        <f>$BR124*IF(DukeEnergy_BAU!AV124&lt;&gt;0,1,0)</f>
        <v>100989.99723059149</v>
      </c>
      <c r="AW302">
        <f>$BR124*IF(DukeEnergy_BAU!AW124&lt;&gt;0,1,0)</f>
        <v>100989.99723059149</v>
      </c>
      <c r="AX302">
        <f>$BR124*IF(DukeEnergy_BAU!AX124&lt;&gt;0,1,0)</f>
        <v>100989.99723059149</v>
      </c>
      <c r="AY302">
        <f>$BR124*IF(DukeEnergy_BAU!AY124&lt;&gt;0,1,0)</f>
        <v>100989.99723059149</v>
      </c>
      <c r="AZ302">
        <f>$BR124*IF(DukeEnergy_BAU!AZ124&lt;&gt;0,1,0)</f>
        <v>100989.99723059149</v>
      </c>
      <c r="BA302">
        <f>$BR124*IF(DukeEnergy_BAU!BA124&lt;&gt;0,1,0)</f>
        <v>100989.99723059149</v>
      </c>
      <c r="BB302">
        <f>$BR124*IF(DukeEnergy_BAU!BB124&lt;&gt;0,1,0)</f>
        <v>100989.99723059149</v>
      </c>
      <c r="BC302">
        <f>$BR124*IF(DukeEnergy_BAU!BC124&lt;&gt;0,1,0)</f>
        <v>100989.99723059149</v>
      </c>
      <c r="BD302">
        <f>$BR124*IF(DukeEnergy_BAU!BD124&lt;&gt;0,1,0)</f>
        <v>100989.99723059149</v>
      </c>
      <c r="BE302">
        <f>$BR124*IF(DukeEnergy_BAU!BE124&lt;&gt;0,1,0)</f>
        <v>100989.99723059149</v>
      </c>
      <c r="BF302">
        <f>$BR124*IF(DukeEnergy_BAU!BF124&lt;&gt;0,1,0)</f>
        <v>100989.99723059149</v>
      </c>
      <c r="BG302">
        <f>$BR124*IF(DukeEnergy_BAU!BG124&lt;&gt;0,1,0)</f>
        <v>100989.99723059149</v>
      </c>
      <c r="BH302">
        <f>$BR124*IF(DukeEnergy_BAU!BH124&lt;&gt;0,1,0)</f>
        <v>100989.99723059149</v>
      </c>
      <c r="BI302">
        <f>$BR124*IF(DukeEnergy_BAU!BI124&lt;&gt;0,1,0)</f>
        <v>100989.99723059149</v>
      </c>
      <c r="BJ302">
        <f>$BR124*IF(DukeEnergy_BAU!BJ124&lt;&gt;0,1,0)</f>
        <v>100989.99723059149</v>
      </c>
      <c r="BK302">
        <f>$BR124*IF(DukeEnergy_BAU!BK124&lt;&gt;0,1,0)</f>
        <v>100989.99723059149</v>
      </c>
      <c r="BL302">
        <f>$BR124*IF(DukeEnergy_BAU!BL124&lt;&gt;0,1,0)</f>
        <v>100989.99723059149</v>
      </c>
      <c r="BM302">
        <f>$BR124*IF(DukeEnergy_BAU!BM124&lt;&gt;0,1,0)</f>
        <v>100989.99723059149</v>
      </c>
      <c r="BN302">
        <f>$BR124*IF(DukeEnergy_BAU!BN124&lt;&gt;0,1,0)</f>
        <v>100989.99723059149</v>
      </c>
      <c r="BO302">
        <f>$BR124*IF(DukeEnergy_BAU!BO124&lt;&gt;0,1,0)</f>
        <v>100989.99723059149</v>
      </c>
      <c r="BP302">
        <f>$BR124*IF(DukeEnergy_BAU!BP124&lt;&gt;0,1,0)</f>
        <v>100989.99723059149</v>
      </c>
      <c r="BQ302">
        <f>$BR124*IF(DukeEnergy_BAU!BQ124&lt;&gt;0,1,0)</f>
        <v>100989.99723059149</v>
      </c>
    </row>
    <row r="303" spans="1:69">
      <c r="A303" t="s">
        <v>285</v>
      </c>
      <c r="B303" t="s">
        <v>32</v>
      </c>
      <c r="C303" t="s">
        <v>33</v>
      </c>
      <c r="D303" t="s">
        <v>34</v>
      </c>
      <c r="E303" t="s">
        <v>510</v>
      </c>
      <c r="F303" t="s">
        <v>320</v>
      </c>
      <c r="I303">
        <v>55.4</v>
      </c>
      <c r="J303" t="s">
        <v>72</v>
      </c>
      <c r="K303">
        <v>1972</v>
      </c>
      <c r="M303" t="s">
        <v>306</v>
      </c>
      <c r="N303" t="s">
        <v>312</v>
      </c>
      <c r="S303" t="s">
        <v>290</v>
      </c>
      <c r="T303" t="s">
        <v>41</v>
      </c>
      <c r="U303">
        <v>27.859535000000001</v>
      </c>
      <c r="V303">
        <v>-82.601759000000001</v>
      </c>
      <c r="W303" t="s">
        <v>42</v>
      </c>
      <c r="X303" t="s">
        <v>313</v>
      </c>
      <c r="Y303" t="s">
        <v>314</v>
      </c>
      <c r="AA303" t="s">
        <v>110</v>
      </c>
      <c r="AB303" t="s">
        <v>512</v>
      </c>
      <c r="AC303" t="s">
        <v>513</v>
      </c>
      <c r="AD303" t="s">
        <v>517</v>
      </c>
      <c r="AE303" t="s">
        <v>49</v>
      </c>
      <c r="AF303" s="1">
        <v>1</v>
      </c>
      <c r="AG303">
        <f t="shared" si="318"/>
        <v>4424.4000000000005</v>
      </c>
      <c r="AH303" t="str">
        <f t="shared" si="319"/>
        <v/>
      </c>
      <c r="AI303">
        <f t="shared" si="320"/>
        <v>52</v>
      </c>
      <c r="AJ303">
        <f t="shared" si="322"/>
        <v>2012</v>
      </c>
      <c r="AK303">
        <f t="shared" ref="AK303:AL303" si="381">AJ303+40</f>
        <v>2052</v>
      </c>
      <c r="AL303">
        <f t="shared" si="381"/>
        <v>2092</v>
      </c>
      <c r="AM303">
        <f>BT125*IF(DukeEnergy_BAU!AM125&lt;&gt;0,1,0)</f>
        <v>10984.621226280799</v>
      </c>
      <c r="AN303">
        <f>BU125*IF(DukeEnergy_BAU!AN125&lt;&gt;0,1,0)</f>
        <v>10984.621226280799</v>
      </c>
      <c r="AO303">
        <f>BV125*IF(DukeEnergy_BAU!AO125&lt;&gt;0,1,0)</f>
        <v>13838.714264700877</v>
      </c>
      <c r="AP303">
        <f>BW125*IF(DukeEnergy_BAU!AP125&lt;&gt;0,1,0)</f>
        <v>13838.714264700877</v>
      </c>
      <c r="AQ303">
        <f>$BR125*IF(DukeEnergy_BAU!AQ125&lt;&gt;0,1,0)</f>
        <v>12411.66774549084</v>
      </c>
      <c r="AR303">
        <f>$BR125*IF(DukeEnergy_BAU!AR125&lt;&gt;0,1,0)</f>
        <v>12411.66774549084</v>
      </c>
      <c r="AS303">
        <f>$BR125*IF(DukeEnergy_BAU!AS125&lt;&gt;0,1,0)</f>
        <v>12411.66774549084</v>
      </c>
      <c r="AT303">
        <f>$BR125*IF(DukeEnergy_BAU!AT125&lt;&gt;0,1,0)</f>
        <v>12411.66774549084</v>
      </c>
      <c r="AU303">
        <f>$BR125*IF(DukeEnergy_BAU!AU125&lt;&gt;0,1,0)</f>
        <v>12411.66774549084</v>
      </c>
      <c r="AV303">
        <f>$BR125*IF(DukeEnergy_BAU!AV125&lt;&gt;0,1,0)</f>
        <v>12411.66774549084</v>
      </c>
      <c r="AW303">
        <f>$BR125*IF(DukeEnergy_BAU!AW125&lt;&gt;0,1,0)</f>
        <v>12411.66774549084</v>
      </c>
      <c r="AX303">
        <f>$BR125*IF(DukeEnergy_BAU!AX125&lt;&gt;0,1,0)</f>
        <v>12411.66774549084</v>
      </c>
      <c r="AY303">
        <f>$BR125*IF(DukeEnergy_BAU!AY125&lt;&gt;0,1,0)</f>
        <v>12411.66774549084</v>
      </c>
      <c r="AZ303">
        <f>$BR125*IF(DukeEnergy_BAU!AZ125&lt;&gt;0,1,0)</f>
        <v>12411.66774549084</v>
      </c>
      <c r="BA303">
        <f>$BR125*IF(DukeEnergy_BAU!BA125&lt;&gt;0,1,0)</f>
        <v>12411.66774549084</v>
      </c>
      <c r="BB303">
        <f>$BR125*IF(DukeEnergy_BAU!BB125&lt;&gt;0,1,0)</f>
        <v>12411.66774549084</v>
      </c>
      <c r="BC303">
        <f>$BR125*IF(DukeEnergy_BAU!BC125&lt;&gt;0,1,0)</f>
        <v>12411.66774549084</v>
      </c>
      <c r="BD303">
        <f>$BR125*IF(DukeEnergy_BAU!BD125&lt;&gt;0,1,0)</f>
        <v>12411.66774549084</v>
      </c>
      <c r="BE303">
        <f>$BR125*IF(DukeEnergy_BAU!BE125&lt;&gt;0,1,0)</f>
        <v>12411.66774549084</v>
      </c>
      <c r="BF303">
        <f>$BR125*IF(DukeEnergy_BAU!BF125&lt;&gt;0,1,0)</f>
        <v>12411.66774549084</v>
      </c>
      <c r="BG303">
        <f>$BR125*IF(DukeEnergy_BAU!BG125&lt;&gt;0,1,0)</f>
        <v>12411.66774549084</v>
      </c>
      <c r="BH303">
        <f>$BR125*IF(DukeEnergy_BAU!BH125&lt;&gt;0,1,0)</f>
        <v>12411.66774549084</v>
      </c>
      <c r="BI303">
        <f>$BR125*IF(DukeEnergy_BAU!BI125&lt;&gt;0,1,0)</f>
        <v>12411.66774549084</v>
      </c>
      <c r="BJ303">
        <f>$BR125*IF(DukeEnergy_BAU!BJ125&lt;&gt;0,1,0)</f>
        <v>12411.66774549084</v>
      </c>
      <c r="BK303">
        <f>$BR125*IF(DukeEnergy_BAU!BK125&lt;&gt;0,1,0)</f>
        <v>12411.66774549084</v>
      </c>
      <c r="BL303">
        <f>$BR125*IF(DukeEnergy_BAU!BL125&lt;&gt;0,1,0)</f>
        <v>12411.66774549084</v>
      </c>
      <c r="BM303">
        <f>$BR125*IF(DukeEnergy_BAU!BM125&lt;&gt;0,1,0)</f>
        <v>12411.66774549084</v>
      </c>
      <c r="BN303">
        <f>$BR125*IF(DukeEnergy_BAU!BN125&lt;&gt;0,1,0)</f>
        <v>12411.66774549084</v>
      </c>
      <c r="BO303">
        <f>$BR125*IF(DukeEnergy_BAU!BO125&lt;&gt;0,1,0)</f>
        <v>12411.66774549084</v>
      </c>
      <c r="BP303">
        <f>$BR125*IF(DukeEnergy_BAU!BP125&lt;&gt;0,1,0)</f>
        <v>12411.66774549084</v>
      </c>
      <c r="BQ303">
        <f>$BR125*IF(DukeEnergy_BAU!BQ125&lt;&gt;0,1,0)</f>
        <v>12411.66774549084</v>
      </c>
    </row>
    <row r="304" spans="1:69">
      <c r="A304" t="s">
        <v>285</v>
      </c>
      <c r="B304" t="s">
        <v>32</v>
      </c>
      <c r="C304" t="s">
        <v>33</v>
      </c>
      <c r="D304" t="s">
        <v>34</v>
      </c>
      <c r="E304" t="s">
        <v>510</v>
      </c>
      <c r="F304" t="s">
        <v>322</v>
      </c>
      <c r="I304">
        <v>55</v>
      </c>
      <c r="J304" t="s">
        <v>72</v>
      </c>
      <c r="K304">
        <v>1972</v>
      </c>
      <c r="M304" t="s">
        <v>306</v>
      </c>
      <c r="N304" t="s">
        <v>289</v>
      </c>
      <c r="S304" t="s">
        <v>290</v>
      </c>
      <c r="T304" t="s">
        <v>41</v>
      </c>
      <c r="U304">
        <v>27.859535000000001</v>
      </c>
      <c r="V304">
        <v>-82.601759999999999</v>
      </c>
      <c r="W304" t="s">
        <v>42</v>
      </c>
      <c r="X304" t="s">
        <v>313</v>
      </c>
      <c r="Y304" t="s">
        <v>314</v>
      </c>
      <c r="AA304" t="s">
        <v>110</v>
      </c>
      <c r="AB304" t="s">
        <v>512</v>
      </c>
      <c r="AC304" t="s">
        <v>513</v>
      </c>
      <c r="AD304" t="s">
        <v>518</v>
      </c>
      <c r="AE304" t="s">
        <v>49</v>
      </c>
      <c r="AF304" s="1">
        <v>1</v>
      </c>
      <c r="AG304">
        <f t="shared" si="318"/>
        <v>4424.4000000000005</v>
      </c>
      <c r="AH304" t="str">
        <f t="shared" si="319"/>
        <v/>
      </c>
      <c r="AI304">
        <f t="shared" si="320"/>
        <v>52</v>
      </c>
      <c r="AJ304">
        <f t="shared" si="322"/>
        <v>2012</v>
      </c>
      <c r="AK304">
        <f t="shared" ref="AK304:AL304" si="382">AJ304+40</f>
        <v>2052</v>
      </c>
      <c r="AL304">
        <f t="shared" si="382"/>
        <v>2092</v>
      </c>
      <c r="AM304">
        <f>BT126*IF(DukeEnergy_BAU!AM126&lt;&gt;0,1,0)</f>
        <v>94863.064910887784</v>
      </c>
      <c r="AN304">
        <f>BU126*IF(DukeEnergy_BAU!AN126&lt;&gt;0,1,0)</f>
        <v>102474.44607548178</v>
      </c>
      <c r="AO304">
        <f>BV126*IF(DukeEnergy_BAU!AO126&lt;&gt;0,1,0)</f>
        <v>115963.68714021254</v>
      </c>
      <c r="AP304">
        <f>BW126*IF(DukeEnergy_BAU!AP126&lt;&gt;0,1,0)</f>
        <v>90658.79079578392</v>
      </c>
      <c r="AQ304">
        <f>$BR126*IF(DukeEnergy_BAU!AQ126&lt;&gt;0,1,0)</f>
        <v>100989.99723059149</v>
      </c>
      <c r="AR304">
        <f>$BR126*IF(DukeEnergy_BAU!AR126&lt;&gt;0,1,0)</f>
        <v>100989.99723059149</v>
      </c>
      <c r="AS304">
        <f>$BR126*IF(DukeEnergy_BAU!AS126&lt;&gt;0,1,0)</f>
        <v>100989.99723059149</v>
      </c>
      <c r="AT304">
        <f>$BR126*IF(DukeEnergy_BAU!AT126&lt;&gt;0,1,0)</f>
        <v>100989.99723059149</v>
      </c>
      <c r="AU304">
        <f>$BR126*IF(DukeEnergy_BAU!AU126&lt;&gt;0,1,0)</f>
        <v>100989.99723059149</v>
      </c>
      <c r="AV304">
        <f>$BR126*IF(DukeEnergy_BAU!AV126&lt;&gt;0,1,0)</f>
        <v>100989.99723059149</v>
      </c>
      <c r="AW304">
        <f>$BR126*IF(DukeEnergy_BAU!AW126&lt;&gt;0,1,0)</f>
        <v>100989.99723059149</v>
      </c>
      <c r="AX304">
        <f>$BR126*IF(DukeEnergy_BAU!AX126&lt;&gt;0,1,0)</f>
        <v>100989.99723059149</v>
      </c>
      <c r="AY304">
        <f>$BR126*IF(DukeEnergy_BAU!AY126&lt;&gt;0,1,0)</f>
        <v>100989.99723059149</v>
      </c>
      <c r="AZ304">
        <f>$BR126*IF(DukeEnergy_BAU!AZ126&lt;&gt;0,1,0)</f>
        <v>100989.99723059149</v>
      </c>
      <c r="BA304">
        <f>$BR126*IF(DukeEnergy_BAU!BA126&lt;&gt;0,1,0)</f>
        <v>100989.99723059149</v>
      </c>
      <c r="BB304">
        <f>$BR126*IF(DukeEnergy_BAU!BB126&lt;&gt;0,1,0)</f>
        <v>100989.99723059149</v>
      </c>
      <c r="BC304">
        <f>$BR126*IF(DukeEnergy_BAU!BC126&lt;&gt;0,1,0)</f>
        <v>100989.99723059149</v>
      </c>
      <c r="BD304">
        <f>$BR126*IF(DukeEnergy_BAU!BD126&lt;&gt;0,1,0)</f>
        <v>100989.99723059149</v>
      </c>
      <c r="BE304">
        <f>$BR126*IF(DukeEnergy_BAU!BE126&lt;&gt;0,1,0)</f>
        <v>100989.99723059149</v>
      </c>
      <c r="BF304">
        <f>$BR126*IF(DukeEnergy_BAU!BF126&lt;&gt;0,1,0)</f>
        <v>100989.99723059149</v>
      </c>
      <c r="BG304">
        <f>$BR126*IF(DukeEnergy_BAU!BG126&lt;&gt;0,1,0)</f>
        <v>100989.99723059149</v>
      </c>
      <c r="BH304">
        <f>$BR126*IF(DukeEnergy_BAU!BH126&lt;&gt;0,1,0)</f>
        <v>100989.99723059149</v>
      </c>
      <c r="BI304">
        <f>$BR126*IF(DukeEnergy_BAU!BI126&lt;&gt;0,1,0)</f>
        <v>100989.99723059149</v>
      </c>
      <c r="BJ304">
        <f>$BR126*IF(DukeEnergy_BAU!BJ126&lt;&gt;0,1,0)</f>
        <v>100989.99723059149</v>
      </c>
      <c r="BK304">
        <f>$BR126*IF(DukeEnergy_BAU!BK126&lt;&gt;0,1,0)</f>
        <v>100989.99723059149</v>
      </c>
      <c r="BL304">
        <f>$BR126*IF(DukeEnergy_BAU!BL126&lt;&gt;0,1,0)</f>
        <v>100989.99723059149</v>
      </c>
      <c r="BM304">
        <f>$BR126*IF(DukeEnergy_BAU!BM126&lt;&gt;0,1,0)</f>
        <v>100989.99723059149</v>
      </c>
      <c r="BN304">
        <f>$BR126*IF(DukeEnergy_BAU!BN126&lt;&gt;0,1,0)</f>
        <v>100989.99723059149</v>
      </c>
      <c r="BO304">
        <f>$BR126*IF(DukeEnergy_BAU!BO126&lt;&gt;0,1,0)</f>
        <v>100989.99723059149</v>
      </c>
      <c r="BP304">
        <f>$BR126*IF(DukeEnergy_BAU!BP126&lt;&gt;0,1,0)</f>
        <v>100989.99723059149</v>
      </c>
      <c r="BQ304">
        <f>$BR126*IF(DukeEnergy_BAU!BQ126&lt;&gt;0,1,0)</f>
        <v>100989.99723059149</v>
      </c>
    </row>
    <row r="305" spans="1:69">
      <c r="A305" t="s">
        <v>285</v>
      </c>
      <c r="B305" t="s">
        <v>32</v>
      </c>
      <c r="C305" t="s">
        <v>33</v>
      </c>
      <c r="D305" t="s">
        <v>34</v>
      </c>
      <c r="E305" t="s">
        <v>510</v>
      </c>
      <c r="F305" t="s">
        <v>511</v>
      </c>
      <c r="I305">
        <v>1254</v>
      </c>
      <c r="J305" t="s">
        <v>72</v>
      </c>
      <c r="K305">
        <v>2009</v>
      </c>
      <c r="M305" t="s">
        <v>299</v>
      </c>
      <c r="N305" t="s">
        <v>289</v>
      </c>
      <c r="S305" t="s">
        <v>290</v>
      </c>
      <c r="T305" t="s">
        <v>41</v>
      </c>
      <c r="U305">
        <v>27.859535000000001</v>
      </c>
      <c r="V305">
        <v>-82.601759999999999</v>
      </c>
      <c r="W305" t="s">
        <v>42</v>
      </c>
      <c r="X305" t="s">
        <v>313</v>
      </c>
      <c r="Y305" t="s">
        <v>314</v>
      </c>
      <c r="AA305" t="s">
        <v>110</v>
      </c>
      <c r="AB305" t="s">
        <v>512</v>
      </c>
      <c r="AC305" t="s">
        <v>513</v>
      </c>
      <c r="AD305" t="s">
        <v>514</v>
      </c>
      <c r="AE305" t="s">
        <v>49</v>
      </c>
      <c r="AF305" s="1">
        <v>1</v>
      </c>
      <c r="AG305">
        <f t="shared" si="318"/>
        <v>4424.4000000000005</v>
      </c>
      <c r="AH305">
        <f t="shared" si="319"/>
        <v>4424.4000000000005</v>
      </c>
      <c r="AI305">
        <f t="shared" si="320"/>
        <v>15</v>
      </c>
      <c r="AJ305">
        <f t="shared" si="322"/>
        <v>2049</v>
      </c>
      <c r="AK305">
        <f t="shared" ref="AK305:AL305" si="383">AJ305+40</f>
        <v>2089</v>
      </c>
      <c r="AL305">
        <f t="shared" si="383"/>
        <v>2129</v>
      </c>
      <c r="AM305">
        <f>BT127*IF(DukeEnergy_BAU!AM127&lt;&gt;0,1,0)</f>
        <v>2162877.8799682418</v>
      </c>
      <c r="AN305">
        <f>BU127*IF(DukeEnergy_BAU!AN127&lt;&gt;0,1,0)</f>
        <v>2336417.3705209852</v>
      </c>
      <c r="AO305">
        <f>BV127*IF(DukeEnergy_BAU!AO127&lt;&gt;0,1,0)</f>
        <v>2643972.0667968448</v>
      </c>
      <c r="AP305">
        <f>BW127*IF(DukeEnergy_BAU!AP127&lt;&gt;0,1,0)</f>
        <v>2067020.4301438737</v>
      </c>
      <c r="AQ305">
        <f>$BR127*IF(DukeEnergy_BAU!AQ127&lt;&gt;0,1,0)</f>
        <v>2302571.9368574857</v>
      </c>
      <c r="AR305">
        <f>$BR127*IF(DukeEnergy_BAU!AR127&lt;&gt;0,1,0)</f>
        <v>2302571.9368574857</v>
      </c>
      <c r="AS305">
        <f>$BR127*IF(DukeEnergy_BAU!AS127&lt;&gt;0,1,0)</f>
        <v>2302571.9368574857</v>
      </c>
      <c r="AT305">
        <f>$BR127*IF(DukeEnergy_BAU!AT127&lt;&gt;0,1,0)</f>
        <v>2302571.9368574857</v>
      </c>
      <c r="AU305">
        <f>$BR127*IF(DukeEnergy_BAU!AU127&lt;&gt;0,1,0)</f>
        <v>2302571.9368574857</v>
      </c>
      <c r="AV305">
        <f>$BR127*IF(DukeEnergy_BAU!AV127&lt;&gt;0,1,0)</f>
        <v>2302571.9368574857</v>
      </c>
      <c r="AW305">
        <f>$BR127*IF(DukeEnergy_BAU!AW127&lt;&gt;0,1,0)</f>
        <v>2302571.9368574857</v>
      </c>
      <c r="AX305">
        <f>$BR127*IF(DukeEnergy_BAU!AX127&lt;&gt;0,1,0)</f>
        <v>2302571.9368574857</v>
      </c>
      <c r="AY305">
        <f>$BR127*IF(DukeEnergy_BAU!AY127&lt;&gt;0,1,0)</f>
        <v>2302571.9368574857</v>
      </c>
      <c r="AZ305">
        <f>$BR127*IF(DukeEnergy_BAU!AZ127&lt;&gt;0,1,0)</f>
        <v>2302571.9368574857</v>
      </c>
      <c r="BA305">
        <f>$BR127*IF(DukeEnergy_BAU!BA127&lt;&gt;0,1,0)</f>
        <v>2302571.9368574857</v>
      </c>
      <c r="BB305">
        <f>$BR127*IF(DukeEnergy_BAU!BB127&lt;&gt;0,1,0)</f>
        <v>2302571.9368574857</v>
      </c>
      <c r="BC305">
        <f>$BR127*IF(DukeEnergy_BAU!BC127&lt;&gt;0,1,0)</f>
        <v>2302571.9368574857</v>
      </c>
      <c r="BD305">
        <f>$BR127*IF(DukeEnergy_BAU!BD127&lt;&gt;0,1,0)</f>
        <v>2302571.9368574857</v>
      </c>
      <c r="BE305">
        <f>$BR127*IF(DukeEnergy_BAU!BE127&lt;&gt;0,1,0)</f>
        <v>2302571.9368574857</v>
      </c>
      <c r="BF305">
        <f>$BR127*IF(DukeEnergy_BAU!BF127&lt;&gt;0,1,0)</f>
        <v>2302571.9368574857</v>
      </c>
      <c r="BG305">
        <f>$BR127*IF(DukeEnergy_BAU!BG127&lt;&gt;0,1,0)</f>
        <v>2302571.9368574857</v>
      </c>
      <c r="BH305">
        <f>$BR127*IF(DukeEnergy_BAU!BH127&lt;&gt;0,1,0)</f>
        <v>2302571.9368574857</v>
      </c>
      <c r="BI305">
        <f>$BR127*IF(DukeEnergy_BAU!BI127&lt;&gt;0,1,0)</f>
        <v>2302571.9368574857</v>
      </c>
      <c r="BJ305">
        <f>$BR127*IF(DukeEnergy_BAU!BJ127&lt;&gt;0,1,0)</f>
        <v>2302571.9368574857</v>
      </c>
      <c r="BK305">
        <f>$BR127*IF(DukeEnergy_BAU!BK127&lt;&gt;0,1,0)</f>
        <v>2302571.9368574857</v>
      </c>
      <c r="BL305">
        <f>$BR127*IF(DukeEnergy_BAU!BL127&lt;&gt;0,1,0)</f>
        <v>2302571.9368574857</v>
      </c>
      <c r="BM305">
        <f>$BR127*IF(DukeEnergy_BAU!BM127&lt;&gt;0,1,0)</f>
        <v>2302571.9368574857</v>
      </c>
      <c r="BN305">
        <f>$BR127*IF(DukeEnergy_BAU!BN127&lt;&gt;0,1,0)</f>
        <v>2302571.9368574857</v>
      </c>
      <c r="BO305">
        <f>$BR127*IF(DukeEnergy_BAU!BO127&lt;&gt;0,1,0)</f>
        <v>2302571.9368574857</v>
      </c>
      <c r="BP305">
        <f>$BR127*IF(DukeEnergy_BAU!BP127&lt;&gt;0,1,0)</f>
        <v>2302571.9368574857</v>
      </c>
      <c r="BQ305">
        <f>$BR127*IF(DukeEnergy_BAU!BQ127&lt;&gt;0,1,0)</f>
        <v>2302571.9368574857</v>
      </c>
    </row>
    <row r="306" spans="1:69">
      <c r="A306" t="s">
        <v>285</v>
      </c>
      <c r="B306" t="s">
        <v>32</v>
      </c>
      <c r="C306" t="s">
        <v>33</v>
      </c>
      <c r="D306" t="s">
        <v>34</v>
      </c>
      <c r="E306" t="s">
        <v>519</v>
      </c>
      <c r="F306" t="s">
        <v>466</v>
      </c>
      <c r="I306">
        <v>196</v>
      </c>
      <c r="J306" t="s">
        <v>520</v>
      </c>
      <c r="K306">
        <v>2000</v>
      </c>
      <c r="M306" t="s">
        <v>306</v>
      </c>
      <c r="N306" t="s">
        <v>289</v>
      </c>
      <c r="S306" t="s">
        <v>324</v>
      </c>
      <c r="T306" t="s">
        <v>41</v>
      </c>
      <c r="U306">
        <v>36.329700000000003</v>
      </c>
      <c r="V306">
        <v>-79.829700000000003</v>
      </c>
      <c r="W306" t="s">
        <v>42</v>
      </c>
      <c r="X306" t="s">
        <v>521</v>
      </c>
      <c r="Y306" t="s">
        <v>119</v>
      </c>
      <c r="AA306" t="s">
        <v>45</v>
      </c>
      <c r="AB306" t="s">
        <v>522</v>
      </c>
      <c r="AC306" t="s">
        <v>523</v>
      </c>
      <c r="AD306" t="s">
        <v>524</v>
      </c>
      <c r="AE306" t="s">
        <v>49</v>
      </c>
      <c r="AF306" s="1">
        <v>1</v>
      </c>
      <c r="AG306">
        <f t="shared" si="318"/>
        <v>2940</v>
      </c>
      <c r="AH306" t="str">
        <f t="shared" si="319"/>
        <v/>
      </c>
      <c r="AI306">
        <f t="shared" si="320"/>
        <v>24</v>
      </c>
      <c r="AJ306">
        <f t="shared" si="322"/>
        <v>2040</v>
      </c>
      <c r="AK306">
        <f t="shared" ref="AK306:AL306" si="384">AJ306+40</f>
        <v>2080</v>
      </c>
      <c r="AL306">
        <f t="shared" si="384"/>
        <v>2120</v>
      </c>
      <c r="AM306">
        <f>BT128*IF(DukeEnergy_BAU!AM128&lt;&gt;0,1,0)</f>
        <v>0</v>
      </c>
      <c r="AN306">
        <f>BU128*IF(DukeEnergy_BAU!AN128&lt;&gt;0,1,0)</f>
        <v>0</v>
      </c>
      <c r="AO306">
        <f>BV128*IF(DukeEnergy_BAU!AO128&lt;&gt;0,1,0)</f>
        <v>0</v>
      </c>
      <c r="AP306">
        <f>BW128*IF(DukeEnergy_BAU!AP128&lt;&gt;0,1,0)</f>
        <v>0</v>
      </c>
      <c r="AQ306">
        <f>$BR128*IF(DukeEnergy_BAU!AQ128&lt;&gt;0,1,0)</f>
        <v>0</v>
      </c>
      <c r="AR306">
        <f>$BR128*IF(DukeEnergy_BAU!AR128&lt;&gt;0,1,0)</f>
        <v>0</v>
      </c>
      <c r="AS306">
        <f>$BR128*IF(DukeEnergy_BAU!AS128&lt;&gt;0,1,0)</f>
        <v>0</v>
      </c>
      <c r="AT306">
        <f>$BR128*IF(DukeEnergy_BAU!AT128&lt;&gt;0,1,0)</f>
        <v>0</v>
      </c>
      <c r="AU306">
        <f>$BR128*IF(DukeEnergy_BAU!AU128&lt;&gt;0,1,0)</f>
        <v>0</v>
      </c>
      <c r="AV306">
        <f>$BR128*IF(DukeEnergy_BAU!AV128&lt;&gt;0,1,0)</f>
        <v>0</v>
      </c>
      <c r="AW306">
        <f>$BR128*IF(DukeEnergy_BAU!AW128&lt;&gt;0,1,0)</f>
        <v>0</v>
      </c>
      <c r="AX306">
        <f>$BR128*IF(DukeEnergy_BAU!AX128&lt;&gt;0,1,0)</f>
        <v>0</v>
      </c>
      <c r="AY306">
        <f>$BR128*IF(DukeEnergy_BAU!AY128&lt;&gt;0,1,0)</f>
        <v>0</v>
      </c>
      <c r="AZ306">
        <f>$BR128*IF(DukeEnergy_BAU!AZ128&lt;&gt;0,1,0)</f>
        <v>0</v>
      </c>
      <c r="BA306">
        <f>$BR128*IF(DukeEnergy_BAU!BA128&lt;&gt;0,1,0)</f>
        <v>0</v>
      </c>
      <c r="BB306">
        <f>$BR128*IF(DukeEnergy_BAU!BB128&lt;&gt;0,1,0)</f>
        <v>0</v>
      </c>
      <c r="BC306">
        <f>$BR128*IF(DukeEnergy_BAU!BC128&lt;&gt;0,1,0)</f>
        <v>0</v>
      </c>
      <c r="BD306">
        <f>$BR128*IF(DukeEnergy_BAU!BD128&lt;&gt;0,1,0)</f>
        <v>0</v>
      </c>
      <c r="BE306">
        <f>$BR128*IF(DukeEnergy_BAU!BE128&lt;&gt;0,1,0)</f>
        <v>0</v>
      </c>
      <c r="BF306">
        <f>$BR128*IF(DukeEnergy_BAU!BF128&lt;&gt;0,1,0)</f>
        <v>0</v>
      </c>
      <c r="BG306">
        <f>$BR128*IF(DukeEnergy_BAU!BG128&lt;&gt;0,1,0)</f>
        <v>0</v>
      </c>
      <c r="BH306">
        <f>$BR128*IF(DukeEnergy_BAU!BH128&lt;&gt;0,1,0)</f>
        <v>0</v>
      </c>
      <c r="BI306">
        <f>$BR128*IF(DukeEnergy_BAU!BI128&lt;&gt;0,1,0)</f>
        <v>0</v>
      </c>
      <c r="BJ306">
        <f>$BR128*IF(DukeEnergy_BAU!BJ128&lt;&gt;0,1,0)</f>
        <v>0</v>
      </c>
      <c r="BK306">
        <f>$BR128*IF(DukeEnergy_BAU!BK128&lt;&gt;0,1,0)</f>
        <v>0</v>
      </c>
      <c r="BL306">
        <f>$BR128*IF(DukeEnergy_BAU!BL128&lt;&gt;0,1,0)</f>
        <v>0</v>
      </c>
      <c r="BM306">
        <f>$BR128*IF(DukeEnergy_BAU!BM128&lt;&gt;0,1,0)</f>
        <v>0</v>
      </c>
      <c r="BN306">
        <f>$BR128*IF(DukeEnergy_BAU!BN128&lt;&gt;0,1,0)</f>
        <v>0</v>
      </c>
      <c r="BO306">
        <f>$BR128*IF(DukeEnergy_BAU!BO128&lt;&gt;0,1,0)</f>
        <v>0</v>
      </c>
      <c r="BP306">
        <f>$BR128*IF(DukeEnergy_BAU!BP128&lt;&gt;0,1,0)</f>
        <v>0</v>
      </c>
      <c r="BQ306">
        <f>$BR128*IF(DukeEnergy_BAU!BQ128&lt;&gt;0,1,0)</f>
        <v>0</v>
      </c>
    </row>
    <row r="307" spans="1:69">
      <c r="A307" t="s">
        <v>285</v>
      </c>
      <c r="B307" t="s">
        <v>32</v>
      </c>
      <c r="C307" t="s">
        <v>33</v>
      </c>
      <c r="D307" t="s">
        <v>34</v>
      </c>
      <c r="E307" t="s">
        <v>519</v>
      </c>
      <c r="F307" t="s">
        <v>472</v>
      </c>
      <c r="I307">
        <v>196</v>
      </c>
      <c r="J307" t="s">
        <v>520</v>
      </c>
      <c r="K307">
        <v>2000</v>
      </c>
      <c r="M307" t="s">
        <v>306</v>
      </c>
      <c r="N307" t="s">
        <v>289</v>
      </c>
      <c r="S307" t="s">
        <v>324</v>
      </c>
      <c r="T307" t="s">
        <v>41</v>
      </c>
      <c r="U307">
        <v>36.329700000000003</v>
      </c>
      <c r="V307">
        <v>-79.829700000000003</v>
      </c>
      <c r="W307" t="s">
        <v>42</v>
      </c>
      <c r="X307" t="s">
        <v>521</v>
      </c>
      <c r="Y307" t="s">
        <v>119</v>
      </c>
      <c r="AA307" t="s">
        <v>45</v>
      </c>
      <c r="AB307" t="s">
        <v>522</v>
      </c>
      <c r="AC307" t="s">
        <v>523</v>
      </c>
      <c r="AD307" t="s">
        <v>525</v>
      </c>
      <c r="AE307" t="s">
        <v>49</v>
      </c>
      <c r="AF307" s="1">
        <v>1</v>
      </c>
      <c r="AG307">
        <f t="shared" si="318"/>
        <v>2940</v>
      </c>
      <c r="AH307" t="str">
        <f t="shared" si="319"/>
        <v/>
      </c>
      <c r="AI307">
        <f t="shared" si="320"/>
        <v>24</v>
      </c>
      <c r="AJ307">
        <f t="shared" si="322"/>
        <v>2040</v>
      </c>
      <c r="AK307">
        <f t="shared" ref="AK307:AL307" si="385">AJ307+40</f>
        <v>2080</v>
      </c>
      <c r="AL307">
        <f t="shared" si="385"/>
        <v>2120</v>
      </c>
      <c r="AM307">
        <f>BT129*IF(DukeEnergy_BAU!AM129&lt;&gt;0,1,0)</f>
        <v>0</v>
      </c>
      <c r="AN307">
        <f>BU129*IF(DukeEnergy_BAU!AN129&lt;&gt;0,1,0)</f>
        <v>0</v>
      </c>
      <c r="AO307">
        <f>BV129*IF(DukeEnergy_BAU!AO129&lt;&gt;0,1,0)</f>
        <v>0</v>
      </c>
      <c r="AP307">
        <f>BW129*IF(DukeEnergy_BAU!AP129&lt;&gt;0,1,0)</f>
        <v>0</v>
      </c>
      <c r="AQ307">
        <f>$BR129*IF(DukeEnergy_BAU!AQ129&lt;&gt;0,1,0)</f>
        <v>0</v>
      </c>
      <c r="AR307">
        <f>$BR129*IF(DukeEnergy_BAU!AR129&lt;&gt;0,1,0)</f>
        <v>0</v>
      </c>
      <c r="AS307">
        <f>$BR129*IF(DukeEnergy_BAU!AS129&lt;&gt;0,1,0)</f>
        <v>0</v>
      </c>
      <c r="AT307">
        <f>$BR129*IF(DukeEnergy_BAU!AT129&lt;&gt;0,1,0)</f>
        <v>0</v>
      </c>
      <c r="AU307">
        <f>$BR129*IF(DukeEnergy_BAU!AU129&lt;&gt;0,1,0)</f>
        <v>0</v>
      </c>
      <c r="AV307">
        <f>$BR129*IF(DukeEnergy_BAU!AV129&lt;&gt;0,1,0)</f>
        <v>0</v>
      </c>
      <c r="AW307">
        <f>$BR129*IF(DukeEnergy_BAU!AW129&lt;&gt;0,1,0)</f>
        <v>0</v>
      </c>
      <c r="AX307">
        <f>$BR129*IF(DukeEnergy_BAU!AX129&lt;&gt;0,1,0)</f>
        <v>0</v>
      </c>
      <c r="AY307">
        <f>$BR129*IF(DukeEnergy_BAU!AY129&lt;&gt;0,1,0)</f>
        <v>0</v>
      </c>
      <c r="AZ307">
        <f>$BR129*IF(DukeEnergy_BAU!AZ129&lt;&gt;0,1,0)</f>
        <v>0</v>
      </c>
      <c r="BA307">
        <f>$BR129*IF(DukeEnergy_BAU!BA129&lt;&gt;0,1,0)</f>
        <v>0</v>
      </c>
      <c r="BB307">
        <f>$BR129*IF(DukeEnergy_BAU!BB129&lt;&gt;0,1,0)</f>
        <v>0</v>
      </c>
      <c r="BC307">
        <f>$BR129*IF(DukeEnergy_BAU!BC129&lt;&gt;0,1,0)</f>
        <v>0</v>
      </c>
      <c r="BD307">
        <f>$BR129*IF(DukeEnergy_BAU!BD129&lt;&gt;0,1,0)</f>
        <v>0</v>
      </c>
      <c r="BE307">
        <f>$BR129*IF(DukeEnergy_BAU!BE129&lt;&gt;0,1,0)</f>
        <v>0</v>
      </c>
      <c r="BF307">
        <f>$BR129*IF(DukeEnergy_BAU!BF129&lt;&gt;0,1,0)</f>
        <v>0</v>
      </c>
      <c r="BG307">
        <f>$BR129*IF(DukeEnergy_BAU!BG129&lt;&gt;0,1,0)</f>
        <v>0</v>
      </c>
      <c r="BH307">
        <f>$BR129*IF(DukeEnergy_BAU!BH129&lt;&gt;0,1,0)</f>
        <v>0</v>
      </c>
      <c r="BI307">
        <f>$BR129*IF(DukeEnergy_BAU!BI129&lt;&gt;0,1,0)</f>
        <v>0</v>
      </c>
      <c r="BJ307">
        <f>$BR129*IF(DukeEnergy_BAU!BJ129&lt;&gt;0,1,0)</f>
        <v>0</v>
      </c>
      <c r="BK307">
        <f>$BR129*IF(DukeEnergy_BAU!BK129&lt;&gt;0,1,0)</f>
        <v>0</v>
      </c>
      <c r="BL307">
        <f>$BR129*IF(DukeEnergy_BAU!BL129&lt;&gt;0,1,0)</f>
        <v>0</v>
      </c>
      <c r="BM307">
        <f>$BR129*IF(DukeEnergy_BAU!BM129&lt;&gt;0,1,0)</f>
        <v>0</v>
      </c>
      <c r="BN307">
        <f>$BR129*IF(DukeEnergy_BAU!BN129&lt;&gt;0,1,0)</f>
        <v>0</v>
      </c>
      <c r="BO307">
        <f>$BR129*IF(DukeEnergy_BAU!BO129&lt;&gt;0,1,0)</f>
        <v>0</v>
      </c>
      <c r="BP307">
        <f>$BR129*IF(DukeEnergy_BAU!BP129&lt;&gt;0,1,0)</f>
        <v>0</v>
      </c>
      <c r="BQ307">
        <f>$BR129*IF(DukeEnergy_BAU!BQ129&lt;&gt;0,1,0)</f>
        <v>0</v>
      </c>
    </row>
    <row r="308" spans="1:69">
      <c r="A308" t="s">
        <v>285</v>
      </c>
      <c r="B308" t="s">
        <v>32</v>
      </c>
      <c r="C308" t="s">
        <v>33</v>
      </c>
      <c r="D308" t="s">
        <v>34</v>
      </c>
      <c r="E308" t="s">
        <v>519</v>
      </c>
      <c r="F308" t="s">
        <v>474</v>
      </c>
      <c r="I308">
        <v>196</v>
      </c>
      <c r="J308" t="s">
        <v>520</v>
      </c>
      <c r="K308">
        <v>2000</v>
      </c>
      <c r="M308" t="s">
        <v>306</v>
      </c>
      <c r="N308" t="s">
        <v>289</v>
      </c>
      <c r="S308" t="s">
        <v>324</v>
      </c>
      <c r="T308" t="s">
        <v>41</v>
      </c>
      <c r="U308">
        <v>36.329700000000003</v>
      </c>
      <c r="V308">
        <v>-79.829700000000003</v>
      </c>
      <c r="W308" t="s">
        <v>42</v>
      </c>
      <c r="X308" t="s">
        <v>521</v>
      </c>
      <c r="Y308" t="s">
        <v>119</v>
      </c>
      <c r="AA308" t="s">
        <v>45</v>
      </c>
      <c r="AB308" t="s">
        <v>522</v>
      </c>
      <c r="AC308" t="s">
        <v>523</v>
      </c>
      <c r="AD308" t="s">
        <v>526</v>
      </c>
      <c r="AE308" t="s">
        <v>49</v>
      </c>
      <c r="AF308" s="1">
        <v>1</v>
      </c>
      <c r="AG308">
        <f t="shared" ref="AG308:AG349" si="386">SUMIF(E:E,E308,I:I)</f>
        <v>2940</v>
      </c>
      <c r="AH308" t="str">
        <f t="shared" ref="AH308:AH349" si="387">IF(AG308=AG309,"",AG308)</f>
        <v/>
      </c>
      <c r="AI308">
        <f t="shared" ref="AI308:AI349" si="388">IF(K308="",-99,2024-K308)</f>
        <v>24</v>
      </c>
      <c r="AJ308">
        <f t="shared" si="322"/>
        <v>2040</v>
      </c>
      <c r="AK308">
        <f t="shared" ref="AK308:AL308" si="389">AJ308+40</f>
        <v>2080</v>
      </c>
      <c r="AL308">
        <f t="shared" si="389"/>
        <v>2120</v>
      </c>
      <c r="AM308">
        <f>BT130*IF(DukeEnergy_BAU!AM130&lt;&gt;0,1,0)</f>
        <v>0</v>
      </c>
      <c r="AN308">
        <f>BU130*IF(DukeEnergy_BAU!AN130&lt;&gt;0,1,0)</f>
        <v>0</v>
      </c>
      <c r="AO308">
        <f>BV130*IF(DukeEnergy_BAU!AO130&lt;&gt;0,1,0)</f>
        <v>0</v>
      </c>
      <c r="AP308">
        <f>BW130*IF(DukeEnergy_BAU!AP130&lt;&gt;0,1,0)</f>
        <v>0</v>
      </c>
      <c r="AQ308">
        <f>$BR130*IF(DukeEnergy_BAU!AQ130&lt;&gt;0,1,0)</f>
        <v>0</v>
      </c>
      <c r="AR308">
        <f>$BR130*IF(DukeEnergy_BAU!AR130&lt;&gt;0,1,0)</f>
        <v>0</v>
      </c>
      <c r="AS308">
        <f>$BR130*IF(DukeEnergy_BAU!AS130&lt;&gt;0,1,0)</f>
        <v>0</v>
      </c>
      <c r="AT308">
        <f>$BR130*IF(DukeEnergy_BAU!AT130&lt;&gt;0,1,0)</f>
        <v>0</v>
      </c>
      <c r="AU308">
        <f>$BR130*IF(DukeEnergy_BAU!AU130&lt;&gt;0,1,0)</f>
        <v>0</v>
      </c>
      <c r="AV308">
        <f>$BR130*IF(DukeEnergy_BAU!AV130&lt;&gt;0,1,0)</f>
        <v>0</v>
      </c>
      <c r="AW308">
        <f>$BR130*IF(DukeEnergy_BAU!AW130&lt;&gt;0,1,0)</f>
        <v>0</v>
      </c>
      <c r="AX308">
        <f>$BR130*IF(DukeEnergy_BAU!AX130&lt;&gt;0,1,0)</f>
        <v>0</v>
      </c>
      <c r="AY308">
        <f>$BR130*IF(DukeEnergy_BAU!AY130&lt;&gt;0,1,0)</f>
        <v>0</v>
      </c>
      <c r="AZ308">
        <f>$BR130*IF(DukeEnergy_BAU!AZ130&lt;&gt;0,1,0)</f>
        <v>0</v>
      </c>
      <c r="BA308">
        <f>$BR130*IF(DukeEnergy_BAU!BA130&lt;&gt;0,1,0)</f>
        <v>0</v>
      </c>
      <c r="BB308">
        <f>$BR130*IF(DukeEnergy_BAU!BB130&lt;&gt;0,1,0)</f>
        <v>0</v>
      </c>
      <c r="BC308">
        <f>$BR130*IF(DukeEnergy_BAU!BC130&lt;&gt;0,1,0)</f>
        <v>0</v>
      </c>
      <c r="BD308">
        <f>$BR130*IF(DukeEnergy_BAU!BD130&lt;&gt;0,1,0)</f>
        <v>0</v>
      </c>
      <c r="BE308">
        <f>$BR130*IF(DukeEnergy_BAU!BE130&lt;&gt;0,1,0)</f>
        <v>0</v>
      </c>
      <c r="BF308">
        <f>$BR130*IF(DukeEnergy_BAU!BF130&lt;&gt;0,1,0)</f>
        <v>0</v>
      </c>
      <c r="BG308">
        <f>$BR130*IF(DukeEnergy_BAU!BG130&lt;&gt;0,1,0)</f>
        <v>0</v>
      </c>
      <c r="BH308">
        <f>$BR130*IF(DukeEnergy_BAU!BH130&lt;&gt;0,1,0)</f>
        <v>0</v>
      </c>
      <c r="BI308">
        <f>$BR130*IF(DukeEnergy_BAU!BI130&lt;&gt;0,1,0)</f>
        <v>0</v>
      </c>
      <c r="BJ308">
        <f>$BR130*IF(DukeEnergy_BAU!BJ130&lt;&gt;0,1,0)</f>
        <v>0</v>
      </c>
      <c r="BK308">
        <f>$BR130*IF(DukeEnergy_BAU!BK130&lt;&gt;0,1,0)</f>
        <v>0</v>
      </c>
      <c r="BL308">
        <f>$BR130*IF(DukeEnergy_BAU!BL130&lt;&gt;0,1,0)</f>
        <v>0</v>
      </c>
      <c r="BM308">
        <f>$BR130*IF(DukeEnergy_BAU!BM130&lt;&gt;0,1,0)</f>
        <v>0</v>
      </c>
      <c r="BN308">
        <f>$BR130*IF(DukeEnergy_BAU!BN130&lt;&gt;0,1,0)</f>
        <v>0</v>
      </c>
      <c r="BO308">
        <f>$BR130*IF(DukeEnergy_BAU!BO130&lt;&gt;0,1,0)</f>
        <v>0</v>
      </c>
      <c r="BP308">
        <f>$BR130*IF(DukeEnergy_BAU!BP130&lt;&gt;0,1,0)</f>
        <v>0</v>
      </c>
      <c r="BQ308">
        <f>$BR130*IF(DukeEnergy_BAU!BQ130&lt;&gt;0,1,0)</f>
        <v>0</v>
      </c>
    </row>
    <row r="309" spans="1:69">
      <c r="A309" t="s">
        <v>285</v>
      </c>
      <c r="B309" t="s">
        <v>32</v>
      </c>
      <c r="C309" t="s">
        <v>33</v>
      </c>
      <c r="D309" t="s">
        <v>34</v>
      </c>
      <c r="E309" t="s">
        <v>519</v>
      </c>
      <c r="F309" t="s">
        <v>476</v>
      </c>
      <c r="I309">
        <v>196</v>
      </c>
      <c r="J309" t="s">
        <v>520</v>
      </c>
      <c r="K309">
        <v>2000</v>
      </c>
      <c r="M309" t="s">
        <v>306</v>
      </c>
      <c r="N309" t="s">
        <v>289</v>
      </c>
      <c r="S309" t="s">
        <v>324</v>
      </c>
      <c r="T309" t="s">
        <v>41</v>
      </c>
      <c r="U309">
        <v>36.329700000000003</v>
      </c>
      <c r="V309">
        <v>-79.829700000000003</v>
      </c>
      <c r="W309" t="s">
        <v>42</v>
      </c>
      <c r="X309" t="s">
        <v>521</v>
      </c>
      <c r="Y309" t="s">
        <v>119</v>
      </c>
      <c r="AA309" t="s">
        <v>45</v>
      </c>
      <c r="AB309" t="s">
        <v>522</v>
      </c>
      <c r="AC309" t="s">
        <v>523</v>
      </c>
      <c r="AD309" t="s">
        <v>527</v>
      </c>
      <c r="AE309" t="s">
        <v>49</v>
      </c>
      <c r="AF309" s="1">
        <v>1</v>
      </c>
      <c r="AG309">
        <f t="shared" si="386"/>
        <v>2940</v>
      </c>
      <c r="AH309" t="str">
        <f t="shared" si="387"/>
        <v/>
      </c>
      <c r="AI309">
        <f t="shared" si="388"/>
        <v>24</v>
      </c>
      <c r="AJ309">
        <f t="shared" ref="AJ309:AJ349" si="390">K309+40</f>
        <v>2040</v>
      </c>
      <c r="AK309">
        <f t="shared" ref="AK309:AL309" si="391">AJ309+40</f>
        <v>2080</v>
      </c>
      <c r="AL309">
        <f t="shared" si="391"/>
        <v>2120</v>
      </c>
      <c r="AM309">
        <f>BT131*IF(DukeEnergy_BAU!AM131&lt;&gt;0,1,0)</f>
        <v>0</v>
      </c>
      <c r="AN309">
        <f>BU131*IF(DukeEnergy_BAU!AN131&lt;&gt;0,1,0)</f>
        <v>0</v>
      </c>
      <c r="AO309">
        <f>BV131*IF(DukeEnergy_BAU!AO131&lt;&gt;0,1,0)</f>
        <v>0</v>
      </c>
      <c r="AP309">
        <f>BW131*IF(DukeEnergy_BAU!AP131&lt;&gt;0,1,0)</f>
        <v>0</v>
      </c>
      <c r="AQ309">
        <f>$BR131*IF(DukeEnergy_BAU!AQ131&lt;&gt;0,1,0)</f>
        <v>0</v>
      </c>
      <c r="AR309">
        <f>$BR131*IF(DukeEnergy_BAU!AR131&lt;&gt;0,1,0)</f>
        <v>0</v>
      </c>
      <c r="AS309">
        <f>$BR131*IF(DukeEnergy_BAU!AS131&lt;&gt;0,1,0)</f>
        <v>0</v>
      </c>
      <c r="AT309">
        <f>$BR131*IF(DukeEnergy_BAU!AT131&lt;&gt;0,1,0)</f>
        <v>0</v>
      </c>
      <c r="AU309">
        <f>$BR131*IF(DukeEnergy_BAU!AU131&lt;&gt;0,1,0)</f>
        <v>0</v>
      </c>
      <c r="AV309">
        <f>$BR131*IF(DukeEnergy_BAU!AV131&lt;&gt;0,1,0)</f>
        <v>0</v>
      </c>
      <c r="AW309">
        <f>$BR131*IF(DukeEnergy_BAU!AW131&lt;&gt;0,1,0)</f>
        <v>0</v>
      </c>
      <c r="AX309">
        <f>$BR131*IF(DukeEnergy_BAU!AX131&lt;&gt;0,1,0)</f>
        <v>0</v>
      </c>
      <c r="AY309">
        <f>$BR131*IF(DukeEnergy_BAU!AY131&lt;&gt;0,1,0)</f>
        <v>0</v>
      </c>
      <c r="AZ309">
        <f>$BR131*IF(DukeEnergy_BAU!AZ131&lt;&gt;0,1,0)</f>
        <v>0</v>
      </c>
      <c r="BA309">
        <f>$BR131*IF(DukeEnergy_BAU!BA131&lt;&gt;0,1,0)</f>
        <v>0</v>
      </c>
      <c r="BB309">
        <f>$BR131*IF(DukeEnergy_BAU!BB131&lt;&gt;0,1,0)</f>
        <v>0</v>
      </c>
      <c r="BC309">
        <f>$BR131*IF(DukeEnergy_BAU!BC131&lt;&gt;0,1,0)</f>
        <v>0</v>
      </c>
      <c r="BD309">
        <f>$BR131*IF(DukeEnergy_BAU!BD131&lt;&gt;0,1,0)</f>
        <v>0</v>
      </c>
      <c r="BE309">
        <f>$BR131*IF(DukeEnergy_BAU!BE131&lt;&gt;0,1,0)</f>
        <v>0</v>
      </c>
      <c r="BF309">
        <f>$BR131*IF(DukeEnergy_BAU!BF131&lt;&gt;0,1,0)</f>
        <v>0</v>
      </c>
      <c r="BG309">
        <f>$BR131*IF(DukeEnergy_BAU!BG131&lt;&gt;0,1,0)</f>
        <v>0</v>
      </c>
      <c r="BH309">
        <f>$BR131*IF(DukeEnergy_BAU!BH131&lt;&gt;0,1,0)</f>
        <v>0</v>
      </c>
      <c r="BI309">
        <f>$BR131*IF(DukeEnergy_BAU!BI131&lt;&gt;0,1,0)</f>
        <v>0</v>
      </c>
      <c r="BJ309">
        <f>$BR131*IF(DukeEnergy_BAU!BJ131&lt;&gt;0,1,0)</f>
        <v>0</v>
      </c>
      <c r="BK309">
        <f>$BR131*IF(DukeEnergy_BAU!BK131&lt;&gt;0,1,0)</f>
        <v>0</v>
      </c>
      <c r="BL309">
        <f>$BR131*IF(DukeEnergy_BAU!BL131&lt;&gt;0,1,0)</f>
        <v>0</v>
      </c>
      <c r="BM309">
        <f>$BR131*IF(DukeEnergy_BAU!BM131&lt;&gt;0,1,0)</f>
        <v>0</v>
      </c>
      <c r="BN309">
        <f>$BR131*IF(DukeEnergy_BAU!BN131&lt;&gt;0,1,0)</f>
        <v>0</v>
      </c>
      <c r="BO309">
        <f>$BR131*IF(DukeEnergy_BAU!BO131&lt;&gt;0,1,0)</f>
        <v>0</v>
      </c>
      <c r="BP309">
        <f>$BR131*IF(DukeEnergy_BAU!BP131&lt;&gt;0,1,0)</f>
        <v>0</v>
      </c>
      <c r="BQ309">
        <f>$BR131*IF(DukeEnergy_BAU!BQ131&lt;&gt;0,1,0)</f>
        <v>0</v>
      </c>
    </row>
    <row r="310" spans="1:69">
      <c r="A310" t="s">
        <v>285</v>
      </c>
      <c r="B310" t="s">
        <v>32</v>
      </c>
      <c r="C310" t="s">
        <v>33</v>
      </c>
      <c r="D310" t="s">
        <v>34</v>
      </c>
      <c r="E310" t="s">
        <v>519</v>
      </c>
      <c r="F310" t="s">
        <v>478</v>
      </c>
      <c r="I310">
        <v>196</v>
      </c>
      <c r="J310" t="s">
        <v>520</v>
      </c>
      <c r="K310">
        <v>2000</v>
      </c>
      <c r="M310" t="s">
        <v>306</v>
      </c>
      <c r="N310" t="s">
        <v>289</v>
      </c>
      <c r="S310" t="s">
        <v>324</v>
      </c>
      <c r="T310" t="s">
        <v>41</v>
      </c>
      <c r="U310">
        <v>36.329700000000003</v>
      </c>
      <c r="V310">
        <v>-79.829700000000003</v>
      </c>
      <c r="W310" t="s">
        <v>42</v>
      </c>
      <c r="X310" t="s">
        <v>521</v>
      </c>
      <c r="Y310" t="s">
        <v>119</v>
      </c>
      <c r="AA310" t="s">
        <v>45</v>
      </c>
      <c r="AB310" t="s">
        <v>522</v>
      </c>
      <c r="AC310" t="s">
        <v>523</v>
      </c>
      <c r="AD310" t="s">
        <v>528</v>
      </c>
      <c r="AE310" t="s">
        <v>49</v>
      </c>
      <c r="AF310" s="1">
        <v>1</v>
      </c>
      <c r="AG310">
        <f t="shared" si="386"/>
        <v>2940</v>
      </c>
      <c r="AH310">
        <f t="shared" si="387"/>
        <v>2940</v>
      </c>
      <c r="AI310">
        <f t="shared" si="388"/>
        <v>24</v>
      </c>
      <c r="AJ310">
        <f t="shared" si="390"/>
        <v>2040</v>
      </c>
      <c r="AK310">
        <f t="shared" ref="AK310:AL310" si="392">AJ310+40</f>
        <v>2080</v>
      </c>
      <c r="AL310">
        <f t="shared" si="392"/>
        <v>2120</v>
      </c>
      <c r="AM310">
        <f>BT132*IF(DukeEnergy_BAU!AM132&lt;&gt;0,1,0)</f>
        <v>0</v>
      </c>
      <c r="AN310">
        <f>BU132*IF(DukeEnergy_BAU!AN132&lt;&gt;0,1,0)</f>
        <v>0</v>
      </c>
      <c r="AO310">
        <f>BV132*IF(DukeEnergy_BAU!AO132&lt;&gt;0,1,0)</f>
        <v>0</v>
      </c>
      <c r="AP310">
        <f>BW132*IF(DukeEnergy_BAU!AP132&lt;&gt;0,1,0)</f>
        <v>0</v>
      </c>
      <c r="AQ310">
        <f>$BR132*IF(DukeEnergy_BAU!AQ132&lt;&gt;0,1,0)</f>
        <v>0</v>
      </c>
      <c r="AR310">
        <f>$BR132*IF(DukeEnergy_BAU!AR132&lt;&gt;0,1,0)</f>
        <v>0</v>
      </c>
      <c r="AS310">
        <f>$BR132*IF(DukeEnergy_BAU!AS132&lt;&gt;0,1,0)</f>
        <v>0</v>
      </c>
      <c r="AT310">
        <f>$BR132*IF(DukeEnergy_BAU!AT132&lt;&gt;0,1,0)</f>
        <v>0</v>
      </c>
      <c r="AU310">
        <f>$BR132*IF(DukeEnergy_BAU!AU132&lt;&gt;0,1,0)</f>
        <v>0</v>
      </c>
      <c r="AV310">
        <f>$BR132*IF(DukeEnergy_BAU!AV132&lt;&gt;0,1,0)</f>
        <v>0</v>
      </c>
      <c r="AW310">
        <f>$BR132*IF(DukeEnergy_BAU!AW132&lt;&gt;0,1,0)</f>
        <v>0</v>
      </c>
      <c r="AX310">
        <f>$BR132*IF(DukeEnergy_BAU!AX132&lt;&gt;0,1,0)</f>
        <v>0</v>
      </c>
      <c r="AY310">
        <f>$BR132*IF(DukeEnergy_BAU!AY132&lt;&gt;0,1,0)</f>
        <v>0</v>
      </c>
      <c r="AZ310">
        <f>$BR132*IF(DukeEnergy_BAU!AZ132&lt;&gt;0,1,0)</f>
        <v>0</v>
      </c>
      <c r="BA310">
        <f>$BR132*IF(DukeEnergy_BAU!BA132&lt;&gt;0,1,0)</f>
        <v>0</v>
      </c>
      <c r="BB310">
        <f>$BR132*IF(DukeEnergy_BAU!BB132&lt;&gt;0,1,0)</f>
        <v>0</v>
      </c>
      <c r="BC310">
        <f>$BR132*IF(DukeEnergy_BAU!BC132&lt;&gt;0,1,0)</f>
        <v>0</v>
      </c>
      <c r="BD310">
        <f>$BR132*IF(DukeEnergy_BAU!BD132&lt;&gt;0,1,0)</f>
        <v>0</v>
      </c>
      <c r="BE310">
        <f>$BR132*IF(DukeEnergy_BAU!BE132&lt;&gt;0,1,0)</f>
        <v>0</v>
      </c>
      <c r="BF310">
        <f>$BR132*IF(DukeEnergy_BAU!BF132&lt;&gt;0,1,0)</f>
        <v>0</v>
      </c>
      <c r="BG310">
        <f>$BR132*IF(DukeEnergy_BAU!BG132&lt;&gt;0,1,0)</f>
        <v>0</v>
      </c>
      <c r="BH310">
        <f>$BR132*IF(DukeEnergy_BAU!BH132&lt;&gt;0,1,0)</f>
        <v>0</v>
      </c>
      <c r="BI310">
        <f>$BR132*IF(DukeEnergy_BAU!BI132&lt;&gt;0,1,0)</f>
        <v>0</v>
      </c>
      <c r="BJ310">
        <f>$BR132*IF(DukeEnergy_BAU!BJ132&lt;&gt;0,1,0)</f>
        <v>0</v>
      </c>
      <c r="BK310">
        <f>$BR132*IF(DukeEnergy_BAU!BK132&lt;&gt;0,1,0)</f>
        <v>0</v>
      </c>
      <c r="BL310">
        <f>$BR132*IF(DukeEnergy_BAU!BL132&lt;&gt;0,1,0)</f>
        <v>0</v>
      </c>
      <c r="BM310">
        <f>$BR132*IF(DukeEnergy_BAU!BM132&lt;&gt;0,1,0)</f>
        <v>0</v>
      </c>
      <c r="BN310">
        <f>$BR132*IF(DukeEnergy_BAU!BN132&lt;&gt;0,1,0)</f>
        <v>0</v>
      </c>
      <c r="BO310">
        <f>$BR132*IF(DukeEnergy_BAU!BO132&lt;&gt;0,1,0)</f>
        <v>0</v>
      </c>
      <c r="BP310">
        <f>$BR132*IF(DukeEnergy_BAU!BP132&lt;&gt;0,1,0)</f>
        <v>0</v>
      </c>
      <c r="BQ310">
        <f>$BR132*IF(DukeEnergy_BAU!BQ132&lt;&gt;0,1,0)</f>
        <v>0</v>
      </c>
    </row>
    <row r="311" spans="1:69">
      <c r="A311" t="s">
        <v>285</v>
      </c>
      <c r="B311" t="s">
        <v>32</v>
      </c>
      <c r="C311" t="s">
        <v>33</v>
      </c>
      <c r="D311" t="s">
        <v>34</v>
      </c>
      <c r="E311" t="s">
        <v>529</v>
      </c>
      <c r="F311" t="s">
        <v>287</v>
      </c>
      <c r="I311">
        <v>199</v>
      </c>
      <c r="J311" t="s">
        <v>72</v>
      </c>
      <c r="K311">
        <v>2001</v>
      </c>
      <c r="M311" t="s">
        <v>306</v>
      </c>
      <c r="N311" t="s">
        <v>328</v>
      </c>
      <c r="S311" t="s">
        <v>300</v>
      </c>
      <c r="T311" t="s">
        <v>41</v>
      </c>
      <c r="U311">
        <v>34.839199999999998</v>
      </c>
      <c r="V311">
        <v>-79.740600000000001</v>
      </c>
      <c r="W311" t="s">
        <v>42</v>
      </c>
      <c r="X311" t="s">
        <v>530</v>
      </c>
      <c r="Y311" t="s">
        <v>531</v>
      </c>
      <c r="AA311" t="s">
        <v>45</v>
      </c>
      <c r="AB311" t="s">
        <v>532</v>
      </c>
      <c r="AC311" t="s">
        <v>533</v>
      </c>
      <c r="AD311" t="s">
        <v>534</v>
      </c>
      <c r="AE311" t="s">
        <v>49</v>
      </c>
      <c r="AF311" s="1">
        <v>1</v>
      </c>
      <c r="AG311">
        <f t="shared" si="386"/>
        <v>6729</v>
      </c>
      <c r="AH311" t="str">
        <f t="shared" si="387"/>
        <v/>
      </c>
      <c r="AI311">
        <f t="shared" si="388"/>
        <v>23</v>
      </c>
      <c r="AJ311">
        <f t="shared" si="390"/>
        <v>2041</v>
      </c>
      <c r="AK311">
        <f t="shared" ref="AK311:AL311" si="393">AJ311+40</f>
        <v>2081</v>
      </c>
      <c r="AL311">
        <f t="shared" si="393"/>
        <v>2121</v>
      </c>
      <c r="AM311">
        <f>BT133*IF(DukeEnergy_BAU!AM133&lt;&gt;0,1,0)</f>
        <v>39457.393935557389</v>
      </c>
      <c r="AN311">
        <f>BU133*IF(DukeEnergy_BAU!AN133&lt;&gt;0,1,0)</f>
        <v>39457.393935557389</v>
      </c>
      <c r="AO311">
        <f>BV133*IF(DukeEnergy_BAU!AO133&lt;&gt;0,1,0)</f>
        <v>49709.460986921913</v>
      </c>
      <c r="AP311">
        <f>BW133*IF(DukeEnergy_BAU!AP133&lt;&gt;0,1,0)</f>
        <v>49709.460986921913</v>
      </c>
      <c r="AQ311">
        <f>$BR133*IF(DukeEnergy_BAU!AQ133&lt;&gt;0,1,0)</f>
        <v>44583.427461239648</v>
      </c>
      <c r="AR311">
        <f>$BR133*IF(DukeEnergy_BAU!AR133&lt;&gt;0,1,0)</f>
        <v>44583.427461239648</v>
      </c>
      <c r="AS311">
        <f>$BR133*IF(DukeEnergy_BAU!AS133&lt;&gt;0,1,0)</f>
        <v>44583.427461239648</v>
      </c>
      <c r="AT311">
        <f>$BR133*IF(DukeEnergy_BAU!AT133&lt;&gt;0,1,0)</f>
        <v>44583.427461239648</v>
      </c>
      <c r="AU311">
        <f>$BR133*IF(DukeEnergy_BAU!AU133&lt;&gt;0,1,0)</f>
        <v>44583.427461239648</v>
      </c>
      <c r="AV311">
        <f>$BR133*IF(DukeEnergy_BAU!AV133&lt;&gt;0,1,0)</f>
        <v>44583.427461239648</v>
      </c>
      <c r="AW311">
        <f>$BR133*IF(DukeEnergy_BAU!AW133&lt;&gt;0,1,0)</f>
        <v>44583.427461239648</v>
      </c>
      <c r="AX311">
        <f>$BR133*IF(DukeEnergy_BAU!AX133&lt;&gt;0,1,0)</f>
        <v>44583.427461239648</v>
      </c>
      <c r="AY311">
        <f>$BR133*IF(DukeEnergy_BAU!AY133&lt;&gt;0,1,0)</f>
        <v>44583.427461239648</v>
      </c>
      <c r="AZ311">
        <f>$BR133*IF(DukeEnergy_BAU!AZ133&lt;&gt;0,1,0)</f>
        <v>44583.427461239648</v>
      </c>
      <c r="BA311">
        <f>$BR133*IF(DukeEnergy_BAU!BA133&lt;&gt;0,1,0)</f>
        <v>44583.427461239648</v>
      </c>
      <c r="BB311">
        <f>$BR133*IF(DukeEnergy_BAU!BB133&lt;&gt;0,1,0)</f>
        <v>44583.427461239648</v>
      </c>
      <c r="BC311">
        <f>$BR133*IF(DukeEnergy_BAU!BC133&lt;&gt;0,1,0)</f>
        <v>44583.427461239648</v>
      </c>
      <c r="BD311">
        <f>$BR133*IF(DukeEnergy_BAU!BD133&lt;&gt;0,1,0)</f>
        <v>44583.427461239648</v>
      </c>
      <c r="BE311">
        <f>$BR133*IF(DukeEnergy_BAU!BE133&lt;&gt;0,1,0)</f>
        <v>44583.427461239648</v>
      </c>
      <c r="BF311">
        <f>$BR133*IF(DukeEnergy_BAU!BF133&lt;&gt;0,1,0)</f>
        <v>44583.427461239648</v>
      </c>
      <c r="BG311">
        <f>$BR133*IF(DukeEnergy_BAU!BG133&lt;&gt;0,1,0)</f>
        <v>44583.427461239648</v>
      </c>
      <c r="BH311">
        <f>$BR133*IF(DukeEnergy_BAU!BH133&lt;&gt;0,1,0)</f>
        <v>44583.427461239648</v>
      </c>
      <c r="BI311">
        <f>$BR133*IF(DukeEnergy_BAU!BI133&lt;&gt;0,1,0)</f>
        <v>44583.427461239648</v>
      </c>
      <c r="BJ311">
        <f>$BR133*IF(DukeEnergy_BAU!BJ133&lt;&gt;0,1,0)</f>
        <v>44583.427461239648</v>
      </c>
      <c r="BK311">
        <f>$BR133*IF(DukeEnergy_BAU!BK133&lt;&gt;0,1,0)</f>
        <v>44583.427461239648</v>
      </c>
      <c r="BL311">
        <f>$BR133*IF(DukeEnergy_BAU!BL133&lt;&gt;0,1,0)</f>
        <v>44583.427461239648</v>
      </c>
      <c r="BM311">
        <f>$BR133*IF(DukeEnergy_BAU!BM133&lt;&gt;0,1,0)</f>
        <v>44583.427461239648</v>
      </c>
      <c r="BN311">
        <f>$BR133*IF(DukeEnergy_BAU!BN133&lt;&gt;0,1,0)</f>
        <v>44583.427461239648</v>
      </c>
      <c r="BO311">
        <f>$BR133*IF(DukeEnergy_BAU!BO133&lt;&gt;0,1,0)</f>
        <v>44583.427461239648</v>
      </c>
      <c r="BP311">
        <f>$BR133*IF(DukeEnergy_BAU!BP133&lt;&gt;0,1,0)</f>
        <v>44583.427461239648</v>
      </c>
      <c r="BQ311">
        <f>$BR133*IF(DukeEnergy_BAU!BQ133&lt;&gt;0,1,0)</f>
        <v>44583.427461239648</v>
      </c>
    </row>
    <row r="312" spans="1:69">
      <c r="A312" t="s">
        <v>285</v>
      </c>
      <c r="B312" t="s">
        <v>32</v>
      </c>
      <c r="C312" t="s">
        <v>33</v>
      </c>
      <c r="D312" t="s">
        <v>34</v>
      </c>
      <c r="E312" t="s">
        <v>529</v>
      </c>
      <c r="F312" t="s">
        <v>296</v>
      </c>
      <c r="I312">
        <v>199</v>
      </c>
      <c r="J312" t="s">
        <v>72</v>
      </c>
      <c r="K312">
        <v>2001</v>
      </c>
      <c r="M312" t="s">
        <v>306</v>
      </c>
      <c r="N312" t="s">
        <v>328</v>
      </c>
      <c r="S312" t="s">
        <v>300</v>
      </c>
      <c r="T312" t="s">
        <v>41</v>
      </c>
      <c r="U312">
        <v>34.839199999999998</v>
      </c>
      <c r="V312">
        <v>-79.740600000000001</v>
      </c>
      <c r="W312" t="s">
        <v>42</v>
      </c>
      <c r="X312" t="s">
        <v>530</v>
      </c>
      <c r="Y312" t="s">
        <v>531</v>
      </c>
      <c r="AA312" t="s">
        <v>45</v>
      </c>
      <c r="AB312" t="s">
        <v>532</v>
      </c>
      <c r="AC312" t="s">
        <v>533</v>
      </c>
      <c r="AD312" t="s">
        <v>535</v>
      </c>
      <c r="AE312" t="s">
        <v>49</v>
      </c>
      <c r="AF312" s="1">
        <v>1</v>
      </c>
      <c r="AG312">
        <f t="shared" si="386"/>
        <v>6729</v>
      </c>
      <c r="AH312" t="str">
        <f t="shared" si="387"/>
        <v/>
      </c>
      <c r="AI312">
        <f t="shared" si="388"/>
        <v>23</v>
      </c>
      <c r="AJ312">
        <f t="shared" si="390"/>
        <v>2041</v>
      </c>
      <c r="AK312">
        <f t="shared" ref="AK312:AL312" si="394">AJ312+40</f>
        <v>2081</v>
      </c>
      <c r="AL312">
        <f t="shared" si="394"/>
        <v>2121</v>
      </c>
      <c r="AM312">
        <f>BT134*IF(DukeEnergy_BAU!AM134&lt;&gt;0,1,0)</f>
        <v>39457.393935557389</v>
      </c>
      <c r="AN312">
        <f>BU134*IF(DukeEnergy_BAU!AN134&lt;&gt;0,1,0)</f>
        <v>39457.393935557389</v>
      </c>
      <c r="AO312">
        <f>BV134*IF(DukeEnergy_BAU!AO134&lt;&gt;0,1,0)</f>
        <v>49709.460986921913</v>
      </c>
      <c r="AP312">
        <f>BW134*IF(DukeEnergy_BAU!AP134&lt;&gt;0,1,0)</f>
        <v>49709.460986921913</v>
      </c>
      <c r="AQ312">
        <f>$BR134*IF(DukeEnergy_BAU!AQ134&lt;&gt;0,1,0)</f>
        <v>44583.427461239648</v>
      </c>
      <c r="AR312">
        <f>$BR134*IF(DukeEnergy_BAU!AR134&lt;&gt;0,1,0)</f>
        <v>44583.427461239648</v>
      </c>
      <c r="AS312">
        <f>$BR134*IF(DukeEnergy_BAU!AS134&lt;&gt;0,1,0)</f>
        <v>44583.427461239648</v>
      </c>
      <c r="AT312">
        <f>$BR134*IF(DukeEnergy_BAU!AT134&lt;&gt;0,1,0)</f>
        <v>44583.427461239648</v>
      </c>
      <c r="AU312">
        <f>$BR134*IF(DukeEnergy_BAU!AU134&lt;&gt;0,1,0)</f>
        <v>44583.427461239648</v>
      </c>
      <c r="AV312">
        <f>$BR134*IF(DukeEnergy_BAU!AV134&lt;&gt;0,1,0)</f>
        <v>44583.427461239648</v>
      </c>
      <c r="AW312">
        <f>$BR134*IF(DukeEnergy_BAU!AW134&lt;&gt;0,1,0)</f>
        <v>44583.427461239648</v>
      </c>
      <c r="AX312">
        <f>$BR134*IF(DukeEnergy_BAU!AX134&lt;&gt;0,1,0)</f>
        <v>44583.427461239648</v>
      </c>
      <c r="AY312">
        <f>$BR134*IF(DukeEnergy_BAU!AY134&lt;&gt;0,1,0)</f>
        <v>44583.427461239648</v>
      </c>
      <c r="AZ312">
        <f>$BR134*IF(DukeEnergy_BAU!AZ134&lt;&gt;0,1,0)</f>
        <v>44583.427461239648</v>
      </c>
      <c r="BA312">
        <f>$BR134*IF(DukeEnergy_BAU!BA134&lt;&gt;0,1,0)</f>
        <v>44583.427461239648</v>
      </c>
      <c r="BB312">
        <f>$BR134*IF(DukeEnergy_BAU!BB134&lt;&gt;0,1,0)</f>
        <v>44583.427461239648</v>
      </c>
      <c r="BC312">
        <f>$BR134*IF(DukeEnergy_BAU!BC134&lt;&gt;0,1,0)</f>
        <v>44583.427461239648</v>
      </c>
      <c r="BD312">
        <f>$BR134*IF(DukeEnergy_BAU!BD134&lt;&gt;0,1,0)</f>
        <v>44583.427461239648</v>
      </c>
      <c r="BE312">
        <f>$BR134*IF(DukeEnergy_BAU!BE134&lt;&gt;0,1,0)</f>
        <v>44583.427461239648</v>
      </c>
      <c r="BF312">
        <f>$BR134*IF(DukeEnergy_BAU!BF134&lt;&gt;0,1,0)</f>
        <v>44583.427461239648</v>
      </c>
      <c r="BG312">
        <f>$BR134*IF(DukeEnergy_BAU!BG134&lt;&gt;0,1,0)</f>
        <v>44583.427461239648</v>
      </c>
      <c r="BH312">
        <f>$BR134*IF(DukeEnergy_BAU!BH134&lt;&gt;0,1,0)</f>
        <v>44583.427461239648</v>
      </c>
      <c r="BI312">
        <f>$BR134*IF(DukeEnergy_BAU!BI134&lt;&gt;0,1,0)</f>
        <v>44583.427461239648</v>
      </c>
      <c r="BJ312">
        <f>$BR134*IF(DukeEnergy_BAU!BJ134&lt;&gt;0,1,0)</f>
        <v>44583.427461239648</v>
      </c>
      <c r="BK312">
        <f>$BR134*IF(DukeEnergy_BAU!BK134&lt;&gt;0,1,0)</f>
        <v>44583.427461239648</v>
      </c>
      <c r="BL312">
        <f>$BR134*IF(DukeEnergy_BAU!BL134&lt;&gt;0,1,0)</f>
        <v>44583.427461239648</v>
      </c>
      <c r="BM312">
        <f>$BR134*IF(DukeEnergy_BAU!BM134&lt;&gt;0,1,0)</f>
        <v>44583.427461239648</v>
      </c>
      <c r="BN312">
        <f>$BR134*IF(DukeEnergy_BAU!BN134&lt;&gt;0,1,0)</f>
        <v>44583.427461239648</v>
      </c>
      <c r="BO312">
        <f>$BR134*IF(DukeEnergy_BAU!BO134&lt;&gt;0,1,0)</f>
        <v>44583.427461239648</v>
      </c>
      <c r="BP312">
        <f>$BR134*IF(DukeEnergy_BAU!BP134&lt;&gt;0,1,0)</f>
        <v>44583.427461239648</v>
      </c>
      <c r="BQ312">
        <f>$BR134*IF(DukeEnergy_BAU!BQ134&lt;&gt;0,1,0)</f>
        <v>44583.427461239648</v>
      </c>
    </row>
    <row r="313" spans="1:69">
      <c r="A313" t="s">
        <v>285</v>
      </c>
      <c r="B313" t="s">
        <v>32</v>
      </c>
      <c r="C313" t="s">
        <v>33</v>
      </c>
      <c r="D313" t="s">
        <v>34</v>
      </c>
      <c r="E313" t="s">
        <v>529</v>
      </c>
      <c r="F313" t="s">
        <v>343</v>
      </c>
      <c r="I313">
        <v>199</v>
      </c>
      <c r="J313" t="s">
        <v>72</v>
      </c>
      <c r="K313">
        <v>2001</v>
      </c>
      <c r="M313" t="s">
        <v>306</v>
      </c>
      <c r="N313" t="s">
        <v>328</v>
      </c>
      <c r="S313" t="s">
        <v>300</v>
      </c>
      <c r="T313" t="s">
        <v>41</v>
      </c>
      <c r="U313">
        <v>34.839199999999998</v>
      </c>
      <c r="V313">
        <v>-79.740600000000001</v>
      </c>
      <c r="W313" t="s">
        <v>42</v>
      </c>
      <c r="X313" t="s">
        <v>530</v>
      </c>
      <c r="Y313" t="s">
        <v>531</v>
      </c>
      <c r="AA313" t="s">
        <v>45</v>
      </c>
      <c r="AB313" t="s">
        <v>532</v>
      </c>
      <c r="AC313" t="s">
        <v>533</v>
      </c>
      <c r="AD313" t="s">
        <v>536</v>
      </c>
      <c r="AE313" t="s">
        <v>49</v>
      </c>
      <c r="AF313" s="1">
        <v>1</v>
      </c>
      <c r="AG313">
        <f t="shared" si="386"/>
        <v>6729</v>
      </c>
      <c r="AH313" t="str">
        <f t="shared" si="387"/>
        <v/>
      </c>
      <c r="AI313">
        <f t="shared" si="388"/>
        <v>23</v>
      </c>
      <c r="AJ313">
        <f t="shared" si="390"/>
        <v>2041</v>
      </c>
      <c r="AK313">
        <f t="shared" ref="AK313:AL313" si="395">AJ313+40</f>
        <v>2081</v>
      </c>
      <c r="AL313">
        <f t="shared" si="395"/>
        <v>2121</v>
      </c>
      <c r="AM313">
        <f>BT135*IF(DukeEnergy_BAU!AM135&lt;&gt;0,1,0)</f>
        <v>39457.393935557389</v>
      </c>
      <c r="AN313">
        <f>BU135*IF(DukeEnergy_BAU!AN135&lt;&gt;0,1,0)</f>
        <v>39457.393935557389</v>
      </c>
      <c r="AO313">
        <f>BV135*IF(DukeEnergy_BAU!AO135&lt;&gt;0,1,0)</f>
        <v>49709.460986921913</v>
      </c>
      <c r="AP313">
        <f>BW135*IF(DukeEnergy_BAU!AP135&lt;&gt;0,1,0)</f>
        <v>49709.460986921913</v>
      </c>
      <c r="AQ313">
        <f>$BR135*IF(DukeEnergy_BAU!AQ135&lt;&gt;0,1,0)</f>
        <v>44583.427461239648</v>
      </c>
      <c r="AR313">
        <f>$BR135*IF(DukeEnergy_BAU!AR135&lt;&gt;0,1,0)</f>
        <v>44583.427461239648</v>
      </c>
      <c r="AS313">
        <f>$BR135*IF(DukeEnergy_BAU!AS135&lt;&gt;0,1,0)</f>
        <v>44583.427461239648</v>
      </c>
      <c r="AT313">
        <f>$BR135*IF(DukeEnergy_BAU!AT135&lt;&gt;0,1,0)</f>
        <v>44583.427461239648</v>
      </c>
      <c r="AU313">
        <f>$BR135*IF(DukeEnergy_BAU!AU135&lt;&gt;0,1,0)</f>
        <v>44583.427461239648</v>
      </c>
      <c r="AV313">
        <f>$BR135*IF(DukeEnergy_BAU!AV135&lt;&gt;0,1,0)</f>
        <v>44583.427461239648</v>
      </c>
      <c r="AW313">
        <f>$BR135*IF(DukeEnergy_BAU!AW135&lt;&gt;0,1,0)</f>
        <v>44583.427461239648</v>
      </c>
      <c r="AX313">
        <f>$BR135*IF(DukeEnergy_BAU!AX135&lt;&gt;0,1,0)</f>
        <v>44583.427461239648</v>
      </c>
      <c r="AY313">
        <f>$BR135*IF(DukeEnergy_BAU!AY135&lt;&gt;0,1,0)</f>
        <v>44583.427461239648</v>
      </c>
      <c r="AZ313">
        <f>$BR135*IF(DukeEnergy_BAU!AZ135&lt;&gt;0,1,0)</f>
        <v>44583.427461239648</v>
      </c>
      <c r="BA313">
        <f>$BR135*IF(DukeEnergy_BAU!BA135&lt;&gt;0,1,0)</f>
        <v>44583.427461239648</v>
      </c>
      <c r="BB313">
        <f>$BR135*IF(DukeEnergy_BAU!BB135&lt;&gt;0,1,0)</f>
        <v>44583.427461239648</v>
      </c>
      <c r="BC313">
        <f>$BR135*IF(DukeEnergy_BAU!BC135&lt;&gt;0,1,0)</f>
        <v>44583.427461239648</v>
      </c>
      <c r="BD313">
        <f>$BR135*IF(DukeEnergy_BAU!BD135&lt;&gt;0,1,0)</f>
        <v>44583.427461239648</v>
      </c>
      <c r="BE313">
        <f>$BR135*IF(DukeEnergy_BAU!BE135&lt;&gt;0,1,0)</f>
        <v>44583.427461239648</v>
      </c>
      <c r="BF313">
        <f>$BR135*IF(DukeEnergy_BAU!BF135&lt;&gt;0,1,0)</f>
        <v>44583.427461239648</v>
      </c>
      <c r="BG313">
        <f>$BR135*IF(DukeEnergy_BAU!BG135&lt;&gt;0,1,0)</f>
        <v>44583.427461239648</v>
      </c>
      <c r="BH313">
        <f>$BR135*IF(DukeEnergy_BAU!BH135&lt;&gt;0,1,0)</f>
        <v>44583.427461239648</v>
      </c>
      <c r="BI313">
        <f>$BR135*IF(DukeEnergy_BAU!BI135&lt;&gt;0,1,0)</f>
        <v>44583.427461239648</v>
      </c>
      <c r="BJ313">
        <f>$BR135*IF(DukeEnergy_BAU!BJ135&lt;&gt;0,1,0)</f>
        <v>44583.427461239648</v>
      </c>
      <c r="BK313">
        <f>$BR135*IF(DukeEnergy_BAU!BK135&lt;&gt;0,1,0)</f>
        <v>44583.427461239648</v>
      </c>
      <c r="BL313">
        <f>$BR135*IF(DukeEnergy_BAU!BL135&lt;&gt;0,1,0)</f>
        <v>44583.427461239648</v>
      </c>
      <c r="BM313">
        <f>$BR135*IF(DukeEnergy_BAU!BM135&lt;&gt;0,1,0)</f>
        <v>44583.427461239648</v>
      </c>
      <c r="BN313">
        <f>$BR135*IF(DukeEnergy_BAU!BN135&lt;&gt;0,1,0)</f>
        <v>44583.427461239648</v>
      </c>
      <c r="BO313">
        <f>$BR135*IF(DukeEnergy_BAU!BO135&lt;&gt;0,1,0)</f>
        <v>44583.427461239648</v>
      </c>
      <c r="BP313">
        <f>$BR135*IF(DukeEnergy_BAU!BP135&lt;&gt;0,1,0)</f>
        <v>44583.427461239648</v>
      </c>
      <c r="BQ313">
        <f>$BR135*IF(DukeEnergy_BAU!BQ135&lt;&gt;0,1,0)</f>
        <v>44583.427461239648</v>
      </c>
    </row>
    <row r="314" spans="1:69">
      <c r="A314" t="s">
        <v>285</v>
      </c>
      <c r="B314" t="s">
        <v>32</v>
      </c>
      <c r="C314" t="s">
        <v>33</v>
      </c>
      <c r="D314" t="s">
        <v>34</v>
      </c>
      <c r="E314" t="s">
        <v>529</v>
      </c>
      <c r="F314" t="s">
        <v>327</v>
      </c>
      <c r="I314">
        <v>199</v>
      </c>
      <c r="J314" t="s">
        <v>72</v>
      </c>
      <c r="K314">
        <v>2001</v>
      </c>
      <c r="M314" t="s">
        <v>306</v>
      </c>
      <c r="N314" t="s">
        <v>328</v>
      </c>
      <c r="S314" t="s">
        <v>300</v>
      </c>
      <c r="T314" t="s">
        <v>41</v>
      </c>
      <c r="U314">
        <v>34.839199999999998</v>
      </c>
      <c r="V314">
        <v>-79.740600000000001</v>
      </c>
      <c r="W314" t="s">
        <v>42</v>
      </c>
      <c r="X314" t="s">
        <v>530</v>
      </c>
      <c r="Y314" t="s">
        <v>531</v>
      </c>
      <c r="AA314" t="s">
        <v>45</v>
      </c>
      <c r="AB314" t="s">
        <v>532</v>
      </c>
      <c r="AC314" t="s">
        <v>533</v>
      </c>
      <c r="AD314" t="s">
        <v>537</v>
      </c>
      <c r="AE314" t="s">
        <v>49</v>
      </c>
      <c r="AF314" s="1">
        <v>1</v>
      </c>
      <c r="AG314">
        <f t="shared" si="386"/>
        <v>6729</v>
      </c>
      <c r="AH314" t="str">
        <f t="shared" si="387"/>
        <v/>
      </c>
      <c r="AI314">
        <f t="shared" si="388"/>
        <v>23</v>
      </c>
      <c r="AJ314">
        <f t="shared" si="390"/>
        <v>2041</v>
      </c>
      <c r="AK314">
        <f t="shared" ref="AK314:AL314" si="396">AJ314+40</f>
        <v>2081</v>
      </c>
      <c r="AL314">
        <f t="shared" si="396"/>
        <v>2121</v>
      </c>
      <c r="AM314">
        <f>BT136*IF(DukeEnergy_BAU!AM136&lt;&gt;0,1,0)</f>
        <v>39457.393935557389</v>
      </c>
      <c r="AN314">
        <f>BU136*IF(DukeEnergy_BAU!AN136&lt;&gt;0,1,0)</f>
        <v>39457.393935557389</v>
      </c>
      <c r="AO314">
        <f>BV136*IF(DukeEnergy_BAU!AO136&lt;&gt;0,1,0)</f>
        <v>49709.460986921913</v>
      </c>
      <c r="AP314">
        <f>BW136*IF(DukeEnergy_BAU!AP136&lt;&gt;0,1,0)</f>
        <v>49709.460986921913</v>
      </c>
      <c r="AQ314">
        <f>$BR136*IF(DukeEnergy_BAU!AQ136&lt;&gt;0,1,0)</f>
        <v>44583.427461239648</v>
      </c>
      <c r="AR314">
        <f>$BR136*IF(DukeEnergy_BAU!AR136&lt;&gt;0,1,0)</f>
        <v>44583.427461239648</v>
      </c>
      <c r="AS314">
        <f>$BR136*IF(DukeEnergy_BAU!AS136&lt;&gt;0,1,0)</f>
        <v>44583.427461239648</v>
      </c>
      <c r="AT314">
        <f>$BR136*IF(DukeEnergy_BAU!AT136&lt;&gt;0,1,0)</f>
        <v>44583.427461239648</v>
      </c>
      <c r="AU314">
        <f>$BR136*IF(DukeEnergy_BAU!AU136&lt;&gt;0,1,0)</f>
        <v>44583.427461239648</v>
      </c>
      <c r="AV314">
        <f>$BR136*IF(DukeEnergy_BAU!AV136&lt;&gt;0,1,0)</f>
        <v>44583.427461239648</v>
      </c>
      <c r="AW314">
        <f>$BR136*IF(DukeEnergy_BAU!AW136&lt;&gt;0,1,0)</f>
        <v>44583.427461239648</v>
      </c>
      <c r="AX314">
        <f>$BR136*IF(DukeEnergy_BAU!AX136&lt;&gt;0,1,0)</f>
        <v>44583.427461239648</v>
      </c>
      <c r="AY314">
        <f>$BR136*IF(DukeEnergy_BAU!AY136&lt;&gt;0,1,0)</f>
        <v>44583.427461239648</v>
      </c>
      <c r="AZ314">
        <f>$BR136*IF(DukeEnergy_BAU!AZ136&lt;&gt;0,1,0)</f>
        <v>44583.427461239648</v>
      </c>
      <c r="BA314">
        <f>$BR136*IF(DukeEnergy_BAU!BA136&lt;&gt;0,1,0)</f>
        <v>44583.427461239648</v>
      </c>
      <c r="BB314">
        <f>$BR136*IF(DukeEnergy_BAU!BB136&lt;&gt;0,1,0)</f>
        <v>44583.427461239648</v>
      </c>
      <c r="BC314">
        <f>$BR136*IF(DukeEnergy_BAU!BC136&lt;&gt;0,1,0)</f>
        <v>44583.427461239648</v>
      </c>
      <c r="BD314">
        <f>$BR136*IF(DukeEnergy_BAU!BD136&lt;&gt;0,1,0)</f>
        <v>44583.427461239648</v>
      </c>
      <c r="BE314">
        <f>$BR136*IF(DukeEnergy_BAU!BE136&lt;&gt;0,1,0)</f>
        <v>44583.427461239648</v>
      </c>
      <c r="BF314">
        <f>$BR136*IF(DukeEnergy_BAU!BF136&lt;&gt;0,1,0)</f>
        <v>44583.427461239648</v>
      </c>
      <c r="BG314">
        <f>$BR136*IF(DukeEnergy_BAU!BG136&lt;&gt;0,1,0)</f>
        <v>44583.427461239648</v>
      </c>
      <c r="BH314">
        <f>$BR136*IF(DukeEnergy_BAU!BH136&lt;&gt;0,1,0)</f>
        <v>44583.427461239648</v>
      </c>
      <c r="BI314">
        <f>$BR136*IF(DukeEnergy_BAU!BI136&lt;&gt;0,1,0)</f>
        <v>44583.427461239648</v>
      </c>
      <c r="BJ314">
        <f>$BR136*IF(DukeEnergy_BAU!BJ136&lt;&gt;0,1,0)</f>
        <v>44583.427461239648</v>
      </c>
      <c r="BK314">
        <f>$BR136*IF(DukeEnergy_BAU!BK136&lt;&gt;0,1,0)</f>
        <v>44583.427461239648</v>
      </c>
      <c r="BL314">
        <f>$BR136*IF(DukeEnergy_BAU!BL136&lt;&gt;0,1,0)</f>
        <v>44583.427461239648</v>
      </c>
      <c r="BM314">
        <f>$BR136*IF(DukeEnergy_BAU!BM136&lt;&gt;0,1,0)</f>
        <v>44583.427461239648</v>
      </c>
      <c r="BN314">
        <f>$BR136*IF(DukeEnergy_BAU!BN136&lt;&gt;0,1,0)</f>
        <v>44583.427461239648</v>
      </c>
      <c r="BO314">
        <f>$BR136*IF(DukeEnergy_BAU!BO136&lt;&gt;0,1,0)</f>
        <v>44583.427461239648</v>
      </c>
      <c r="BP314">
        <f>$BR136*IF(DukeEnergy_BAU!BP136&lt;&gt;0,1,0)</f>
        <v>44583.427461239648</v>
      </c>
      <c r="BQ314">
        <f>$BR136*IF(DukeEnergy_BAU!BQ136&lt;&gt;0,1,0)</f>
        <v>44583.427461239648</v>
      </c>
    </row>
    <row r="315" spans="1:69">
      <c r="A315" t="s">
        <v>285</v>
      </c>
      <c r="B315" t="s">
        <v>32</v>
      </c>
      <c r="C315" t="s">
        <v>33</v>
      </c>
      <c r="D315" t="s">
        <v>34</v>
      </c>
      <c r="E315" t="s">
        <v>529</v>
      </c>
      <c r="F315" t="s">
        <v>346</v>
      </c>
      <c r="I315">
        <v>199</v>
      </c>
      <c r="J315" t="s">
        <v>72</v>
      </c>
      <c r="K315">
        <v>2002</v>
      </c>
      <c r="M315" t="s">
        <v>306</v>
      </c>
      <c r="N315" t="s">
        <v>289</v>
      </c>
      <c r="S315" t="s">
        <v>300</v>
      </c>
      <c r="T315" t="s">
        <v>41</v>
      </c>
      <c r="U315">
        <v>34.839199999999998</v>
      </c>
      <c r="V315">
        <v>-79.740600000000001</v>
      </c>
      <c r="W315" t="s">
        <v>42</v>
      </c>
      <c r="X315" t="s">
        <v>530</v>
      </c>
      <c r="Y315" t="s">
        <v>531</v>
      </c>
      <c r="AA315" t="s">
        <v>45</v>
      </c>
      <c r="AB315" t="s">
        <v>532</v>
      </c>
      <c r="AC315" t="s">
        <v>533</v>
      </c>
      <c r="AD315" t="s">
        <v>538</v>
      </c>
      <c r="AE315" t="s">
        <v>49</v>
      </c>
      <c r="AF315" s="1">
        <v>1</v>
      </c>
      <c r="AG315">
        <f t="shared" si="386"/>
        <v>6729</v>
      </c>
      <c r="AH315" t="str">
        <f t="shared" si="387"/>
        <v/>
      </c>
      <c r="AI315">
        <f t="shared" si="388"/>
        <v>22</v>
      </c>
      <c r="AJ315">
        <f t="shared" si="390"/>
        <v>2042</v>
      </c>
      <c r="AK315">
        <f t="shared" ref="AK315:AL315" si="397">AJ315+40</f>
        <v>2082</v>
      </c>
      <c r="AL315">
        <f t="shared" si="397"/>
        <v>2122</v>
      </c>
      <c r="AM315">
        <f>BT137*IF(DukeEnergy_BAU!AM137&lt;&gt;0,1,0)</f>
        <v>343231.81667757587</v>
      </c>
      <c r="AN315">
        <f>BU137*IF(DukeEnergy_BAU!AN137&lt;&gt;0,1,0)</f>
        <v>370771.17761856131</v>
      </c>
      <c r="AO315">
        <f>BV137*IF(DukeEnergy_BAU!AO137&lt;&gt;0,1,0)</f>
        <v>419577.70438004157</v>
      </c>
      <c r="AP315">
        <f>BW137*IF(DukeEnergy_BAU!AP137&lt;&gt;0,1,0)</f>
        <v>328019.98851565464</v>
      </c>
      <c r="AQ315">
        <f>$BR137*IF(DukeEnergy_BAU!AQ137&lt;&gt;0,1,0)</f>
        <v>365400.17179795832</v>
      </c>
      <c r="AR315">
        <f>$BR137*IF(DukeEnergy_BAU!AR137&lt;&gt;0,1,0)</f>
        <v>365400.17179795832</v>
      </c>
      <c r="AS315">
        <f>$BR137*IF(DukeEnergy_BAU!AS137&lt;&gt;0,1,0)</f>
        <v>365400.17179795832</v>
      </c>
      <c r="AT315">
        <f>$BR137*IF(DukeEnergy_BAU!AT137&lt;&gt;0,1,0)</f>
        <v>365400.17179795832</v>
      </c>
      <c r="AU315">
        <f>$BR137*IF(DukeEnergy_BAU!AU137&lt;&gt;0,1,0)</f>
        <v>365400.17179795832</v>
      </c>
      <c r="AV315">
        <f>$BR137*IF(DukeEnergy_BAU!AV137&lt;&gt;0,1,0)</f>
        <v>365400.17179795832</v>
      </c>
      <c r="AW315">
        <f>$BR137*IF(DukeEnergy_BAU!AW137&lt;&gt;0,1,0)</f>
        <v>365400.17179795832</v>
      </c>
      <c r="AX315">
        <f>$BR137*IF(DukeEnergy_BAU!AX137&lt;&gt;0,1,0)</f>
        <v>365400.17179795832</v>
      </c>
      <c r="AY315">
        <f>$BR137*IF(DukeEnergy_BAU!AY137&lt;&gt;0,1,0)</f>
        <v>365400.17179795832</v>
      </c>
      <c r="AZ315">
        <f>$BR137*IF(DukeEnergy_BAU!AZ137&lt;&gt;0,1,0)</f>
        <v>365400.17179795832</v>
      </c>
      <c r="BA315">
        <f>$BR137*IF(DukeEnergy_BAU!BA137&lt;&gt;0,1,0)</f>
        <v>365400.17179795832</v>
      </c>
      <c r="BB315">
        <f>$BR137*IF(DukeEnergy_BAU!BB137&lt;&gt;0,1,0)</f>
        <v>365400.17179795832</v>
      </c>
      <c r="BC315">
        <f>$BR137*IF(DukeEnergy_BAU!BC137&lt;&gt;0,1,0)</f>
        <v>365400.17179795832</v>
      </c>
      <c r="BD315">
        <f>$BR137*IF(DukeEnergy_BAU!BD137&lt;&gt;0,1,0)</f>
        <v>365400.17179795832</v>
      </c>
      <c r="BE315">
        <f>$BR137*IF(DukeEnergy_BAU!BE137&lt;&gt;0,1,0)</f>
        <v>365400.17179795832</v>
      </c>
      <c r="BF315">
        <f>$BR137*IF(DukeEnergy_BAU!BF137&lt;&gt;0,1,0)</f>
        <v>365400.17179795832</v>
      </c>
      <c r="BG315">
        <f>$BR137*IF(DukeEnergy_BAU!BG137&lt;&gt;0,1,0)</f>
        <v>365400.17179795832</v>
      </c>
      <c r="BH315">
        <f>$BR137*IF(DukeEnergy_BAU!BH137&lt;&gt;0,1,0)</f>
        <v>365400.17179795832</v>
      </c>
      <c r="BI315">
        <f>$BR137*IF(DukeEnergy_BAU!BI137&lt;&gt;0,1,0)</f>
        <v>365400.17179795832</v>
      </c>
      <c r="BJ315">
        <f>$BR137*IF(DukeEnergy_BAU!BJ137&lt;&gt;0,1,0)</f>
        <v>365400.17179795832</v>
      </c>
      <c r="BK315">
        <f>$BR137*IF(DukeEnergy_BAU!BK137&lt;&gt;0,1,0)</f>
        <v>365400.17179795832</v>
      </c>
      <c r="BL315">
        <f>$BR137*IF(DukeEnergy_BAU!BL137&lt;&gt;0,1,0)</f>
        <v>365400.17179795832</v>
      </c>
      <c r="BM315">
        <f>$BR137*IF(DukeEnergy_BAU!BM137&lt;&gt;0,1,0)</f>
        <v>365400.17179795832</v>
      </c>
      <c r="BN315">
        <f>$BR137*IF(DukeEnergy_BAU!BN137&lt;&gt;0,1,0)</f>
        <v>365400.17179795832</v>
      </c>
      <c r="BO315">
        <f>$BR137*IF(DukeEnergy_BAU!BO137&lt;&gt;0,1,0)</f>
        <v>365400.17179795832</v>
      </c>
      <c r="BP315">
        <f>$BR137*IF(DukeEnergy_BAU!BP137&lt;&gt;0,1,0)</f>
        <v>365400.17179795832</v>
      </c>
      <c r="BQ315">
        <f>$BR137*IF(DukeEnergy_BAU!BQ137&lt;&gt;0,1,0)</f>
        <v>365400.17179795832</v>
      </c>
    </row>
    <row r="316" spans="1:69">
      <c r="A316" t="s">
        <v>285</v>
      </c>
      <c r="B316" t="s">
        <v>32</v>
      </c>
      <c r="C316" t="s">
        <v>33</v>
      </c>
      <c r="D316" t="s">
        <v>34</v>
      </c>
      <c r="E316" t="s">
        <v>529</v>
      </c>
      <c r="F316" t="s">
        <v>298</v>
      </c>
      <c r="I316">
        <v>594</v>
      </c>
      <c r="J316" t="s">
        <v>72</v>
      </c>
      <c r="K316">
        <v>2002</v>
      </c>
      <c r="M316" t="s">
        <v>299</v>
      </c>
      <c r="N316" t="s">
        <v>289</v>
      </c>
      <c r="S316" t="s">
        <v>300</v>
      </c>
      <c r="T316" t="s">
        <v>41</v>
      </c>
      <c r="U316">
        <v>34.839199999999998</v>
      </c>
      <c r="V316">
        <v>-79.740600000000001</v>
      </c>
      <c r="W316" t="s">
        <v>42</v>
      </c>
      <c r="X316" t="s">
        <v>530</v>
      </c>
      <c r="Y316" t="s">
        <v>531</v>
      </c>
      <c r="AA316" t="s">
        <v>45</v>
      </c>
      <c r="AB316" t="s">
        <v>532</v>
      </c>
      <c r="AC316" t="s">
        <v>533</v>
      </c>
      <c r="AD316" t="s">
        <v>539</v>
      </c>
      <c r="AE316" t="s">
        <v>49</v>
      </c>
      <c r="AF316" s="1">
        <v>1</v>
      </c>
      <c r="AG316">
        <f t="shared" si="386"/>
        <v>6729</v>
      </c>
      <c r="AH316" t="str">
        <f t="shared" si="387"/>
        <v/>
      </c>
      <c r="AI316">
        <f t="shared" si="388"/>
        <v>22</v>
      </c>
      <c r="AJ316">
        <f t="shared" si="390"/>
        <v>2042</v>
      </c>
      <c r="AK316">
        <f t="shared" ref="AK316:AL316" si="398">AJ316+40</f>
        <v>2082</v>
      </c>
      <c r="AL316">
        <f t="shared" si="398"/>
        <v>2122</v>
      </c>
      <c r="AM316">
        <f>BT138*IF(DukeEnergy_BAU!AM138&lt;&gt;0,1,0)</f>
        <v>1024521.1010375881</v>
      </c>
      <c r="AN316">
        <f>BU138*IF(DukeEnergy_BAU!AN138&lt;&gt;0,1,0)</f>
        <v>1106724.017615203</v>
      </c>
      <c r="AO316">
        <f>BV138*IF(DukeEnergy_BAU!AO138&lt;&gt;0,1,0)</f>
        <v>1252407.8211142949</v>
      </c>
      <c r="AP316">
        <f>BW138*IF(DukeEnergy_BAU!AP138&lt;&gt;0,1,0)</f>
        <v>979114.94059446629</v>
      </c>
      <c r="AQ316">
        <f>$BR138*IF(DukeEnergy_BAU!AQ138&lt;&gt;0,1,0)</f>
        <v>1090691.9700903881</v>
      </c>
      <c r="AR316">
        <f>$BR138*IF(DukeEnergy_BAU!AR138&lt;&gt;0,1,0)</f>
        <v>1090691.9700903881</v>
      </c>
      <c r="AS316">
        <f>$BR138*IF(DukeEnergy_BAU!AS138&lt;&gt;0,1,0)</f>
        <v>1090691.9700903881</v>
      </c>
      <c r="AT316">
        <f>$BR138*IF(DukeEnergy_BAU!AT138&lt;&gt;0,1,0)</f>
        <v>1090691.9700903881</v>
      </c>
      <c r="AU316">
        <f>$BR138*IF(DukeEnergy_BAU!AU138&lt;&gt;0,1,0)</f>
        <v>1090691.9700903881</v>
      </c>
      <c r="AV316">
        <f>$BR138*IF(DukeEnergy_BAU!AV138&lt;&gt;0,1,0)</f>
        <v>1090691.9700903881</v>
      </c>
      <c r="AW316">
        <f>$BR138*IF(DukeEnergy_BAU!AW138&lt;&gt;0,1,0)</f>
        <v>1090691.9700903881</v>
      </c>
      <c r="AX316">
        <f>$BR138*IF(DukeEnergy_BAU!AX138&lt;&gt;0,1,0)</f>
        <v>1090691.9700903881</v>
      </c>
      <c r="AY316">
        <f>$BR138*IF(DukeEnergy_BAU!AY138&lt;&gt;0,1,0)</f>
        <v>1090691.9700903881</v>
      </c>
      <c r="AZ316">
        <f>$BR138*IF(DukeEnergy_BAU!AZ138&lt;&gt;0,1,0)</f>
        <v>1090691.9700903881</v>
      </c>
      <c r="BA316">
        <f>$BR138*IF(DukeEnergy_BAU!BA138&lt;&gt;0,1,0)</f>
        <v>1090691.9700903881</v>
      </c>
      <c r="BB316">
        <f>$BR138*IF(DukeEnergy_BAU!BB138&lt;&gt;0,1,0)</f>
        <v>1090691.9700903881</v>
      </c>
      <c r="BC316">
        <f>$BR138*IF(DukeEnergy_BAU!BC138&lt;&gt;0,1,0)</f>
        <v>1090691.9700903881</v>
      </c>
      <c r="BD316">
        <f>$BR138*IF(DukeEnergy_BAU!BD138&lt;&gt;0,1,0)</f>
        <v>1090691.9700903881</v>
      </c>
      <c r="BE316">
        <f>$BR138*IF(DukeEnergy_BAU!BE138&lt;&gt;0,1,0)</f>
        <v>1090691.9700903881</v>
      </c>
      <c r="BF316">
        <f>$BR138*IF(DukeEnergy_BAU!BF138&lt;&gt;0,1,0)</f>
        <v>1090691.9700903881</v>
      </c>
      <c r="BG316">
        <f>$BR138*IF(DukeEnergy_BAU!BG138&lt;&gt;0,1,0)</f>
        <v>1090691.9700903881</v>
      </c>
      <c r="BH316">
        <f>$BR138*IF(DukeEnergy_BAU!BH138&lt;&gt;0,1,0)</f>
        <v>1090691.9700903881</v>
      </c>
      <c r="BI316">
        <f>$BR138*IF(DukeEnergy_BAU!BI138&lt;&gt;0,1,0)</f>
        <v>1090691.9700903881</v>
      </c>
      <c r="BJ316">
        <f>$BR138*IF(DukeEnergy_BAU!BJ138&lt;&gt;0,1,0)</f>
        <v>1090691.9700903881</v>
      </c>
      <c r="BK316">
        <f>$BR138*IF(DukeEnergy_BAU!BK138&lt;&gt;0,1,0)</f>
        <v>1090691.9700903881</v>
      </c>
      <c r="BL316">
        <f>$BR138*IF(DukeEnergy_BAU!BL138&lt;&gt;0,1,0)</f>
        <v>1090691.9700903881</v>
      </c>
      <c r="BM316">
        <f>$BR138*IF(DukeEnergy_BAU!BM138&lt;&gt;0,1,0)</f>
        <v>1090691.9700903881</v>
      </c>
      <c r="BN316">
        <f>$BR138*IF(DukeEnergy_BAU!BN138&lt;&gt;0,1,0)</f>
        <v>1090691.9700903881</v>
      </c>
      <c r="BO316">
        <f>$BR138*IF(DukeEnergy_BAU!BO138&lt;&gt;0,1,0)</f>
        <v>1090691.9700903881</v>
      </c>
      <c r="BP316">
        <f>$BR138*IF(DukeEnergy_BAU!BP138&lt;&gt;0,1,0)</f>
        <v>1090691.9700903881</v>
      </c>
      <c r="BQ316">
        <f>$BR138*IF(DukeEnergy_BAU!BQ138&lt;&gt;0,1,0)</f>
        <v>1090691.9700903881</v>
      </c>
    </row>
    <row r="317" spans="1:69">
      <c r="A317" t="s">
        <v>285</v>
      </c>
      <c r="B317" t="s">
        <v>32</v>
      </c>
      <c r="C317" t="s">
        <v>33</v>
      </c>
      <c r="D317" t="s">
        <v>34</v>
      </c>
      <c r="E317" t="s">
        <v>529</v>
      </c>
      <c r="F317" t="s">
        <v>303</v>
      </c>
      <c r="I317">
        <v>654</v>
      </c>
      <c r="J317" t="s">
        <v>72</v>
      </c>
      <c r="K317">
        <v>2011</v>
      </c>
      <c r="M317" t="s">
        <v>299</v>
      </c>
      <c r="N317" t="s">
        <v>289</v>
      </c>
      <c r="S317" t="s">
        <v>300</v>
      </c>
      <c r="T317" t="s">
        <v>41</v>
      </c>
      <c r="U317">
        <v>34.839199999999998</v>
      </c>
      <c r="V317">
        <v>-79.740600000000001</v>
      </c>
      <c r="W317" t="s">
        <v>42</v>
      </c>
      <c r="X317" t="s">
        <v>530</v>
      </c>
      <c r="Y317" t="s">
        <v>531</v>
      </c>
      <c r="AA317" t="s">
        <v>45</v>
      </c>
      <c r="AB317" t="s">
        <v>532</v>
      </c>
      <c r="AC317" t="s">
        <v>533</v>
      </c>
      <c r="AD317" t="s">
        <v>540</v>
      </c>
      <c r="AE317" t="s">
        <v>49</v>
      </c>
      <c r="AF317" s="1">
        <v>1</v>
      </c>
      <c r="AG317">
        <f t="shared" si="386"/>
        <v>6729</v>
      </c>
      <c r="AH317">
        <f t="shared" si="387"/>
        <v>6729</v>
      </c>
      <c r="AI317">
        <f t="shared" si="388"/>
        <v>13</v>
      </c>
      <c r="AJ317">
        <f t="shared" si="390"/>
        <v>2051</v>
      </c>
      <c r="AK317">
        <f t="shared" ref="AK317:AL317" si="399">AJ317+40</f>
        <v>2091</v>
      </c>
      <c r="AL317">
        <f t="shared" si="399"/>
        <v>2131</v>
      </c>
      <c r="AM317">
        <f>BT139*IF(DukeEnergy_BAU!AM139&lt;&gt;0,1,0)</f>
        <v>1128008.0809403751</v>
      </c>
      <c r="AN317">
        <f>BU139*IF(DukeEnergy_BAU!AN139&lt;&gt;0,1,0)</f>
        <v>1218514.3224248197</v>
      </c>
      <c r="AO317">
        <f>BV139*IF(DukeEnergy_BAU!AO139&lt;&gt;0,1,0)</f>
        <v>1378913.6616308906</v>
      </c>
      <c r="AP317">
        <f>BW139*IF(DukeEnergy_BAU!AP139&lt;&gt;0,1,0)</f>
        <v>1078015.4396444126</v>
      </c>
      <c r="AQ317">
        <f>$BR139*IF(DukeEnergy_BAU!AQ139&lt;&gt;0,1,0)</f>
        <v>1200862.8761601245</v>
      </c>
      <c r="AR317">
        <f>$BR139*IF(DukeEnergy_BAU!AR139&lt;&gt;0,1,0)</f>
        <v>1200862.8761601245</v>
      </c>
      <c r="AS317">
        <f>$BR139*IF(DukeEnergy_BAU!AS139&lt;&gt;0,1,0)</f>
        <v>1200862.8761601245</v>
      </c>
      <c r="AT317">
        <f>$BR139*IF(DukeEnergy_BAU!AT139&lt;&gt;0,1,0)</f>
        <v>1200862.8761601245</v>
      </c>
      <c r="AU317">
        <f>$BR139*IF(DukeEnergy_BAU!AU139&lt;&gt;0,1,0)</f>
        <v>1200862.8761601245</v>
      </c>
      <c r="AV317">
        <f>$BR139*IF(DukeEnergy_BAU!AV139&lt;&gt;0,1,0)</f>
        <v>1200862.8761601245</v>
      </c>
      <c r="AW317">
        <f>$BR139*IF(DukeEnergy_BAU!AW139&lt;&gt;0,1,0)</f>
        <v>1200862.8761601245</v>
      </c>
      <c r="AX317">
        <f>$BR139*IF(DukeEnergy_BAU!AX139&lt;&gt;0,1,0)</f>
        <v>1200862.8761601245</v>
      </c>
      <c r="AY317">
        <f>$BR139*IF(DukeEnergy_BAU!AY139&lt;&gt;0,1,0)</f>
        <v>1200862.8761601245</v>
      </c>
      <c r="AZ317">
        <f>$BR139*IF(DukeEnergy_BAU!AZ139&lt;&gt;0,1,0)</f>
        <v>1200862.8761601245</v>
      </c>
      <c r="BA317">
        <f>$BR139*IF(DukeEnergy_BAU!BA139&lt;&gt;0,1,0)</f>
        <v>1200862.8761601245</v>
      </c>
      <c r="BB317">
        <f>$BR139*IF(DukeEnergy_BAU!BB139&lt;&gt;0,1,0)</f>
        <v>1200862.8761601245</v>
      </c>
      <c r="BC317">
        <f>$BR139*IF(DukeEnergy_BAU!BC139&lt;&gt;0,1,0)</f>
        <v>1200862.8761601245</v>
      </c>
      <c r="BD317">
        <f>$BR139*IF(DukeEnergy_BAU!BD139&lt;&gt;0,1,0)</f>
        <v>1200862.8761601245</v>
      </c>
      <c r="BE317">
        <f>$BR139*IF(DukeEnergy_BAU!BE139&lt;&gt;0,1,0)</f>
        <v>1200862.8761601245</v>
      </c>
      <c r="BF317">
        <f>$BR139*IF(DukeEnergy_BAU!BF139&lt;&gt;0,1,0)</f>
        <v>1200862.8761601245</v>
      </c>
      <c r="BG317">
        <f>$BR139*IF(DukeEnergy_BAU!BG139&lt;&gt;0,1,0)</f>
        <v>1200862.8761601245</v>
      </c>
      <c r="BH317">
        <f>$BR139*IF(DukeEnergy_BAU!BH139&lt;&gt;0,1,0)</f>
        <v>1200862.8761601245</v>
      </c>
      <c r="BI317">
        <f>$BR139*IF(DukeEnergy_BAU!BI139&lt;&gt;0,1,0)</f>
        <v>1200862.8761601245</v>
      </c>
      <c r="BJ317">
        <f>$BR139*IF(DukeEnergy_BAU!BJ139&lt;&gt;0,1,0)</f>
        <v>1200862.8761601245</v>
      </c>
      <c r="BK317">
        <f>$BR139*IF(DukeEnergy_BAU!BK139&lt;&gt;0,1,0)</f>
        <v>1200862.8761601245</v>
      </c>
      <c r="BL317">
        <f>$BR139*IF(DukeEnergy_BAU!BL139&lt;&gt;0,1,0)</f>
        <v>1200862.8761601245</v>
      </c>
      <c r="BM317">
        <f>$BR139*IF(DukeEnergy_BAU!BM139&lt;&gt;0,1,0)</f>
        <v>1200862.8761601245</v>
      </c>
      <c r="BN317">
        <f>$BR139*IF(DukeEnergy_BAU!BN139&lt;&gt;0,1,0)</f>
        <v>1200862.8761601245</v>
      </c>
      <c r="BO317">
        <f>$BR139*IF(DukeEnergy_BAU!BO139&lt;&gt;0,1,0)</f>
        <v>1200862.8761601245</v>
      </c>
      <c r="BP317">
        <f>$BR139*IF(DukeEnergy_BAU!BP139&lt;&gt;0,1,0)</f>
        <v>1200862.8761601245</v>
      </c>
      <c r="BQ317">
        <f>$BR139*IF(DukeEnergy_BAU!BQ139&lt;&gt;0,1,0)</f>
        <v>1200862.8761601245</v>
      </c>
    </row>
    <row r="318" spans="1:69">
      <c r="A318" t="s">
        <v>285</v>
      </c>
      <c r="B318" t="s">
        <v>32</v>
      </c>
      <c r="C318" t="s">
        <v>33</v>
      </c>
      <c r="D318" t="s">
        <v>34</v>
      </c>
      <c r="E318" t="s">
        <v>541</v>
      </c>
      <c r="F318" t="s">
        <v>311</v>
      </c>
      <c r="I318">
        <v>66</v>
      </c>
      <c r="J318" t="s">
        <v>72</v>
      </c>
      <c r="K318">
        <v>1980</v>
      </c>
      <c r="M318" t="s">
        <v>306</v>
      </c>
      <c r="N318" t="s">
        <v>289</v>
      </c>
      <c r="S318" t="s">
        <v>290</v>
      </c>
      <c r="T318" t="s">
        <v>41</v>
      </c>
      <c r="U318">
        <v>30.376389</v>
      </c>
      <c r="V318">
        <v>-83.18056</v>
      </c>
      <c r="W318" t="s">
        <v>42</v>
      </c>
      <c r="X318" t="s">
        <v>542</v>
      </c>
      <c r="Y318" t="s">
        <v>543</v>
      </c>
      <c r="AA318" t="s">
        <v>110</v>
      </c>
      <c r="AB318" t="s">
        <v>544</v>
      </c>
      <c r="AC318" t="s">
        <v>545</v>
      </c>
      <c r="AD318" t="s">
        <v>546</v>
      </c>
      <c r="AE318" t="s">
        <v>49</v>
      </c>
      <c r="AF318" s="1">
        <v>1</v>
      </c>
      <c r="AG318">
        <f t="shared" si="386"/>
        <v>593.69999999999993</v>
      </c>
      <c r="AH318" t="str">
        <f t="shared" si="387"/>
        <v/>
      </c>
      <c r="AI318">
        <f t="shared" si="388"/>
        <v>44</v>
      </c>
      <c r="AJ318">
        <f t="shared" si="390"/>
        <v>2020</v>
      </c>
      <c r="AK318">
        <f t="shared" ref="AK318:AL318" si="400">AJ318+40</f>
        <v>2060</v>
      </c>
      <c r="AL318">
        <f t="shared" si="400"/>
        <v>2100</v>
      </c>
      <c r="AM318">
        <f>BT140*IF(DukeEnergy_BAU!AM140&lt;&gt;0,1,0)</f>
        <v>113835.67789306537</v>
      </c>
      <c r="AN318">
        <f>BU140*IF(DukeEnergy_BAU!AN140&lt;&gt;0,1,0)</f>
        <v>122969.33529057812</v>
      </c>
      <c r="AO318">
        <f>BV140*IF(DukeEnergy_BAU!AO140&lt;&gt;0,1,0)</f>
        <v>139156.42456825502</v>
      </c>
      <c r="AP318">
        <f>BW140*IF(DukeEnergy_BAU!AP140&lt;&gt;0,1,0)</f>
        <v>108790.54895494071</v>
      </c>
      <c r="AQ318">
        <f>$BR140*IF(DukeEnergy_BAU!AQ140&lt;&gt;0,1,0)</f>
        <v>121187.99667670982</v>
      </c>
      <c r="AR318">
        <f>$BR140*IF(DukeEnergy_BAU!AR140&lt;&gt;0,1,0)</f>
        <v>121187.99667670982</v>
      </c>
      <c r="AS318">
        <f>$BR140*IF(DukeEnergy_BAU!AS140&lt;&gt;0,1,0)</f>
        <v>121187.99667670982</v>
      </c>
      <c r="AT318">
        <f>$BR140*IF(DukeEnergy_BAU!AT140&lt;&gt;0,1,0)</f>
        <v>121187.99667670982</v>
      </c>
      <c r="AU318">
        <f>$BR140*IF(DukeEnergy_BAU!AU140&lt;&gt;0,1,0)</f>
        <v>121187.99667670982</v>
      </c>
      <c r="AV318">
        <f>$BR140*IF(DukeEnergy_BAU!AV140&lt;&gt;0,1,0)</f>
        <v>121187.99667670982</v>
      </c>
      <c r="AW318">
        <f>$BR140*IF(DukeEnergy_BAU!AW140&lt;&gt;0,1,0)</f>
        <v>121187.99667670982</v>
      </c>
      <c r="AX318">
        <f>$BR140*IF(DukeEnergy_BAU!AX140&lt;&gt;0,1,0)</f>
        <v>121187.99667670982</v>
      </c>
      <c r="AY318">
        <f>$BR140*IF(DukeEnergy_BAU!AY140&lt;&gt;0,1,0)</f>
        <v>121187.99667670982</v>
      </c>
      <c r="AZ318">
        <f>$BR140*IF(DukeEnergy_BAU!AZ140&lt;&gt;0,1,0)</f>
        <v>121187.99667670982</v>
      </c>
      <c r="BA318">
        <f>$BR140*IF(DukeEnergy_BAU!BA140&lt;&gt;0,1,0)</f>
        <v>121187.99667670982</v>
      </c>
      <c r="BB318">
        <f>$BR140*IF(DukeEnergy_BAU!BB140&lt;&gt;0,1,0)</f>
        <v>121187.99667670982</v>
      </c>
      <c r="BC318">
        <f>$BR140*IF(DukeEnergy_BAU!BC140&lt;&gt;0,1,0)</f>
        <v>121187.99667670982</v>
      </c>
      <c r="BD318">
        <f>$BR140*IF(DukeEnergy_BAU!BD140&lt;&gt;0,1,0)</f>
        <v>121187.99667670982</v>
      </c>
      <c r="BE318">
        <f>$BR140*IF(DukeEnergy_BAU!BE140&lt;&gt;0,1,0)</f>
        <v>121187.99667670982</v>
      </c>
      <c r="BF318">
        <f>$BR140*IF(DukeEnergy_BAU!BF140&lt;&gt;0,1,0)</f>
        <v>121187.99667670982</v>
      </c>
      <c r="BG318">
        <f>$BR140*IF(DukeEnergy_BAU!BG140&lt;&gt;0,1,0)</f>
        <v>121187.99667670982</v>
      </c>
      <c r="BH318">
        <f>$BR140*IF(DukeEnergy_BAU!BH140&lt;&gt;0,1,0)</f>
        <v>121187.99667670982</v>
      </c>
      <c r="BI318">
        <f>$BR140*IF(DukeEnergy_BAU!BI140&lt;&gt;0,1,0)</f>
        <v>121187.99667670982</v>
      </c>
      <c r="BJ318">
        <f>$BR140*IF(DukeEnergy_BAU!BJ140&lt;&gt;0,1,0)</f>
        <v>121187.99667670982</v>
      </c>
      <c r="BK318">
        <f>$BR140*IF(DukeEnergy_BAU!BK140&lt;&gt;0,1,0)</f>
        <v>121187.99667670982</v>
      </c>
      <c r="BL318">
        <f>$BR140*IF(DukeEnergy_BAU!BL140&lt;&gt;0,1,0)</f>
        <v>121187.99667670982</v>
      </c>
      <c r="BM318">
        <f>$BR140*IF(DukeEnergy_BAU!BM140&lt;&gt;0,1,0)</f>
        <v>121187.99667670982</v>
      </c>
      <c r="BN318">
        <f>$BR140*IF(DukeEnergy_BAU!BN140&lt;&gt;0,1,0)</f>
        <v>121187.99667670982</v>
      </c>
      <c r="BO318">
        <f>$BR140*IF(DukeEnergy_BAU!BO140&lt;&gt;0,1,0)</f>
        <v>121187.99667670982</v>
      </c>
      <c r="BP318">
        <f>$BR140*IF(DukeEnergy_BAU!BP140&lt;&gt;0,1,0)</f>
        <v>121187.99667670982</v>
      </c>
      <c r="BQ318">
        <f>$BR140*IF(DukeEnergy_BAU!BQ140&lt;&gt;0,1,0)</f>
        <v>121187.99667670982</v>
      </c>
    </row>
    <row r="319" spans="1:69">
      <c r="A319" t="s">
        <v>285</v>
      </c>
      <c r="B319" t="s">
        <v>32</v>
      </c>
      <c r="C319" t="s">
        <v>33</v>
      </c>
      <c r="D319" t="s">
        <v>34</v>
      </c>
      <c r="E319" t="s">
        <v>541</v>
      </c>
      <c r="F319" t="s">
        <v>318</v>
      </c>
      <c r="I319">
        <v>65.900000000000006</v>
      </c>
      <c r="J319" t="s">
        <v>72</v>
      </c>
      <c r="K319">
        <v>1980</v>
      </c>
      <c r="M319" t="s">
        <v>306</v>
      </c>
      <c r="N319" t="s">
        <v>312</v>
      </c>
      <c r="S319" t="s">
        <v>290</v>
      </c>
      <c r="T319" t="s">
        <v>41</v>
      </c>
      <c r="U319">
        <v>30.376389</v>
      </c>
      <c r="V319">
        <v>-83.180555999999996</v>
      </c>
      <c r="W319" t="s">
        <v>42</v>
      </c>
      <c r="X319" t="s">
        <v>542</v>
      </c>
      <c r="Y319" t="s">
        <v>543</v>
      </c>
      <c r="AA319" t="s">
        <v>110</v>
      </c>
      <c r="AB319" t="s">
        <v>544</v>
      </c>
      <c r="AC319" t="s">
        <v>545</v>
      </c>
      <c r="AD319" t="s">
        <v>547</v>
      </c>
      <c r="AE319" t="s">
        <v>49</v>
      </c>
      <c r="AF319" s="1">
        <v>1</v>
      </c>
      <c r="AG319">
        <f t="shared" si="386"/>
        <v>593.69999999999993</v>
      </c>
      <c r="AH319" t="str">
        <f t="shared" si="387"/>
        <v/>
      </c>
      <c r="AI319">
        <f t="shared" si="388"/>
        <v>44</v>
      </c>
      <c r="AJ319">
        <f t="shared" si="390"/>
        <v>2020</v>
      </c>
      <c r="AK319">
        <f t="shared" ref="AK319:AL319" si="401">AJ319+40</f>
        <v>2060</v>
      </c>
      <c r="AL319">
        <f t="shared" si="401"/>
        <v>2100</v>
      </c>
      <c r="AM319">
        <f>BT141*IF(DukeEnergy_BAU!AM141&lt;&gt;0,1,0)</f>
        <v>13066.544021875539</v>
      </c>
      <c r="AN319">
        <f>BU141*IF(DukeEnergy_BAU!AN141&lt;&gt;0,1,0)</f>
        <v>13066.544021875539</v>
      </c>
      <c r="AO319">
        <f>BV141*IF(DukeEnergy_BAU!AO141&lt;&gt;0,1,0)</f>
        <v>16461.575271548518</v>
      </c>
      <c r="AP319">
        <f>BW141*IF(DukeEnergy_BAU!AP141&lt;&gt;0,1,0)</f>
        <v>16461.575271548518</v>
      </c>
      <c r="AQ319">
        <f>$BR141*IF(DukeEnergy_BAU!AQ141&lt;&gt;0,1,0)</f>
        <v>14764.059646712027</v>
      </c>
      <c r="AR319">
        <f>$BR141*IF(DukeEnergy_BAU!AR141&lt;&gt;0,1,0)</f>
        <v>14764.059646712027</v>
      </c>
      <c r="AS319">
        <f>$BR141*IF(DukeEnergy_BAU!AS141&lt;&gt;0,1,0)</f>
        <v>14764.059646712027</v>
      </c>
      <c r="AT319">
        <f>$BR141*IF(DukeEnergy_BAU!AT141&lt;&gt;0,1,0)</f>
        <v>14764.059646712027</v>
      </c>
      <c r="AU319">
        <f>$BR141*IF(DukeEnergy_BAU!AU141&lt;&gt;0,1,0)</f>
        <v>14764.059646712027</v>
      </c>
      <c r="AV319">
        <f>$BR141*IF(DukeEnergy_BAU!AV141&lt;&gt;0,1,0)</f>
        <v>14764.059646712027</v>
      </c>
      <c r="AW319">
        <f>$BR141*IF(DukeEnergy_BAU!AW141&lt;&gt;0,1,0)</f>
        <v>14764.059646712027</v>
      </c>
      <c r="AX319">
        <f>$BR141*IF(DukeEnergy_BAU!AX141&lt;&gt;0,1,0)</f>
        <v>14764.059646712027</v>
      </c>
      <c r="AY319">
        <f>$BR141*IF(DukeEnergy_BAU!AY141&lt;&gt;0,1,0)</f>
        <v>14764.059646712027</v>
      </c>
      <c r="AZ319">
        <f>$BR141*IF(DukeEnergy_BAU!AZ141&lt;&gt;0,1,0)</f>
        <v>14764.059646712027</v>
      </c>
      <c r="BA319">
        <f>$BR141*IF(DukeEnergy_BAU!BA141&lt;&gt;0,1,0)</f>
        <v>14764.059646712027</v>
      </c>
      <c r="BB319">
        <f>$BR141*IF(DukeEnergy_BAU!BB141&lt;&gt;0,1,0)</f>
        <v>14764.059646712027</v>
      </c>
      <c r="BC319">
        <f>$BR141*IF(DukeEnergy_BAU!BC141&lt;&gt;0,1,0)</f>
        <v>14764.059646712027</v>
      </c>
      <c r="BD319">
        <f>$BR141*IF(DukeEnergy_BAU!BD141&lt;&gt;0,1,0)</f>
        <v>14764.059646712027</v>
      </c>
      <c r="BE319">
        <f>$BR141*IF(DukeEnergy_BAU!BE141&lt;&gt;0,1,0)</f>
        <v>14764.059646712027</v>
      </c>
      <c r="BF319">
        <f>$BR141*IF(DukeEnergy_BAU!BF141&lt;&gt;0,1,0)</f>
        <v>14764.059646712027</v>
      </c>
      <c r="BG319">
        <f>$BR141*IF(DukeEnergy_BAU!BG141&lt;&gt;0,1,0)</f>
        <v>14764.059646712027</v>
      </c>
      <c r="BH319">
        <f>$BR141*IF(DukeEnergy_BAU!BH141&lt;&gt;0,1,0)</f>
        <v>14764.059646712027</v>
      </c>
      <c r="BI319">
        <f>$BR141*IF(DukeEnergy_BAU!BI141&lt;&gt;0,1,0)</f>
        <v>14764.059646712027</v>
      </c>
      <c r="BJ319">
        <f>$BR141*IF(DukeEnergy_BAU!BJ141&lt;&gt;0,1,0)</f>
        <v>14764.059646712027</v>
      </c>
      <c r="BK319">
        <f>$BR141*IF(DukeEnergy_BAU!BK141&lt;&gt;0,1,0)</f>
        <v>14764.059646712027</v>
      </c>
      <c r="BL319">
        <f>$BR141*IF(DukeEnergy_BAU!BL141&lt;&gt;0,1,0)</f>
        <v>14764.059646712027</v>
      </c>
      <c r="BM319">
        <f>$BR141*IF(DukeEnergy_BAU!BM141&lt;&gt;0,1,0)</f>
        <v>14764.059646712027</v>
      </c>
      <c r="BN319">
        <f>$BR141*IF(DukeEnergy_BAU!BN141&lt;&gt;0,1,0)</f>
        <v>14764.059646712027</v>
      </c>
      <c r="BO319">
        <f>$BR141*IF(DukeEnergy_BAU!BO141&lt;&gt;0,1,0)</f>
        <v>14764.059646712027</v>
      </c>
      <c r="BP319">
        <f>$BR141*IF(DukeEnergy_BAU!BP141&lt;&gt;0,1,0)</f>
        <v>14764.059646712027</v>
      </c>
      <c r="BQ319">
        <f>$BR141*IF(DukeEnergy_BAU!BQ141&lt;&gt;0,1,0)</f>
        <v>14764.059646712027</v>
      </c>
    </row>
    <row r="320" spans="1:69">
      <c r="A320" t="s">
        <v>285</v>
      </c>
      <c r="B320" t="s">
        <v>32</v>
      </c>
      <c r="C320" t="s">
        <v>33</v>
      </c>
      <c r="D320" t="s">
        <v>34</v>
      </c>
      <c r="E320" t="s">
        <v>541</v>
      </c>
      <c r="F320" t="s">
        <v>320</v>
      </c>
      <c r="I320">
        <v>66</v>
      </c>
      <c r="J320" t="s">
        <v>72</v>
      </c>
      <c r="K320">
        <v>1980</v>
      </c>
      <c r="M320" t="s">
        <v>306</v>
      </c>
      <c r="N320" t="s">
        <v>289</v>
      </c>
      <c r="S320" t="s">
        <v>290</v>
      </c>
      <c r="T320" t="s">
        <v>41</v>
      </c>
      <c r="U320">
        <v>30.376389</v>
      </c>
      <c r="V320">
        <v>-83.18056</v>
      </c>
      <c r="W320" t="s">
        <v>42</v>
      </c>
      <c r="X320" t="s">
        <v>542</v>
      </c>
      <c r="Y320" t="s">
        <v>543</v>
      </c>
      <c r="AA320" t="s">
        <v>110</v>
      </c>
      <c r="AB320" t="s">
        <v>544</v>
      </c>
      <c r="AC320" t="s">
        <v>545</v>
      </c>
      <c r="AD320" t="s">
        <v>548</v>
      </c>
      <c r="AE320" t="s">
        <v>49</v>
      </c>
      <c r="AF320" s="1">
        <v>1</v>
      </c>
      <c r="AG320">
        <f t="shared" si="386"/>
        <v>593.69999999999993</v>
      </c>
      <c r="AH320">
        <f t="shared" si="387"/>
        <v>593.69999999999993</v>
      </c>
      <c r="AI320">
        <f t="shared" si="388"/>
        <v>44</v>
      </c>
      <c r="AJ320">
        <f t="shared" si="390"/>
        <v>2020</v>
      </c>
      <c r="AK320">
        <f t="shared" ref="AK320:AL320" si="402">AJ320+40</f>
        <v>2060</v>
      </c>
      <c r="AL320">
        <f t="shared" si="402"/>
        <v>2100</v>
      </c>
      <c r="AM320">
        <f>BT142*IF(DukeEnergy_BAU!AM142&lt;&gt;0,1,0)</f>
        <v>113835.67789306537</v>
      </c>
      <c r="AN320">
        <f>BU142*IF(DukeEnergy_BAU!AN142&lt;&gt;0,1,0)</f>
        <v>122969.33529057812</v>
      </c>
      <c r="AO320">
        <f>BV142*IF(DukeEnergy_BAU!AO142&lt;&gt;0,1,0)</f>
        <v>139156.42456825502</v>
      </c>
      <c r="AP320">
        <f>BW142*IF(DukeEnergy_BAU!AP142&lt;&gt;0,1,0)</f>
        <v>108790.54895494071</v>
      </c>
      <c r="AQ320">
        <f>$BR142*IF(DukeEnergy_BAU!AQ142&lt;&gt;0,1,0)</f>
        <v>121187.99667670982</v>
      </c>
      <c r="AR320">
        <f>$BR142*IF(DukeEnergy_BAU!AR142&lt;&gt;0,1,0)</f>
        <v>121187.99667670982</v>
      </c>
      <c r="AS320">
        <f>$BR142*IF(DukeEnergy_BAU!AS142&lt;&gt;0,1,0)</f>
        <v>121187.99667670982</v>
      </c>
      <c r="AT320">
        <f>$BR142*IF(DukeEnergy_BAU!AT142&lt;&gt;0,1,0)</f>
        <v>121187.99667670982</v>
      </c>
      <c r="AU320">
        <f>$BR142*IF(DukeEnergy_BAU!AU142&lt;&gt;0,1,0)</f>
        <v>121187.99667670982</v>
      </c>
      <c r="AV320">
        <f>$BR142*IF(DukeEnergy_BAU!AV142&lt;&gt;0,1,0)</f>
        <v>121187.99667670982</v>
      </c>
      <c r="AW320">
        <f>$BR142*IF(DukeEnergy_BAU!AW142&lt;&gt;0,1,0)</f>
        <v>121187.99667670982</v>
      </c>
      <c r="AX320">
        <f>$BR142*IF(DukeEnergy_BAU!AX142&lt;&gt;0,1,0)</f>
        <v>121187.99667670982</v>
      </c>
      <c r="AY320">
        <f>$BR142*IF(DukeEnergy_BAU!AY142&lt;&gt;0,1,0)</f>
        <v>121187.99667670982</v>
      </c>
      <c r="AZ320">
        <f>$BR142*IF(DukeEnergy_BAU!AZ142&lt;&gt;0,1,0)</f>
        <v>121187.99667670982</v>
      </c>
      <c r="BA320">
        <f>$BR142*IF(DukeEnergy_BAU!BA142&lt;&gt;0,1,0)</f>
        <v>121187.99667670982</v>
      </c>
      <c r="BB320">
        <f>$BR142*IF(DukeEnergy_BAU!BB142&lt;&gt;0,1,0)</f>
        <v>121187.99667670982</v>
      </c>
      <c r="BC320">
        <f>$BR142*IF(DukeEnergy_BAU!BC142&lt;&gt;0,1,0)</f>
        <v>121187.99667670982</v>
      </c>
      <c r="BD320">
        <f>$BR142*IF(DukeEnergy_BAU!BD142&lt;&gt;0,1,0)</f>
        <v>121187.99667670982</v>
      </c>
      <c r="BE320">
        <f>$BR142*IF(DukeEnergy_BAU!BE142&lt;&gt;0,1,0)</f>
        <v>121187.99667670982</v>
      </c>
      <c r="BF320">
        <f>$BR142*IF(DukeEnergy_BAU!BF142&lt;&gt;0,1,0)</f>
        <v>121187.99667670982</v>
      </c>
      <c r="BG320">
        <f>$BR142*IF(DukeEnergy_BAU!BG142&lt;&gt;0,1,0)</f>
        <v>121187.99667670982</v>
      </c>
      <c r="BH320">
        <f>$BR142*IF(DukeEnergy_BAU!BH142&lt;&gt;0,1,0)</f>
        <v>121187.99667670982</v>
      </c>
      <c r="BI320">
        <f>$BR142*IF(DukeEnergy_BAU!BI142&lt;&gt;0,1,0)</f>
        <v>121187.99667670982</v>
      </c>
      <c r="BJ320">
        <f>$BR142*IF(DukeEnergy_BAU!BJ142&lt;&gt;0,1,0)</f>
        <v>121187.99667670982</v>
      </c>
      <c r="BK320">
        <f>$BR142*IF(DukeEnergy_BAU!BK142&lt;&gt;0,1,0)</f>
        <v>121187.99667670982</v>
      </c>
      <c r="BL320">
        <f>$BR142*IF(DukeEnergy_BAU!BL142&lt;&gt;0,1,0)</f>
        <v>121187.99667670982</v>
      </c>
      <c r="BM320">
        <f>$BR142*IF(DukeEnergy_BAU!BM142&lt;&gt;0,1,0)</f>
        <v>121187.99667670982</v>
      </c>
      <c r="BN320">
        <f>$BR142*IF(DukeEnergy_BAU!BN142&lt;&gt;0,1,0)</f>
        <v>121187.99667670982</v>
      </c>
      <c r="BO320">
        <f>$BR142*IF(DukeEnergy_BAU!BO142&lt;&gt;0,1,0)</f>
        <v>121187.99667670982</v>
      </c>
      <c r="BP320">
        <f>$BR142*IF(DukeEnergy_BAU!BP142&lt;&gt;0,1,0)</f>
        <v>121187.99667670982</v>
      </c>
      <c r="BQ320">
        <f>$BR142*IF(DukeEnergy_BAU!BQ142&lt;&gt;0,1,0)</f>
        <v>121187.99667670982</v>
      </c>
    </row>
    <row r="321" spans="1:69">
      <c r="A321" t="s">
        <v>285</v>
      </c>
      <c r="B321" t="s">
        <v>32</v>
      </c>
      <c r="C321" t="s">
        <v>33</v>
      </c>
      <c r="D321" t="s">
        <v>34</v>
      </c>
      <c r="E321" t="s">
        <v>549</v>
      </c>
      <c r="F321" t="s">
        <v>550</v>
      </c>
      <c r="I321">
        <v>278</v>
      </c>
      <c r="J321" t="s">
        <v>72</v>
      </c>
      <c r="K321">
        <v>1997</v>
      </c>
      <c r="M321" t="s">
        <v>299</v>
      </c>
      <c r="N321" t="s">
        <v>332</v>
      </c>
      <c r="S321" t="s">
        <v>290</v>
      </c>
      <c r="T321" t="s">
        <v>41</v>
      </c>
      <c r="U321">
        <v>27.746369000000001</v>
      </c>
      <c r="V321">
        <v>-81.849450000000004</v>
      </c>
      <c r="W321" t="s">
        <v>42</v>
      </c>
      <c r="X321" t="s">
        <v>551</v>
      </c>
      <c r="Y321" t="s">
        <v>385</v>
      </c>
      <c r="AA321" t="s">
        <v>110</v>
      </c>
      <c r="AB321" t="s">
        <v>552</v>
      </c>
      <c r="AC321" t="s">
        <v>553</v>
      </c>
      <c r="AD321" t="s">
        <v>554</v>
      </c>
      <c r="AE321" t="s">
        <v>49</v>
      </c>
      <c r="AF321" s="1">
        <v>1</v>
      </c>
      <c r="AG321">
        <f t="shared" si="386"/>
        <v>834</v>
      </c>
      <c r="AH321">
        <f t="shared" si="387"/>
        <v>834</v>
      </c>
      <c r="AI321">
        <f t="shared" si="388"/>
        <v>27</v>
      </c>
      <c r="AJ321">
        <f t="shared" si="390"/>
        <v>2037</v>
      </c>
      <c r="AK321">
        <f t="shared" ref="AK321:AL321" si="403">AJ321+40</f>
        <v>2077</v>
      </c>
      <c r="AL321">
        <f t="shared" si="403"/>
        <v>2117</v>
      </c>
      <c r="AM321">
        <f>BT143*IF(DukeEnergy_BAU!AM143&lt;&gt;0,1,0)</f>
        <v>479489.67354957829</v>
      </c>
      <c r="AN321">
        <f>BU143*IF(DukeEnergy_BAU!AN143&lt;&gt;0,1,0)</f>
        <v>517961.74561788974</v>
      </c>
      <c r="AO321">
        <f>BV143*IF(DukeEnergy_BAU!AO143&lt;&gt;0,1,0)</f>
        <v>586143.72772689234</v>
      </c>
      <c r="AP321">
        <f>BW143*IF(DukeEnergy_BAU!AP143&lt;&gt;0,1,0)</f>
        <v>458238.97893141693</v>
      </c>
      <c r="AQ321">
        <f>$BR143*IF(DukeEnergy_BAU!AQ143&lt;&gt;0,1,0)</f>
        <v>510458.5314564443</v>
      </c>
      <c r="AR321">
        <f>$BR143*IF(DukeEnergy_BAU!AR143&lt;&gt;0,1,0)</f>
        <v>510458.5314564443</v>
      </c>
      <c r="AS321">
        <f>$BR143*IF(DukeEnergy_BAU!AS143&lt;&gt;0,1,0)</f>
        <v>510458.5314564443</v>
      </c>
      <c r="AT321">
        <f>$BR143*IF(DukeEnergy_BAU!AT143&lt;&gt;0,1,0)</f>
        <v>510458.5314564443</v>
      </c>
      <c r="AU321">
        <f>$BR143*IF(DukeEnergy_BAU!AU143&lt;&gt;0,1,0)</f>
        <v>510458.5314564443</v>
      </c>
      <c r="AV321">
        <f>$BR143*IF(DukeEnergy_BAU!AV143&lt;&gt;0,1,0)</f>
        <v>510458.5314564443</v>
      </c>
      <c r="AW321">
        <f>$BR143*IF(DukeEnergy_BAU!AW143&lt;&gt;0,1,0)</f>
        <v>510458.5314564443</v>
      </c>
      <c r="AX321">
        <f>$BR143*IF(DukeEnergy_BAU!AX143&lt;&gt;0,1,0)</f>
        <v>510458.5314564443</v>
      </c>
      <c r="AY321">
        <f>$BR143*IF(DukeEnergy_BAU!AY143&lt;&gt;0,1,0)</f>
        <v>510458.5314564443</v>
      </c>
      <c r="AZ321">
        <f>$BR143*IF(DukeEnergy_BAU!AZ143&lt;&gt;0,1,0)</f>
        <v>510458.5314564443</v>
      </c>
      <c r="BA321">
        <f>$BR143*IF(DukeEnergy_BAU!BA143&lt;&gt;0,1,0)</f>
        <v>510458.5314564443</v>
      </c>
      <c r="BB321">
        <f>$BR143*IF(DukeEnergy_BAU!BB143&lt;&gt;0,1,0)</f>
        <v>510458.5314564443</v>
      </c>
      <c r="BC321">
        <f>$BR143*IF(DukeEnergy_BAU!BC143&lt;&gt;0,1,0)</f>
        <v>510458.5314564443</v>
      </c>
      <c r="BD321">
        <f>$BR143*IF(DukeEnergy_BAU!BD143&lt;&gt;0,1,0)</f>
        <v>510458.5314564443</v>
      </c>
      <c r="BE321">
        <f>$BR143*IF(DukeEnergy_BAU!BE143&lt;&gt;0,1,0)</f>
        <v>510458.5314564443</v>
      </c>
      <c r="BF321">
        <f>$BR143*IF(DukeEnergy_BAU!BF143&lt;&gt;0,1,0)</f>
        <v>510458.5314564443</v>
      </c>
      <c r="BG321">
        <f>$BR143*IF(DukeEnergy_BAU!BG143&lt;&gt;0,1,0)</f>
        <v>510458.5314564443</v>
      </c>
      <c r="BH321">
        <f>$BR143*IF(DukeEnergy_BAU!BH143&lt;&gt;0,1,0)</f>
        <v>510458.5314564443</v>
      </c>
      <c r="BI321">
        <f>$BR143*IF(DukeEnergy_BAU!BI143&lt;&gt;0,1,0)</f>
        <v>510458.5314564443</v>
      </c>
      <c r="BJ321">
        <f>$BR143*IF(DukeEnergy_BAU!BJ143&lt;&gt;0,1,0)</f>
        <v>510458.5314564443</v>
      </c>
      <c r="BK321">
        <f>$BR143*IF(DukeEnergy_BAU!BK143&lt;&gt;0,1,0)</f>
        <v>510458.5314564443</v>
      </c>
      <c r="BL321">
        <f>$BR143*IF(DukeEnergy_BAU!BL143&lt;&gt;0,1,0)</f>
        <v>510458.5314564443</v>
      </c>
      <c r="BM321">
        <f>$BR143*IF(DukeEnergy_BAU!BM143&lt;&gt;0,1,0)</f>
        <v>510458.5314564443</v>
      </c>
      <c r="BN321">
        <f>$BR143*IF(DukeEnergy_BAU!BN143&lt;&gt;0,1,0)</f>
        <v>510458.5314564443</v>
      </c>
      <c r="BO321">
        <f>$BR143*IF(DukeEnergy_BAU!BO143&lt;&gt;0,1,0)</f>
        <v>510458.5314564443</v>
      </c>
      <c r="BP321">
        <f>$BR143*IF(DukeEnergy_BAU!BP143&lt;&gt;0,1,0)</f>
        <v>510458.5314564443</v>
      </c>
      <c r="BQ321">
        <f>$BR143*IF(DukeEnergy_BAU!BQ143&lt;&gt;0,1,0)</f>
        <v>510458.5314564443</v>
      </c>
    </row>
    <row r="322" spans="1:69">
      <c r="A322" t="s">
        <v>285</v>
      </c>
      <c r="B322" t="s">
        <v>32</v>
      </c>
      <c r="C322" t="s">
        <v>33</v>
      </c>
      <c r="D322" t="s">
        <v>34</v>
      </c>
      <c r="E322" t="s">
        <v>555</v>
      </c>
      <c r="F322" t="s">
        <v>311</v>
      </c>
      <c r="I322">
        <v>54</v>
      </c>
      <c r="J322" t="s">
        <v>72</v>
      </c>
      <c r="K322">
        <v>1994</v>
      </c>
      <c r="M322" t="s">
        <v>306</v>
      </c>
      <c r="N322" t="s">
        <v>332</v>
      </c>
      <c r="S322" t="s">
        <v>290</v>
      </c>
      <c r="T322" t="s">
        <v>41</v>
      </c>
      <c r="U322">
        <v>29.640277999999999</v>
      </c>
      <c r="V322">
        <v>-82.348609999999994</v>
      </c>
      <c r="W322" t="s">
        <v>42</v>
      </c>
      <c r="X322" t="s">
        <v>556</v>
      </c>
      <c r="Y322" t="s">
        <v>557</v>
      </c>
      <c r="AA322" t="s">
        <v>110</v>
      </c>
      <c r="AB322" t="s">
        <v>558</v>
      </c>
      <c r="AC322" t="s">
        <v>559</v>
      </c>
      <c r="AD322" t="s">
        <v>560</v>
      </c>
      <c r="AE322" t="s">
        <v>49</v>
      </c>
      <c r="AF322" s="1">
        <v>1</v>
      </c>
      <c r="AG322">
        <f t="shared" si="386"/>
        <v>162</v>
      </c>
      <c r="AH322">
        <f t="shared" si="387"/>
        <v>162</v>
      </c>
      <c r="AI322">
        <f t="shared" si="388"/>
        <v>30</v>
      </c>
      <c r="AJ322">
        <f t="shared" si="390"/>
        <v>2034</v>
      </c>
      <c r="AK322">
        <f t="shared" ref="AK322:AL322" si="404">AJ322+40</f>
        <v>2074</v>
      </c>
      <c r="AL322">
        <f t="shared" si="404"/>
        <v>2114</v>
      </c>
      <c r="AM322">
        <f>BT144*IF(DukeEnergy_BAU!AM144&lt;&gt;0,1,0)</f>
        <v>93138.281912508013</v>
      </c>
      <c r="AN322">
        <f>BU144*IF(DukeEnergy_BAU!AN144&lt;&gt;0,1,0)</f>
        <v>100611.27432865484</v>
      </c>
      <c r="AO322">
        <f>BV144*IF(DukeEnergy_BAU!AO144&lt;&gt;0,1,0)</f>
        <v>113855.25646493591</v>
      </c>
      <c r="AP322">
        <f>BW144*IF(DukeEnergy_BAU!AP144&lt;&gt;0,1,0)</f>
        <v>89010.449144951475</v>
      </c>
      <c r="AQ322">
        <f>$BR144*IF(DukeEnergy_BAU!AQ144&lt;&gt;0,1,0)</f>
        <v>99153.815462762563</v>
      </c>
      <c r="AR322">
        <f>$BR144*IF(DukeEnergy_BAU!AR144&lt;&gt;0,1,0)</f>
        <v>99153.815462762563</v>
      </c>
      <c r="AS322">
        <f>$BR144*IF(DukeEnergy_BAU!AS144&lt;&gt;0,1,0)</f>
        <v>99153.815462762563</v>
      </c>
      <c r="AT322">
        <f>$BR144*IF(DukeEnergy_BAU!AT144&lt;&gt;0,1,0)</f>
        <v>99153.815462762563</v>
      </c>
      <c r="AU322">
        <f>$BR144*IF(DukeEnergy_BAU!AU144&lt;&gt;0,1,0)</f>
        <v>99153.815462762563</v>
      </c>
      <c r="AV322">
        <f>$BR144*IF(DukeEnergy_BAU!AV144&lt;&gt;0,1,0)</f>
        <v>99153.815462762563</v>
      </c>
      <c r="AW322">
        <f>$BR144*IF(DukeEnergy_BAU!AW144&lt;&gt;0,1,0)</f>
        <v>99153.815462762563</v>
      </c>
      <c r="AX322">
        <f>$BR144*IF(DukeEnergy_BAU!AX144&lt;&gt;0,1,0)</f>
        <v>99153.815462762563</v>
      </c>
      <c r="AY322">
        <f>$BR144*IF(DukeEnergy_BAU!AY144&lt;&gt;0,1,0)</f>
        <v>99153.815462762563</v>
      </c>
      <c r="AZ322">
        <f>$BR144*IF(DukeEnergy_BAU!AZ144&lt;&gt;0,1,0)</f>
        <v>99153.815462762563</v>
      </c>
      <c r="BA322">
        <f>$BR144*IF(DukeEnergy_BAU!BA144&lt;&gt;0,1,0)</f>
        <v>99153.815462762563</v>
      </c>
      <c r="BB322">
        <f>$BR144*IF(DukeEnergy_BAU!BB144&lt;&gt;0,1,0)</f>
        <v>99153.815462762563</v>
      </c>
      <c r="BC322">
        <f>$BR144*IF(DukeEnergy_BAU!BC144&lt;&gt;0,1,0)</f>
        <v>99153.815462762563</v>
      </c>
      <c r="BD322">
        <f>$BR144*IF(DukeEnergy_BAU!BD144&lt;&gt;0,1,0)</f>
        <v>99153.815462762563</v>
      </c>
      <c r="BE322">
        <f>$BR144*IF(DukeEnergy_BAU!BE144&lt;&gt;0,1,0)</f>
        <v>99153.815462762563</v>
      </c>
      <c r="BF322">
        <f>$BR144*IF(DukeEnergy_BAU!BF144&lt;&gt;0,1,0)</f>
        <v>99153.815462762563</v>
      </c>
      <c r="BG322">
        <f>$BR144*IF(DukeEnergy_BAU!BG144&lt;&gt;0,1,0)</f>
        <v>99153.815462762563</v>
      </c>
      <c r="BH322">
        <f>$BR144*IF(DukeEnergy_BAU!BH144&lt;&gt;0,1,0)</f>
        <v>99153.815462762563</v>
      </c>
      <c r="BI322">
        <f>$BR144*IF(DukeEnergy_BAU!BI144&lt;&gt;0,1,0)</f>
        <v>99153.815462762563</v>
      </c>
      <c r="BJ322">
        <f>$BR144*IF(DukeEnergy_BAU!BJ144&lt;&gt;0,1,0)</f>
        <v>99153.815462762563</v>
      </c>
      <c r="BK322">
        <f>$BR144*IF(DukeEnergy_BAU!BK144&lt;&gt;0,1,0)</f>
        <v>99153.815462762563</v>
      </c>
      <c r="BL322">
        <f>$BR144*IF(DukeEnergy_BAU!BL144&lt;&gt;0,1,0)</f>
        <v>99153.815462762563</v>
      </c>
      <c r="BM322">
        <f>$BR144*IF(DukeEnergy_BAU!BM144&lt;&gt;0,1,0)</f>
        <v>99153.815462762563</v>
      </c>
      <c r="BN322">
        <f>$BR144*IF(DukeEnergy_BAU!BN144&lt;&gt;0,1,0)</f>
        <v>99153.815462762563</v>
      </c>
      <c r="BO322">
        <f>$BR144*IF(DukeEnergy_BAU!BO144&lt;&gt;0,1,0)</f>
        <v>99153.815462762563</v>
      </c>
      <c r="BP322">
        <f>$BR144*IF(DukeEnergy_BAU!BP144&lt;&gt;0,1,0)</f>
        <v>99153.815462762563</v>
      </c>
      <c r="BQ322">
        <f>$BR144*IF(DukeEnergy_BAU!BQ144&lt;&gt;0,1,0)</f>
        <v>99153.815462762563</v>
      </c>
    </row>
    <row r="323" spans="1:69">
      <c r="A323" t="s">
        <v>285</v>
      </c>
      <c r="B323" t="s">
        <v>32</v>
      </c>
      <c r="C323" t="s">
        <v>33</v>
      </c>
      <c r="D323" t="s">
        <v>34</v>
      </c>
      <c r="E323" t="s">
        <v>561</v>
      </c>
      <c r="F323" t="s">
        <v>466</v>
      </c>
      <c r="I323">
        <v>87</v>
      </c>
      <c r="J323" t="s">
        <v>72</v>
      </c>
      <c r="K323">
        <v>2000</v>
      </c>
      <c r="M323" t="s">
        <v>306</v>
      </c>
      <c r="N323" t="s">
        <v>332</v>
      </c>
      <c r="S323" t="s">
        <v>562</v>
      </c>
      <c r="T323" t="s">
        <v>1173</v>
      </c>
      <c r="U323">
        <v>39.922328</v>
      </c>
      <c r="V323">
        <v>-87.446359999999999</v>
      </c>
      <c r="W323" t="s">
        <v>42</v>
      </c>
      <c r="X323" t="s">
        <v>99</v>
      </c>
      <c r="Y323" t="s">
        <v>100</v>
      </c>
      <c r="AA323" t="s">
        <v>101</v>
      </c>
      <c r="AB323" t="s">
        <v>564</v>
      </c>
      <c r="AC323" t="s">
        <v>565</v>
      </c>
      <c r="AD323" t="s">
        <v>566</v>
      </c>
      <c r="AE323" t="s">
        <v>49</v>
      </c>
      <c r="AF323" s="2">
        <v>0.625</v>
      </c>
      <c r="AG323">
        <f t="shared" si="386"/>
        <v>2088</v>
      </c>
      <c r="AH323" t="str">
        <f t="shared" si="387"/>
        <v/>
      </c>
      <c r="AI323">
        <f t="shared" si="388"/>
        <v>24</v>
      </c>
      <c r="AJ323">
        <f t="shared" si="390"/>
        <v>2040</v>
      </c>
      <c r="AK323">
        <f t="shared" ref="AK323:AL323" si="405">AJ323+40</f>
        <v>2080</v>
      </c>
      <c r="AL323">
        <f t="shared" si="405"/>
        <v>2120</v>
      </c>
      <c r="AM323">
        <f>BT145*IF(DukeEnergy_BAU!AM145&lt;&gt;0,1,0)</f>
        <v>93785.075536900433</v>
      </c>
      <c r="AN323">
        <f>BU145*IF(DukeEnergy_BAU!AN145&lt;&gt;0,1,0)</f>
        <v>101309.96373371495</v>
      </c>
      <c r="AO323">
        <f>BV145*IF(DukeEnergy_BAU!AO145&lt;&gt;0,1,0)</f>
        <v>114645.91796816465</v>
      </c>
      <c r="AP323">
        <f>BW145*IF(DukeEnergy_BAU!AP145&lt;&gt;0,1,0)</f>
        <v>89628.577264013642</v>
      </c>
      <c r="AQ323">
        <f>$BR145*IF(DukeEnergy_BAU!AQ145&lt;&gt;0,1,0)</f>
        <v>99842.383625698421</v>
      </c>
      <c r="AR323">
        <f>$BR145*IF(DukeEnergy_BAU!AR145&lt;&gt;0,1,0)</f>
        <v>99842.383625698421</v>
      </c>
      <c r="AS323">
        <f>$BR145*IF(DukeEnergy_BAU!AS145&lt;&gt;0,1,0)</f>
        <v>99842.383625698421</v>
      </c>
      <c r="AT323">
        <f>$BR145*IF(DukeEnergy_BAU!AT145&lt;&gt;0,1,0)</f>
        <v>99842.383625698421</v>
      </c>
      <c r="AU323">
        <f>$BR145*IF(DukeEnergy_BAU!AU145&lt;&gt;0,1,0)</f>
        <v>99842.383625698421</v>
      </c>
      <c r="AV323">
        <f>$BR145*IF(DukeEnergy_BAU!AV145&lt;&gt;0,1,0)</f>
        <v>99842.383625698421</v>
      </c>
      <c r="AW323">
        <f>$BR145*IF(DukeEnergy_BAU!AW145&lt;&gt;0,1,0)</f>
        <v>99842.383625698421</v>
      </c>
      <c r="AX323">
        <f>$BR145*IF(DukeEnergy_BAU!AX145&lt;&gt;0,1,0)</f>
        <v>99842.383625698421</v>
      </c>
      <c r="AY323">
        <f>$BR145*IF(DukeEnergy_BAU!AY145&lt;&gt;0,1,0)</f>
        <v>99842.383625698421</v>
      </c>
      <c r="AZ323">
        <f>$BR145*IF(DukeEnergy_BAU!AZ145&lt;&gt;0,1,0)</f>
        <v>99842.383625698421</v>
      </c>
      <c r="BA323">
        <f>$BR145*IF(DukeEnergy_BAU!BA145&lt;&gt;0,1,0)</f>
        <v>99842.383625698421</v>
      </c>
      <c r="BB323">
        <f>$BR145*IF(DukeEnergy_BAU!BB145&lt;&gt;0,1,0)</f>
        <v>99842.383625698421</v>
      </c>
      <c r="BC323">
        <f>$BR145*IF(DukeEnergy_BAU!BC145&lt;&gt;0,1,0)</f>
        <v>99842.383625698421</v>
      </c>
      <c r="BD323">
        <f>$BR145*IF(DukeEnergy_BAU!BD145&lt;&gt;0,1,0)</f>
        <v>99842.383625698421</v>
      </c>
      <c r="BE323">
        <f>$BR145*IF(DukeEnergy_BAU!BE145&lt;&gt;0,1,0)</f>
        <v>99842.383625698421</v>
      </c>
      <c r="BF323">
        <f>$BR145*IF(DukeEnergy_BAU!BF145&lt;&gt;0,1,0)</f>
        <v>99842.383625698421</v>
      </c>
      <c r="BG323">
        <f>$BR145*IF(DukeEnergy_BAU!BG145&lt;&gt;0,1,0)</f>
        <v>99842.383625698421</v>
      </c>
      <c r="BH323">
        <f>$BR145*IF(DukeEnergy_BAU!BH145&lt;&gt;0,1,0)</f>
        <v>99842.383625698421</v>
      </c>
      <c r="BI323">
        <f>$BR145*IF(DukeEnergy_BAU!BI145&lt;&gt;0,1,0)</f>
        <v>99842.383625698421</v>
      </c>
      <c r="BJ323">
        <f>$BR145*IF(DukeEnergy_BAU!BJ145&lt;&gt;0,1,0)</f>
        <v>99842.383625698421</v>
      </c>
      <c r="BK323">
        <f>$BR145*IF(DukeEnergy_BAU!BK145&lt;&gt;0,1,0)</f>
        <v>99842.383625698421</v>
      </c>
      <c r="BL323">
        <f>$BR145*IF(DukeEnergy_BAU!BL145&lt;&gt;0,1,0)</f>
        <v>99842.383625698421</v>
      </c>
      <c r="BM323">
        <f>$BR145*IF(DukeEnergy_BAU!BM145&lt;&gt;0,1,0)</f>
        <v>99842.383625698421</v>
      </c>
      <c r="BN323">
        <f>$BR145*IF(DukeEnergy_BAU!BN145&lt;&gt;0,1,0)</f>
        <v>99842.383625698421</v>
      </c>
      <c r="BO323">
        <f>$BR145*IF(DukeEnergy_BAU!BO145&lt;&gt;0,1,0)</f>
        <v>99842.383625698421</v>
      </c>
      <c r="BP323">
        <f>$BR145*IF(DukeEnergy_BAU!BP145&lt;&gt;0,1,0)</f>
        <v>99842.383625698421</v>
      </c>
      <c r="BQ323">
        <f>$BR145*IF(DukeEnergy_BAU!BQ145&lt;&gt;0,1,0)</f>
        <v>99842.383625698421</v>
      </c>
    </row>
    <row r="324" spans="1:69">
      <c r="A324" t="s">
        <v>285</v>
      </c>
      <c r="B324" t="s">
        <v>32</v>
      </c>
      <c r="C324" t="s">
        <v>33</v>
      </c>
      <c r="D324" t="s">
        <v>34</v>
      </c>
      <c r="E324" t="s">
        <v>561</v>
      </c>
      <c r="F324" t="s">
        <v>472</v>
      </c>
      <c r="I324">
        <v>87</v>
      </c>
      <c r="J324" t="s">
        <v>72</v>
      </c>
      <c r="K324">
        <v>2000</v>
      </c>
      <c r="M324" t="s">
        <v>306</v>
      </c>
      <c r="N324" t="s">
        <v>332</v>
      </c>
      <c r="S324" t="s">
        <v>562</v>
      </c>
      <c r="T324" t="s">
        <v>563</v>
      </c>
      <c r="U324">
        <v>39.922328</v>
      </c>
      <c r="V324">
        <v>-87.446359999999999</v>
      </c>
      <c r="W324" t="s">
        <v>42</v>
      </c>
      <c r="X324" t="s">
        <v>99</v>
      </c>
      <c r="Y324" t="s">
        <v>100</v>
      </c>
      <c r="AA324" t="s">
        <v>101</v>
      </c>
      <c r="AB324" t="s">
        <v>564</v>
      </c>
      <c r="AC324" t="s">
        <v>565</v>
      </c>
      <c r="AD324" t="s">
        <v>567</v>
      </c>
      <c r="AE324" t="s">
        <v>49</v>
      </c>
      <c r="AF324" s="2">
        <v>0.625</v>
      </c>
      <c r="AG324">
        <f t="shared" si="386"/>
        <v>2088</v>
      </c>
      <c r="AH324" t="str">
        <f t="shared" si="387"/>
        <v/>
      </c>
      <c r="AI324">
        <f t="shared" si="388"/>
        <v>24</v>
      </c>
      <c r="AJ324">
        <f t="shared" si="390"/>
        <v>2040</v>
      </c>
      <c r="AK324">
        <f t="shared" ref="AK324:AL324" si="406">AJ324+40</f>
        <v>2080</v>
      </c>
      <c r="AL324">
        <f t="shared" si="406"/>
        <v>2120</v>
      </c>
      <c r="AM324">
        <f>BT146*IF(DukeEnergy_BAU!AM146&lt;&gt;0,1,0)</f>
        <v>93785.075536900433</v>
      </c>
      <c r="AN324">
        <f>BU146*IF(DukeEnergy_BAU!AN146&lt;&gt;0,1,0)</f>
        <v>101309.96373371495</v>
      </c>
      <c r="AO324">
        <f>BV146*IF(DukeEnergy_BAU!AO146&lt;&gt;0,1,0)</f>
        <v>114645.91796816465</v>
      </c>
      <c r="AP324">
        <f>BW146*IF(DukeEnergy_BAU!AP146&lt;&gt;0,1,0)</f>
        <v>89628.577264013642</v>
      </c>
      <c r="AQ324">
        <f>$BR146*IF(DukeEnergy_BAU!AQ146&lt;&gt;0,1,0)</f>
        <v>99842.383625698421</v>
      </c>
      <c r="AR324">
        <f>$BR146*IF(DukeEnergy_BAU!AR146&lt;&gt;0,1,0)</f>
        <v>99842.383625698421</v>
      </c>
      <c r="AS324">
        <f>$BR146*IF(DukeEnergy_BAU!AS146&lt;&gt;0,1,0)</f>
        <v>99842.383625698421</v>
      </c>
      <c r="AT324">
        <f>$BR146*IF(DukeEnergy_BAU!AT146&lt;&gt;0,1,0)</f>
        <v>99842.383625698421</v>
      </c>
      <c r="AU324">
        <f>$BR146*IF(DukeEnergy_BAU!AU146&lt;&gt;0,1,0)</f>
        <v>99842.383625698421</v>
      </c>
      <c r="AV324">
        <f>$BR146*IF(DukeEnergy_BAU!AV146&lt;&gt;0,1,0)</f>
        <v>99842.383625698421</v>
      </c>
      <c r="AW324">
        <f>$BR146*IF(DukeEnergy_BAU!AW146&lt;&gt;0,1,0)</f>
        <v>99842.383625698421</v>
      </c>
      <c r="AX324">
        <f>$BR146*IF(DukeEnergy_BAU!AX146&lt;&gt;0,1,0)</f>
        <v>99842.383625698421</v>
      </c>
      <c r="AY324">
        <f>$BR146*IF(DukeEnergy_BAU!AY146&lt;&gt;0,1,0)</f>
        <v>99842.383625698421</v>
      </c>
      <c r="AZ324">
        <f>$BR146*IF(DukeEnergy_BAU!AZ146&lt;&gt;0,1,0)</f>
        <v>99842.383625698421</v>
      </c>
      <c r="BA324">
        <f>$BR146*IF(DukeEnergy_BAU!BA146&lt;&gt;0,1,0)</f>
        <v>99842.383625698421</v>
      </c>
      <c r="BB324">
        <f>$BR146*IF(DukeEnergy_BAU!BB146&lt;&gt;0,1,0)</f>
        <v>99842.383625698421</v>
      </c>
      <c r="BC324">
        <f>$BR146*IF(DukeEnergy_BAU!BC146&lt;&gt;0,1,0)</f>
        <v>99842.383625698421</v>
      </c>
      <c r="BD324">
        <f>$BR146*IF(DukeEnergy_BAU!BD146&lt;&gt;0,1,0)</f>
        <v>99842.383625698421</v>
      </c>
      <c r="BE324">
        <f>$BR146*IF(DukeEnergy_BAU!BE146&lt;&gt;0,1,0)</f>
        <v>99842.383625698421</v>
      </c>
      <c r="BF324">
        <f>$BR146*IF(DukeEnergy_BAU!BF146&lt;&gt;0,1,0)</f>
        <v>99842.383625698421</v>
      </c>
      <c r="BG324">
        <f>$BR146*IF(DukeEnergy_BAU!BG146&lt;&gt;0,1,0)</f>
        <v>99842.383625698421</v>
      </c>
      <c r="BH324">
        <f>$BR146*IF(DukeEnergy_BAU!BH146&lt;&gt;0,1,0)</f>
        <v>99842.383625698421</v>
      </c>
      <c r="BI324">
        <f>$BR146*IF(DukeEnergy_BAU!BI146&lt;&gt;0,1,0)</f>
        <v>99842.383625698421</v>
      </c>
      <c r="BJ324">
        <f>$BR146*IF(DukeEnergy_BAU!BJ146&lt;&gt;0,1,0)</f>
        <v>99842.383625698421</v>
      </c>
      <c r="BK324">
        <f>$BR146*IF(DukeEnergy_BAU!BK146&lt;&gt;0,1,0)</f>
        <v>99842.383625698421</v>
      </c>
      <c r="BL324">
        <f>$BR146*IF(DukeEnergy_BAU!BL146&lt;&gt;0,1,0)</f>
        <v>99842.383625698421</v>
      </c>
      <c r="BM324">
        <f>$BR146*IF(DukeEnergy_BAU!BM146&lt;&gt;0,1,0)</f>
        <v>99842.383625698421</v>
      </c>
      <c r="BN324">
        <f>$BR146*IF(DukeEnergy_BAU!BN146&lt;&gt;0,1,0)</f>
        <v>99842.383625698421</v>
      </c>
      <c r="BO324">
        <f>$BR146*IF(DukeEnergy_BAU!BO146&lt;&gt;0,1,0)</f>
        <v>99842.383625698421</v>
      </c>
      <c r="BP324">
        <f>$BR146*IF(DukeEnergy_BAU!BP146&lt;&gt;0,1,0)</f>
        <v>99842.383625698421</v>
      </c>
      <c r="BQ324">
        <f>$BR146*IF(DukeEnergy_BAU!BQ146&lt;&gt;0,1,0)</f>
        <v>99842.383625698421</v>
      </c>
    </row>
    <row r="325" spans="1:69">
      <c r="A325" t="s">
        <v>285</v>
      </c>
      <c r="B325" t="s">
        <v>32</v>
      </c>
      <c r="C325" t="s">
        <v>33</v>
      </c>
      <c r="D325" t="s">
        <v>34</v>
      </c>
      <c r="E325" t="s">
        <v>561</v>
      </c>
      <c r="F325" t="s">
        <v>474</v>
      </c>
      <c r="I325">
        <v>87</v>
      </c>
      <c r="J325" t="s">
        <v>72</v>
      </c>
      <c r="K325">
        <v>2000</v>
      </c>
      <c r="M325" t="s">
        <v>306</v>
      </c>
      <c r="N325" t="s">
        <v>332</v>
      </c>
      <c r="S325" t="s">
        <v>562</v>
      </c>
      <c r="T325" t="s">
        <v>563</v>
      </c>
      <c r="U325">
        <v>39.922328</v>
      </c>
      <c r="V325">
        <v>-87.446359999999999</v>
      </c>
      <c r="W325" t="s">
        <v>42</v>
      </c>
      <c r="X325" t="s">
        <v>99</v>
      </c>
      <c r="Y325" t="s">
        <v>100</v>
      </c>
      <c r="AA325" t="s">
        <v>101</v>
      </c>
      <c r="AB325" t="s">
        <v>564</v>
      </c>
      <c r="AC325" t="s">
        <v>565</v>
      </c>
      <c r="AD325" t="s">
        <v>568</v>
      </c>
      <c r="AE325" t="s">
        <v>49</v>
      </c>
      <c r="AF325" s="2">
        <v>0.625</v>
      </c>
      <c r="AG325">
        <f t="shared" si="386"/>
        <v>2088</v>
      </c>
      <c r="AH325" t="str">
        <f t="shared" si="387"/>
        <v/>
      </c>
      <c r="AI325">
        <f t="shared" si="388"/>
        <v>24</v>
      </c>
      <c r="AJ325">
        <f t="shared" si="390"/>
        <v>2040</v>
      </c>
      <c r="AK325">
        <f t="shared" ref="AK325:AL325" si="407">AJ325+40</f>
        <v>2080</v>
      </c>
      <c r="AL325">
        <f t="shared" si="407"/>
        <v>2120</v>
      </c>
      <c r="AM325">
        <f>BT147*IF(DukeEnergy_BAU!AM147&lt;&gt;0,1,0)</f>
        <v>93785.075536900433</v>
      </c>
      <c r="AN325">
        <f>BU147*IF(DukeEnergy_BAU!AN147&lt;&gt;0,1,0)</f>
        <v>101309.96373371495</v>
      </c>
      <c r="AO325">
        <f>BV147*IF(DukeEnergy_BAU!AO147&lt;&gt;0,1,0)</f>
        <v>114645.91796816465</v>
      </c>
      <c r="AP325">
        <f>BW147*IF(DukeEnergy_BAU!AP147&lt;&gt;0,1,0)</f>
        <v>89628.577264013642</v>
      </c>
      <c r="AQ325">
        <f>$BR147*IF(DukeEnergy_BAU!AQ147&lt;&gt;0,1,0)</f>
        <v>99842.383625698421</v>
      </c>
      <c r="AR325">
        <f>$BR147*IF(DukeEnergy_BAU!AR147&lt;&gt;0,1,0)</f>
        <v>99842.383625698421</v>
      </c>
      <c r="AS325">
        <f>$BR147*IF(DukeEnergy_BAU!AS147&lt;&gt;0,1,0)</f>
        <v>99842.383625698421</v>
      </c>
      <c r="AT325">
        <f>$BR147*IF(DukeEnergy_BAU!AT147&lt;&gt;0,1,0)</f>
        <v>99842.383625698421</v>
      </c>
      <c r="AU325">
        <f>$BR147*IF(DukeEnergy_BAU!AU147&lt;&gt;0,1,0)</f>
        <v>99842.383625698421</v>
      </c>
      <c r="AV325">
        <f>$BR147*IF(DukeEnergy_BAU!AV147&lt;&gt;0,1,0)</f>
        <v>99842.383625698421</v>
      </c>
      <c r="AW325">
        <f>$BR147*IF(DukeEnergy_BAU!AW147&lt;&gt;0,1,0)</f>
        <v>99842.383625698421</v>
      </c>
      <c r="AX325">
        <f>$BR147*IF(DukeEnergy_BAU!AX147&lt;&gt;0,1,0)</f>
        <v>99842.383625698421</v>
      </c>
      <c r="AY325">
        <f>$BR147*IF(DukeEnergy_BAU!AY147&lt;&gt;0,1,0)</f>
        <v>99842.383625698421</v>
      </c>
      <c r="AZ325">
        <f>$BR147*IF(DukeEnergy_BAU!AZ147&lt;&gt;0,1,0)</f>
        <v>99842.383625698421</v>
      </c>
      <c r="BA325">
        <f>$BR147*IF(DukeEnergy_BAU!BA147&lt;&gt;0,1,0)</f>
        <v>99842.383625698421</v>
      </c>
      <c r="BB325">
        <f>$BR147*IF(DukeEnergy_BAU!BB147&lt;&gt;0,1,0)</f>
        <v>99842.383625698421</v>
      </c>
      <c r="BC325">
        <f>$BR147*IF(DukeEnergy_BAU!BC147&lt;&gt;0,1,0)</f>
        <v>99842.383625698421</v>
      </c>
      <c r="BD325">
        <f>$BR147*IF(DukeEnergy_BAU!BD147&lt;&gt;0,1,0)</f>
        <v>99842.383625698421</v>
      </c>
      <c r="BE325">
        <f>$BR147*IF(DukeEnergy_BAU!BE147&lt;&gt;0,1,0)</f>
        <v>99842.383625698421</v>
      </c>
      <c r="BF325">
        <f>$BR147*IF(DukeEnergy_BAU!BF147&lt;&gt;0,1,0)</f>
        <v>99842.383625698421</v>
      </c>
      <c r="BG325">
        <f>$BR147*IF(DukeEnergy_BAU!BG147&lt;&gt;0,1,0)</f>
        <v>99842.383625698421</v>
      </c>
      <c r="BH325">
        <f>$BR147*IF(DukeEnergy_BAU!BH147&lt;&gt;0,1,0)</f>
        <v>99842.383625698421</v>
      </c>
      <c r="BI325">
        <f>$BR147*IF(DukeEnergy_BAU!BI147&lt;&gt;0,1,0)</f>
        <v>99842.383625698421</v>
      </c>
      <c r="BJ325">
        <f>$BR147*IF(DukeEnergy_BAU!BJ147&lt;&gt;0,1,0)</f>
        <v>99842.383625698421</v>
      </c>
      <c r="BK325">
        <f>$BR147*IF(DukeEnergy_BAU!BK147&lt;&gt;0,1,0)</f>
        <v>99842.383625698421</v>
      </c>
      <c r="BL325">
        <f>$BR147*IF(DukeEnergy_BAU!BL147&lt;&gt;0,1,0)</f>
        <v>99842.383625698421</v>
      </c>
      <c r="BM325">
        <f>$BR147*IF(DukeEnergy_BAU!BM147&lt;&gt;0,1,0)</f>
        <v>99842.383625698421</v>
      </c>
      <c r="BN325">
        <f>$BR147*IF(DukeEnergy_BAU!BN147&lt;&gt;0,1,0)</f>
        <v>99842.383625698421</v>
      </c>
      <c r="BO325">
        <f>$BR147*IF(DukeEnergy_BAU!BO147&lt;&gt;0,1,0)</f>
        <v>99842.383625698421</v>
      </c>
      <c r="BP325">
        <f>$BR147*IF(DukeEnergy_BAU!BP147&lt;&gt;0,1,0)</f>
        <v>99842.383625698421</v>
      </c>
      <c r="BQ325">
        <f>$BR147*IF(DukeEnergy_BAU!BQ147&lt;&gt;0,1,0)</f>
        <v>99842.383625698421</v>
      </c>
    </row>
    <row r="326" spans="1:69">
      <c r="A326" t="s">
        <v>285</v>
      </c>
      <c r="B326" t="s">
        <v>32</v>
      </c>
      <c r="C326" t="s">
        <v>33</v>
      </c>
      <c r="D326" t="s">
        <v>34</v>
      </c>
      <c r="E326" t="s">
        <v>561</v>
      </c>
      <c r="F326" t="s">
        <v>476</v>
      </c>
      <c r="I326">
        <v>87</v>
      </c>
      <c r="J326" t="s">
        <v>72</v>
      </c>
      <c r="K326">
        <v>2000</v>
      </c>
      <c r="M326" t="s">
        <v>306</v>
      </c>
      <c r="N326" t="s">
        <v>332</v>
      </c>
      <c r="S326" t="s">
        <v>562</v>
      </c>
      <c r="T326" t="s">
        <v>563</v>
      </c>
      <c r="U326">
        <v>39.922328</v>
      </c>
      <c r="V326">
        <v>-87.446359999999999</v>
      </c>
      <c r="W326" t="s">
        <v>42</v>
      </c>
      <c r="X326" t="s">
        <v>99</v>
      </c>
      <c r="Y326" t="s">
        <v>100</v>
      </c>
      <c r="AA326" t="s">
        <v>101</v>
      </c>
      <c r="AB326" t="s">
        <v>564</v>
      </c>
      <c r="AC326" t="s">
        <v>565</v>
      </c>
      <c r="AD326" t="s">
        <v>569</v>
      </c>
      <c r="AE326" t="s">
        <v>49</v>
      </c>
      <c r="AF326" s="2">
        <v>0.625</v>
      </c>
      <c r="AG326">
        <f t="shared" si="386"/>
        <v>2088</v>
      </c>
      <c r="AH326" t="str">
        <f t="shared" si="387"/>
        <v/>
      </c>
      <c r="AI326">
        <f t="shared" si="388"/>
        <v>24</v>
      </c>
      <c r="AJ326">
        <f t="shared" si="390"/>
        <v>2040</v>
      </c>
      <c r="AK326">
        <f t="shared" ref="AK326:AL326" si="408">AJ326+40</f>
        <v>2080</v>
      </c>
      <c r="AL326">
        <f t="shared" si="408"/>
        <v>2120</v>
      </c>
      <c r="AM326">
        <f>BT148*IF(DukeEnergy_BAU!AM148&lt;&gt;0,1,0)</f>
        <v>93785.075536900433</v>
      </c>
      <c r="AN326">
        <f>BU148*IF(DukeEnergy_BAU!AN148&lt;&gt;0,1,0)</f>
        <v>101309.96373371495</v>
      </c>
      <c r="AO326">
        <f>BV148*IF(DukeEnergy_BAU!AO148&lt;&gt;0,1,0)</f>
        <v>114645.91796816465</v>
      </c>
      <c r="AP326">
        <f>BW148*IF(DukeEnergy_BAU!AP148&lt;&gt;0,1,0)</f>
        <v>89628.577264013642</v>
      </c>
      <c r="AQ326">
        <f>$BR148*IF(DukeEnergy_BAU!AQ148&lt;&gt;0,1,0)</f>
        <v>99842.383625698421</v>
      </c>
      <c r="AR326">
        <f>$BR148*IF(DukeEnergy_BAU!AR148&lt;&gt;0,1,0)</f>
        <v>99842.383625698421</v>
      </c>
      <c r="AS326">
        <f>$BR148*IF(DukeEnergy_BAU!AS148&lt;&gt;0,1,0)</f>
        <v>99842.383625698421</v>
      </c>
      <c r="AT326">
        <f>$BR148*IF(DukeEnergy_BAU!AT148&lt;&gt;0,1,0)</f>
        <v>99842.383625698421</v>
      </c>
      <c r="AU326">
        <f>$BR148*IF(DukeEnergy_BAU!AU148&lt;&gt;0,1,0)</f>
        <v>99842.383625698421</v>
      </c>
      <c r="AV326">
        <f>$BR148*IF(DukeEnergy_BAU!AV148&lt;&gt;0,1,0)</f>
        <v>99842.383625698421</v>
      </c>
      <c r="AW326">
        <f>$BR148*IF(DukeEnergy_BAU!AW148&lt;&gt;0,1,0)</f>
        <v>99842.383625698421</v>
      </c>
      <c r="AX326">
        <f>$BR148*IF(DukeEnergy_BAU!AX148&lt;&gt;0,1,0)</f>
        <v>99842.383625698421</v>
      </c>
      <c r="AY326">
        <f>$BR148*IF(DukeEnergy_BAU!AY148&lt;&gt;0,1,0)</f>
        <v>99842.383625698421</v>
      </c>
      <c r="AZ326">
        <f>$BR148*IF(DukeEnergy_BAU!AZ148&lt;&gt;0,1,0)</f>
        <v>99842.383625698421</v>
      </c>
      <c r="BA326">
        <f>$BR148*IF(DukeEnergy_BAU!BA148&lt;&gt;0,1,0)</f>
        <v>99842.383625698421</v>
      </c>
      <c r="BB326">
        <f>$BR148*IF(DukeEnergy_BAU!BB148&lt;&gt;0,1,0)</f>
        <v>99842.383625698421</v>
      </c>
      <c r="BC326">
        <f>$BR148*IF(DukeEnergy_BAU!BC148&lt;&gt;0,1,0)</f>
        <v>99842.383625698421</v>
      </c>
      <c r="BD326">
        <f>$BR148*IF(DukeEnergy_BAU!BD148&lt;&gt;0,1,0)</f>
        <v>99842.383625698421</v>
      </c>
      <c r="BE326">
        <f>$BR148*IF(DukeEnergy_BAU!BE148&lt;&gt;0,1,0)</f>
        <v>99842.383625698421</v>
      </c>
      <c r="BF326">
        <f>$BR148*IF(DukeEnergy_BAU!BF148&lt;&gt;0,1,0)</f>
        <v>99842.383625698421</v>
      </c>
      <c r="BG326">
        <f>$BR148*IF(DukeEnergy_BAU!BG148&lt;&gt;0,1,0)</f>
        <v>99842.383625698421</v>
      </c>
      <c r="BH326">
        <f>$BR148*IF(DukeEnergy_BAU!BH148&lt;&gt;0,1,0)</f>
        <v>99842.383625698421</v>
      </c>
      <c r="BI326">
        <f>$BR148*IF(DukeEnergy_BAU!BI148&lt;&gt;0,1,0)</f>
        <v>99842.383625698421</v>
      </c>
      <c r="BJ326">
        <f>$BR148*IF(DukeEnergy_BAU!BJ148&lt;&gt;0,1,0)</f>
        <v>99842.383625698421</v>
      </c>
      <c r="BK326">
        <f>$BR148*IF(DukeEnergy_BAU!BK148&lt;&gt;0,1,0)</f>
        <v>99842.383625698421</v>
      </c>
      <c r="BL326">
        <f>$BR148*IF(DukeEnergy_BAU!BL148&lt;&gt;0,1,0)</f>
        <v>99842.383625698421</v>
      </c>
      <c r="BM326">
        <f>$BR148*IF(DukeEnergy_BAU!BM148&lt;&gt;0,1,0)</f>
        <v>99842.383625698421</v>
      </c>
      <c r="BN326">
        <f>$BR148*IF(DukeEnergy_BAU!BN148&lt;&gt;0,1,0)</f>
        <v>99842.383625698421</v>
      </c>
      <c r="BO326">
        <f>$BR148*IF(DukeEnergy_BAU!BO148&lt;&gt;0,1,0)</f>
        <v>99842.383625698421</v>
      </c>
      <c r="BP326">
        <f>$BR148*IF(DukeEnergy_BAU!BP148&lt;&gt;0,1,0)</f>
        <v>99842.383625698421</v>
      </c>
      <c r="BQ326">
        <f>$BR148*IF(DukeEnergy_BAU!BQ148&lt;&gt;0,1,0)</f>
        <v>99842.383625698421</v>
      </c>
    </row>
    <row r="327" spans="1:69">
      <c r="A327" t="s">
        <v>285</v>
      </c>
      <c r="B327" t="s">
        <v>32</v>
      </c>
      <c r="C327" t="s">
        <v>33</v>
      </c>
      <c r="D327" t="s">
        <v>34</v>
      </c>
      <c r="E327" t="s">
        <v>561</v>
      </c>
      <c r="F327" t="s">
        <v>478</v>
      </c>
      <c r="I327">
        <v>87</v>
      </c>
      <c r="J327" t="s">
        <v>72</v>
      </c>
      <c r="K327">
        <v>2000</v>
      </c>
      <c r="M327" t="s">
        <v>306</v>
      </c>
      <c r="N327" t="s">
        <v>332</v>
      </c>
      <c r="S327" t="s">
        <v>562</v>
      </c>
      <c r="T327" t="s">
        <v>563</v>
      </c>
      <c r="U327">
        <v>39.922328</v>
      </c>
      <c r="V327">
        <v>-87.446359999999999</v>
      </c>
      <c r="W327" t="s">
        <v>42</v>
      </c>
      <c r="X327" t="s">
        <v>99</v>
      </c>
      <c r="Y327" t="s">
        <v>100</v>
      </c>
      <c r="AA327" t="s">
        <v>101</v>
      </c>
      <c r="AB327" t="s">
        <v>564</v>
      </c>
      <c r="AC327" t="s">
        <v>565</v>
      </c>
      <c r="AD327" t="s">
        <v>570</v>
      </c>
      <c r="AE327" t="s">
        <v>49</v>
      </c>
      <c r="AF327" s="2">
        <v>0.625</v>
      </c>
      <c r="AG327">
        <f t="shared" si="386"/>
        <v>2088</v>
      </c>
      <c r="AH327" t="str">
        <f t="shared" si="387"/>
        <v/>
      </c>
      <c r="AI327">
        <f t="shared" si="388"/>
        <v>24</v>
      </c>
      <c r="AJ327">
        <f t="shared" si="390"/>
        <v>2040</v>
      </c>
      <c r="AK327">
        <f t="shared" ref="AK327:AL327" si="409">AJ327+40</f>
        <v>2080</v>
      </c>
      <c r="AL327">
        <f t="shared" si="409"/>
        <v>2120</v>
      </c>
      <c r="AM327">
        <f>BT149*IF(DukeEnergy_BAU!AM149&lt;&gt;0,1,0)</f>
        <v>93785.075536900433</v>
      </c>
      <c r="AN327">
        <f>BU149*IF(DukeEnergy_BAU!AN149&lt;&gt;0,1,0)</f>
        <v>101309.96373371495</v>
      </c>
      <c r="AO327">
        <f>BV149*IF(DukeEnergy_BAU!AO149&lt;&gt;0,1,0)</f>
        <v>114645.91796816465</v>
      </c>
      <c r="AP327">
        <f>BW149*IF(DukeEnergy_BAU!AP149&lt;&gt;0,1,0)</f>
        <v>89628.577264013642</v>
      </c>
      <c r="AQ327">
        <f>$BR149*IF(DukeEnergy_BAU!AQ149&lt;&gt;0,1,0)</f>
        <v>99842.383625698421</v>
      </c>
      <c r="AR327">
        <f>$BR149*IF(DukeEnergy_BAU!AR149&lt;&gt;0,1,0)</f>
        <v>99842.383625698421</v>
      </c>
      <c r="AS327">
        <f>$BR149*IF(DukeEnergy_BAU!AS149&lt;&gt;0,1,0)</f>
        <v>99842.383625698421</v>
      </c>
      <c r="AT327">
        <f>$BR149*IF(DukeEnergy_BAU!AT149&lt;&gt;0,1,0)</f>
        <v>99842.383625698421</v>
      </c>
      <c r="AU327">
        <f>$BR149*IF(DukeEnergy_BAU!AU149&lt;&gt;0,1,0)</f>
        <v>99842.383625698421</v>
      </c>
      <c r="AV327">
        <f>$BR149*IF(DukeEnergy_BAU!AV149&lt;&gt;0,1,0)</f>
        <v>99842.383625698421</v>
      </c>
      <c r="AW327">
        <f>$BR149*IF(DukeEnergy_BAU!AW149&lt;&gt;0,1,0)</f>
        <v>99842.383625698421</v>
      </c>
      <c r="AX327">
        <f>$BR149*IF(DukeEnergy_BAU!AX149&lt;&gt;0,1,0)</f>
        <v>99842.383625698421</v>
      </c>
      <c r="AY327">
        <f>$BR149*IF(DukeEnergy_BAU!AY149&lt;&gt;0,1,0)</f>
        <v>99842.383625698421</v>
      </c>
      <c r="AZ327">
        <f>$BR149*IF(DukeEnergy_BAU!AZ149&lt;&gt;0,1,0)</f>
        <v>99842.383625698421</v>
      </c>
      <c r="BA327">
        <f>$BR149*IF(DukeEnergy_BAU!BA149&lt;&gt;0,1,0)</f>
        <v>99842.383625698421</v>
      </c>
      <c r="BB327">
        <f>$BR149*IF(DukeEnergy_BAU!BB149&lt;&gt;0,1,0)</f>
        <v>99842.383625698421</v>
      </c>
      <c r="BC327">
        <f>$BR149*IF(DukeEnergy_BAU!BC149&lt;&gt;0,1,0)</f>
        <v>99842.383625698421</v>
      </c>
      <c r="BD327">
        <f>$BR149*IF(DukeEnergy_BAU!BD149&lt;&gt;0,1,0)</f>
        <v>99842.383625698421</v>
      </c>
      <c r="BE327">
        <f>$BR149*IF(DukeEnergy_BAU!BE149&lt;&gt;0,1,0)</f>
        <v>99842.383625698421</v>
      </c>
      <c r="BF327">
        <f>$BR149*IF(DukeEnergy_BAU!BF149&lt;&gt;0,1,0)</f>
        <v>99842.383625698421</v>
      </c>
      <c r="BG327">
        <f>$BR149*IF(DukeEnergy_BAU!BG149&lt;&gt;0,1,0)</f>
        <v>99842.383625698421</v>
      </c>
      <c r="BH327">
        <f>$BR149*IF(DukeEnergy_BAU!BH149&lt;&gt;0,1,0)</f>
        <v>99842.383625698421</v>
      </c>
      <c r="BI327">
        <f>$BR149*IF(DukeEnergy_BAU!BI149&lt;&gt;0,1,0)</f>
        <v>99842.383625698421</v>
      </c>
      <c r="BJ327">
        <f>$BR149*IF(DukeEnergy_BAU!BJ149&lt;&gt;0,1,0)</f>
        <v>99842.383625698421</v>
      </c>
      <c r="BK327">
        <f>$BR149*IF(DukeEnergy_BAU!BK149&lt;&gt;0,1,0)</f>
        <v>99842.383625698421</v>
      </c>
      <c r="BL327">
        <f>$BR149*IF(DukeEnergy_BAU!BL149&lt;&gt;0,1,0)</f>
        <v>99842.383625698421</v>
      </c>
      <c r="BM327">
        <f>$BR149*IF(DukeEnergy_BAU!BM149&lt;&gt;0,1,0)</f>
        <v>99842.383625698421</v>
      </c>
      <c r="BN327">
        <f>$BR149*IF(DukeEnergy_BAU!BN149&lt;&gt;0,1,0)</f>
        <v>99842.383625698421</v>
      </c>
      <c r="BO327">
        <f>$BR149*IF(DukeEnergy_BAU!BO149&lt;&gt;0,1,0)</f>
        <v>99842.383625698421</v>
      </c>
      <c r="BP327">
        <f>$BR149*IF(DukeEnergy_BAU!BP149&lt;&gt;0,1,0)</f>
        <v>99842.383625698421</v>
      </c>
      <c r="BQ327">
        <f>$BR149*IF(DukeEnergy_BAU!BQ149&lt;&gt;0,1,0)</f>
        <v>99842.383625698421</v>
      </c>
    </row>
    <row r="328" spans="1:69">
      <c r="A328" t="s">
        <v>285</v>
      </c>
      <c r="B328" t="s">
        <v>32</v>
      </c>
      <c r="C328" t="s">
        <v>33</v>
      </c>
      <c r="D328" t="s">
        <v>34</v>
      </c>
      <c r="E328" t="s">
        <v>561</v>
      </c>
      <c r="F328" t="s">
        <v>480</v>
      </c>
      <c r="I328">
        <v>87</v>
      </c>
      <c r="J328" t="s">
        <v>72</v>
      </c>
      <c r="K328">
        <v>2000</v>
      </c>
      <c r="M328" t="s">
        <v>306</v>
      </c>
      <c r="N328" t="s">
        <v>332</v>
      </c>
      <c r="S328" t="s">
        <v>562</v>
      </c>
      <c r="T328" t="s">
        <v>563</v>
      </c>
      <c r="U328">
        <v>39.922328</v>
      </c>
      <c r="V328">
        <v>-87.446359999999999</v>
      </c>
      <c r="W328" t="s">
        <v>42</v>
      </c>
      <c r="X328" t="s">
        <v>99</v>
      </c>
      <c r="Y328" t="s">
        <v>100</v>
      </c>
      <c r="AA328" t="s">
        <v>101</v>
      </c>
      <c r="AB328" t="s">
        <v>564</v>
      </c>
      <c r="AC328" t="s">
        <v>565</v>
      </c>
      <c r="AD328" t="s">
        <v>571</v>
      </c>
      <c r="AE328" t="s">
        <v>49</v>
      </c>
      <c r="AF328" s="2">
        <v>0.625</v>
      </c>
      <c r="AG328">
        <f t="shared" si="386"/>
        <v>2088</v>
      </c>
      <c r="AH328" t="str">
        <f t="shared" si="387"/>
        <v/>
      </c>
      <c r="AI328">
        <f t="shared" si="388"/>
        <v>24</v>
      </c>
      <c r="AJ328">
        <f t="shared" si="390"/>
        <v>2040</v>
      </c>
      <c r="AK328">
        <f t="shared" ref="AK328:AL328" si="410">AJ328+40</f>
        <v>2080</v>
      </c>
      <c r="AL328">
        <f t="shared" si="410"/>
        <v>2120</v>
      </c>
      <c r="AM328">
        <f>BT150*IF(DukeEnergy_BAU!AM150&lt;&gt;0,1,0)</f>
        <v>93785.075536900433</v>
      </c>
      <c r="AN328">
        <f>BU150*IF(DukeEnergy_BAU!AN150&lt;&gt;0,1,0)</f>
        <v>101309.96373371495</v>
      </c>
      <c r="AO328">
        <f>BV150*IF(DukeEnergy_BAU!AO150&lt;&gt;0,1,0)</f>
        <v>114645.91796816465</v>
      </c>
      <c r="AP328">
        <f>BW150*IF(DukeEnergy_BAU!AP150&lt;&gt;0,1,0)</f>
        <v>89628.577264013642</v>
      </c>
      <c r="AQ328">
        <f>$BR150*IF(DukeEnergy_BAU!AQ150&lt;&gt;0,1,0)</f>
        <v>99842.383625698421</v>
      </c>
      <c r="AR328">
        <f>$BR150*IF(DukeEnergy_BAU!AR150&lt;&gt;0,1,0)</f>
        <v>99842.383625698421</v>
      </c>
      <c r="AS328">
        <f>$BR150*IF(DukeEnergy_BAU!AS150&lt;&gt;0,1,0)</f>
        <v>99842.383625698421</v>
      </c>
      <c r="AT328">
        <f>$BR150*IF(DukeEnergy_BAU!AT150&lt;&gt;0,1,0)</f>
        <v>99842.383625698421</v>
      </c>
      <c r="AU328">
        <f>$BR150*IF(DukeEnergy_BAU!AU150&lt;&gt;0,1,0)</f>
        <v>99842.383625698421</v>
      </c>
      <c r="AV328">
        <f>$BR150*IF(DukeEnergy_BAU!AV150&lt;&gt;0,1,0)</f>
        <v>99842.383625698421</v>
      </c>
      <c r="AW328">
        <f>$BR150*IF(DukeEnergy_BAU!AW150&lt;&gt;0,1,0)</f>
        <v>99842.383625698421</v>
      </c>
      <c r="AX328">
        <f>$BR150*IF(DukeEnergy_BAU!AX150&lt;&gt;0,1,0)</f>
        <v>99842.383625698421</v>
      </c>
      <c r="AY328">
        <f>$BR150*IF(DukeEnergy_BAU!AY150&lt;&gt;0,1,0)</f>
        <v>99842.383625698421</v>
      </c>
      <c r="AZ328">
        <f>$BR150*IF(DukeEnergy_BAU!AZ150&lt;&gt;0,1,0)</f>
        <v>99842.383625698421</v>
      </c>
      <c r="BA328">
        <f>$BR150*IF(DukeEnergy_BAU!BA150&lt;&gt;0,1,0)</f>
        <v>99842.383625698421</v>
      </c>
      <c r="BB328">
        <f>$BR150*IF(DukeEnergy_BAU!BB150&lt;&gt;0,1,0)</f>
        <v>99842.383625698421</v>
      </c>
      <c r="BC328">
        <f>$BR150*IF(DukeEnergy_BAU!BC150&lt;&gt;0,1,0)</f>
        <v>99842.383625698421</v>
      </c>
      <c r="BD328">
        <f>$BR150*IF(DukeEnergy_BAU!BD150&lt;&gt;0,1,0)</f>
        <v>99842.383625698421</v>
      </c>
      <c r="BE328">
        <f>$BR150*IF(DukeEnergy_BAU!BE150&lt;&gt;0,1,0)</f>
        <v>99842.383625698421</v>
      </c>
      <c r="BF328">
        <f>$BR150*IF(DukeEnergy_BAU!BF150&lt;&gt;0,1,0)</f>
        <v>99842.383625698421</v>
      </c>
      <c r="BG328">
        <f>$BR150*IF(DukeEnergy_BAU!BG150&lt;&gt;0,1,0)</f>
        <v>99842.383625698421</v>
      </c>
      <c r="BH328">
        <f>$BR150*IF(DukeEnergy_BAU!BH150&lt;&gt;0,1,0)</f>
        <v>99842.383625698421</v>
      </c>
      <c r="BI328">
        <f>$BR150*IF(DukeEnergy_BAU!BI150&lt;&gt;0,1,0)</f>
        <v>99842.383625698421</v>
      </c>
      <c r="BJ328">
        <f>$BR150*IF(DukeEnergy_BAU!BJ150&lt;&gt;0,1,0)</f>
        <v>99842.383625698421</v>
      </c>
      <c r="BK328">
        <f>$BR150*IF(DukeEnergy_BAU!BK150&lt;&gt;0,1,0)</f>
        <v>99842.383625698421</v>
      </c>
      <c r="BL328">
        <f>$BR150*IF(DukeEnergy_BAU!BL150&lt;&gt;0,1,0)</f>
        <v>99842.383625698421</v>
      </c>
      <c r="BM328">
        <f>$BR150*IF(DukeEnergy_BAU!BM150&lt;&gt;0,1,0)</f>
        <v>99842.383625698421</v>
      </c>
      <c r="BN328">
        <f>$BR150*IF(DukeEnergy_BAU!BN150&lt;&gt;0,1,0)</f>
        <v>99842.383625698421</v>
      </c>
      <c r="BO328">
        <f>$BR150*IF(DukeEnergy_BAU!BO150&lt;&gt;0,1,0)</f>
        <v>99842.383625698421</v>
      </c>
      <c r="BP328">
        <f>$BR150*IF(DukeEnergy_BAU!BP150&lt;&gt;0,1,0)</f>
        <v>99842.383625698421</v>
      </c>
      <c r="BQ328">
        <f>$BR150*IF(DukeEnergy_BAU!BQ150&lt;&gt;0,1,0)</f>
        <v>99842.383625698421</v>
      </c>
    </row>
    <row r="329" spans="1:69">
      <c r="A329" t="s">
        <v>285</v>
      </c>
      <c r="B329" t="s">
        <v>32</v>
      </c>
      <c r="C329" t="s">
        <v>33</v>
      </c>
      <c r="D329" t="s">
        <v>34</v>
      </c>
      <c r="E329" t="s">
        <v>561</v>
      </c>
      <c r="F329" t="s">
        <v>482</v>
      </c>
      <c r="I329">
        <v>87</v>
      </c>
      <c r="J329" t="s">
        <v>72</v>
      </c>
      <c r="K329">
        <v>2000</v>
      </c>
      <c r="M329" t="s">
        <v>306</v>
      </c>
      <c r="N329" t="s">
        <v>332</v>
      </c>
      <c r="S329" t="s">
        <v>562</v>
      </c>
      <c r="T329" t="s">
        <v>563</v>
      </c>
      <c r="U329">
        <v>39.922328</v>
      </c>
      <c r="V329">
        <v>-87.446359999999999</v>
      </c>
      <c r="W329" t="s">
        <v>42</v>
      </c>
      <c r="X329" t="s">
        <v>99</v>
      </c>
      <c r="Y329" t="s">
        <v>100</v>
      </c>
      <c r="AA329" t="s">
        <v>101</v>
      </c>
      <c r="AB329" t="s">
        <v>564</v>
      </c>
      <c r="AC329" t="s">
        <v>565</v>
      </c>
      <c r="AD329" t="s">
        <v>572</v>
      </c>
      <c r="AE329" t="s">
        <v>49</v>
      </c>
      <c r="AF329" s="2">
        <v>0.625</v>
      </c>
      <c r="AG329">
        <f t="shared" si="386"/>
        <v>2088</v>
      </c>
      <c r="AH329" t="str">
        <f t="shared" si="387"/>
        <v/>
      </c>
      <c r="AI329">
        <f t="shared" si="388"/>
        <v>24</v>
      </c>
      <c r="AJ329">
        <f t="shared" si="390"/>
        <v>2040</v>
      </c>
      <c r="AK329">
        <f t="shared" ref="AK329:AL329" si="411">AJ329+40</f>
        <v>2080</v>
      </c>
      <c r="AL329">
        <f t="shared" si="411"/>
        <v>2120</v>
      </c>
      <c r="AM329">
        <f>BT151*IF(DukeEnergy_BAU!AM151&lt;&gt;0,1,0)</f>
        <v>93785.075536900433</v>
      </c>
      <c r="AN329">
        <f>BU151*IF(DukeEnergy_BAU!AN151&lt;&gt;0,1,0)</f>
        <v>101309.96373371495</v>
      </c>
      <c r="AO329">
        <f>BV151*IF(DukeEnergy_BAU!AO151&lt;&gt;0,1,0)</f>
        <v>114645.91796816465</v>
      </c>
      <c r="AP329">
        <f>BW151*IF(DukeEnergy_BAU!AP151&lt;&gt;0,1,0)</f>
        <v>89628.577264013642</v>
      </c>
      <c r="AQ329">
        <f>$BR151*IF(DukeEnergy_BAU!AQ151&lt;&gt;0,1,0)</f>
        <v>99842.383625698421</v>
      </c>
      <c r="AR329">
        <f>$BR151*IF(DukeEnergy_BAU!AR151&lt;&gt;0,1,0)</f>
        <v>99842.383625698421</v>
      </c>
      <c r="AS329">
        <f>$BR151*IF(DukeEnergy_BAU!AS151&lt;&gt;0,1,0)</f>
        <v>99842.383625698421</v>
      </c>
      <c r="AT329">
        <f>$BR151*IF(DukeEnergy_BAU!AT151&lt;&gt;0,1,0)</f>
        <v>99842.383625698421</v>
      </c>
      <c r="AU329">
        <f>$BR151*IF(DukeEnergy_BAU!AU151&lt;&gt;0,1,0)</f>
        <v>99842.383625698421</v>
      </c>
      <c r="AV329">
        <f>$BR151*IF(DukeEnergy_BAU!AV151&lt;&gt;0,1,0)</f>
        <v>99842.383625698421</v>
      </c>
      <c r="AW329">
        <f>$BR151*IF(DukeEnergy_BAU!AW151&lt;&gt;0,1,0)</f>
        <v>99842.383625698421</v>
      </c>
      <c r="AX329">
        <f>$BR151*IF(DukeEnergy_BAU!AX151&lt;&gt;0,1,0)</f>
        <v>99842.383625698421</v>
      </c>
      <c r="AY329">
        <f>$BR151*IF(DukeEnergy_BAU!AY151&lt;&gt;0,1,0)</f>
        <v>99842.383625698421</v>
      </c>
      <c r="AZ329">
        <f>$BR151*IF(DukeEnergy_BAU!AZ151&lt;&gt;0,1,0)</f>
        <v>99842.383625698421</v>
      </c>
      <c r="BA329">
        <f>$BR151*IF(DukeEnergy_BAU!BA151&lt;&gt;0,1,0)</f>
        <v>99842.383625698421</v>
      </c>
      <c r="BB329">
        <f>$BR151*IF(DukeEnergy_BAU!BB151&lt;&gt;0,1,0)</f>
        <v>99842.383625698421</v>
      </c>
      <c r="BC329">
        <f>$BR151*IF(DukeEnergy_BAU!BC151&lt;&gt;0,1,0)</f>
        <v>99842.383625698421</v>
      </c>
      <c r="BD329">
        <f>$BR151*IF(DukeEnergy_BAU!BD151&lt;&gt;0,1,0)</f>
        <v>99842.383625698421</v>
      </c>
      <c r="BE329">
        <f>$BR151*IF(DukeEnergy_BAU!BE151&lt;&gt;0,1,0)</f>
        <v>99842.383625698421</v>
      </c>
      <c r="BF329">
        <f>$BR151*IF(DukeEnergy_BAU!BF151&lt;&gt;0,1,0)</f>
        <v>99842.383625698421</v>
      </c>
      <c r="BG329">
        <f>$BR151*IF(DukeEnergy_BAU!BG151&lt;&gt;0,1,0)</f>
        <v>99842.383625698421</v>
      </c>
      <c r="BH329">
        <f>$BR151*IF(DukeEnergy_BAU!BH151&lt;&gt;0,1,0)</f>
        <v>99842.383625698421</v>
      </c>
      <c r="BI329">
        <f>$BR151*IF(DukeEnergy_BAU!BI151&lt;&gt;0,1,0)</f>
        <v>99842.383625698421</v>
      </c>
      <c r="BJ329">
        <f>$BR151*IF(DukeEnergy_BAU!BJ151&lt;&gt;0,1,0)</f>
        <v>99842.383625698421</v>
      </c>
      <c r="BK329">
        <f>$BR151*IF(DukeEnergy_BAU!BK151&lt;&gt;0,1,0)</f>
        <v>99842.383625698421</v>
      </c>
      <c r="BL329">
        <f>$BR151*IF(DukeEnergy_BAU!BL151&lt;&gt;0,1,0)</f>
        <v>99842.383625698421</v>
      </c>
      <c r="BM329">
        <f>$BR151*IF(DukeEnergy_BAU!BM151&lt;&gt;0,1,0)</f>
        <v>99842.383625698421</v>
      </c>
      <c r="BN329">
        <f>$BR151*IF(DukeEnergy_BAU!BN151&lt;&gt;0,1,0)</f>
        <v>99842.383625698421</v>
      </c>
      <c r="BO329">
        <f>$BR151*IF(DukeEnergy_BAU!BO151&lt;&gt;0,1,0)</f>
        <v>99842.383625698421</v>
      </c>
      <c r="BP329">
        <f>$BR151*IF(DukeEnergy_BAU!BP151&lt;&gt;0,1,0)</f>
        <v>99842.383625698421</v>
      </c>
      <c r="BQ329">
        <f>$BR151*IF(DukeEnergy_BAU!BQ151&lt;&gt;0,1,0)</f>
        <v>99842.383625698421</v>
      </c>
    </row>
    <row r="330" spans="1:69">
      <c r="A330" t="s">
        <v>285</v>
      </c>
      <c r="B330" t="s">
        <v>32</v>
      </c>
      <c r="C330" t="s">
        <v>33</v>
      </c>
      <c r="D330" t="s">
        <v>34</v>
      </c>
      <c r="E330" t="s">
        <v>561</v>
      </c>
      <c r="F330" t="s">
        <v>484</v>
      </c>
      <c r="I330">
        <v>87</v>
      </c>
      <c r="J330" t="s">
        <v>72</v>
      </c>
      <c r="K330">
        <v>2000</v>
      </c>
      <c r="M330" t="s">
        <v>306</v>
      </c>
      <c r="N330" t="s">
        <v>332</v>
      </c>
      <c r="S330" t="s">
        <v>562</v>
      </c>
      <c r="T330" t="s">
        <v>563</v>
      </c>
      <c r="U330">
        <v>39.922328</v>
      </c>
      <c r="V330">
        <v>-87.446359999999999</v>
      </c>
      <c r="W330" t="s">
        <v>42</v>
      </c>
      <c r="X330" t="s">
        <v>99</v>
      </c>
      <c r="Y330" t="s">
        <v>100</v>
      </c>
      <c r="AA330" t="s">
        <v>101</v>
      </c>
      <c r="AB330" t="s">
        <v>564</v>
      </c>
      <c r="AC330" t="s">
        <v>565</v>
      </c>
      <c r="AD330" t="s">
        <v>573</v>
      </c>
      <c r="AE330" t="s">
        <v>49</v>
      </c>
      <c r="AF330" s="2">
        <v>0.625</v>
      </c>
      <c r="AG330">
        <f t="shared" si="386"/>
        <v>2088</v>
      </c>
      <c r="AH330">
        <f t="shared" si="387"/>
        <v>2088</v>
      </c>
      <c r="AI330">
        <f t="shared" si="388"/>
        <v>24</v>
      </c>
      <c r="AJ330">
        <f t="shared" si="390"/>
        <v>2040</v>
      </c>
      <c r="AK330">
        <f t="shared" ref="AK330:AL330" si="412">AJ330+40</f>
        <v>2080</v>
      </c>
      <c r="AL330">
        <f t="shared" si="412"/>
        <v>2120</v>
      </c>
      <c r="AM330">
        <f>BT152*IF(DukeEnergy_BAU!AM152&lt;&gt;0,1,0)</f>
        <v>93785.075536900433</v>
      </c>
      <c r="AN330">
        <f>BU152*IF(DukeEnergy_BAU!AN152&lt;&gt;0,1,0)</f>
        <v>101309.96373371495</v>
      </c>
      <c r="AO330">
        <f>BV152*IF(DukeEnergy_BAU!AO152&lt;&gt;0,1,0)</f>
        <v>114645.91796816465</v>
      </c>
      <c r="AP330">
        <f>BW152*IF(DukeEnergy_BAU!AP152&lt;&gt;0,1,0)</f>
        <v>89628.577264013642</v>
      </c>
      <c r="AQ330">
        <f>$BR152*IF(DukeEnergy_BAU!AQ152&lt;&gt;0,1,0)</f>
        <v>99842.383625698421</v>
      </c>
      <c r="AR330">
        <f>$BR152*IF(DukeEnergy_BAU!AR152&lt;&gt;0,1,0)</f>
        <v>99842.383625698421</v>
      </c>
      <c r="AS330">
        <f>$BR152*IF(DukeEnergy_BAU!AS152&lt;&gt;0,1,0)</f>
        <v>99842.383625698421</v>
      </c>
      <c r="AT330">
        <f>$BR152*IF(DukeEnergy_BAU!AT152&lt;&gt;0,1,0)</f>
        <v>99842.383625698421</v>
      </c>
      <c r="AU330">
        <f>$BR152*IF(DukeEnergy_BAU!AU152&lt;&gt;0,1,0)</f>
        <v>99842.383625698421</v>
      </c>
      <c r="AV330">
        <f>$BR152*IF(DukeEnergy_BAU!AV152&lt;&gt;0,1,0)</f>
        <v>99842.383625698421</v>
      </c>
      <c r="AW330">
        <f>$BR152*IF(DukeEnergy_BAU!AW152&lt;&gt;0,1,0)</f>
        <v>99842.383625698421</v>
      </c>
      <c r="AX330">
        <f>$BR152*IF(DukeEnergy_BAU!AX152&lt;&gt;0,1,0)</f>
        <v>99842.383625698421</v>
      </c>
      <c r="AY330">
        <f>$BR152*IF(DukeEnergy_BAU!AY152&lt;&gt;0,1,0)</f>
        <v>99842.383625698421</v>
      </c>
      <c r="AZ330">
        <f>$BR152*IF(DukeEnergy_BAU!AZ152&lt;&gt;0,1,0)</f>
        <v>99842.383625698421</v>
      </c>
      <c r="BA330">
        <f>$BR152*IF(DukeEnergy_BAU!BA152&lt;&gt;0,1,0)</f>
        <v>99842.383625698421</v>
      </c>
      <c r="BB330">
        <f>$BR152*IF(DukeEnergy_BAU!BB152&lt;&gt;0,1,0)</f>
        <v>99842.383625698421</v>
      </c>
      <c r="BC330">
        <f>$BR152*IF(DukeEnergy_BAU!BC152&lt;&gt;0,1,0)</f>
        <v>99842.383625698421</v>
      </c>
      <c r="BD330">
        <f>$BR152*IF(DukeEnergy_BAU!BD152&lt;&gt;0,1,0)</f>
        <v>99842.383625698421</v>
      </c>
      <c r="BE330">
        <f>$BR152*IF(DukeEnergy_BAU!BE152&lt;&gt;0,1,0)</f>
        <v>99842.383625698421</v>
      </c>
      <c r="BF330">
        <f>$BR152*IF(DukeEnergy_BAU!BF152&lt;&gt;0,1,0)</f>
        <v>99842.383625698421</v>
      </c>
      <c r="BG330">
        <f>$BR152*IF(DukeEnergy_BAU!BG152&lt;&gt;0,1,0)</f>
        <v>99842.383625698421</v>
      </c>
      <c r="BH330">
        <f>$BR152*IF(DukeEnergy_BAU!BH152&lt;&gt;0,1,0)</f>
        <v>99842.383625698421</v>
      </c>
      <c r="BI330">
        <f>$BR152*IF(DukeEnergy_BAU!BI152&lt;&gt;0,1,0)</f>
        <v>99842.383625698421</v>
      </c>
      <c r="BJ330">
        <f>$BR152*IF(DukeEnergy_BAU!BJ152&lt;&gt;0,1,0)</f>
        <v>99842.383625698421</v>
      </c>
      <c r="BK330">
        <f>$BR152*IF(DukeEnergy_BAU!BK152&lt;&gt;0,1,0)</f>
        <v>99842.383625698421</v>
      </c>
      <c r="BL330">
        <f>$BR152*IF(DukeEnergy_BAU!BL152&lt;&gt;0,1,0)</f>
        <v>99842.383625698421</v>
      </c>
      <c r="BM330">
        <f>$BR152*IF(DukeEnergy_BAU!BM152&lt;&gt;0,1,0)</f>
        <v>99842.383625698421</v>
      </c>
      <c r="BN330">
        <f>$BR152*IF(DukeEnergy_BAU!BN152&lt;&gt;0,1,0)</f>
        <v>99842.383625698421</v>
      </c>
      <c r="BO330">
        <f>$BR152*IF(DukeEnergy_BAU!BO152&lt;&gt;0,1,0)</f>
        <v>99842.383625698421</v>
      </c>
      <c r="BP330">
        <f>$BR152*IF(DukeEnergy_BAU!BP152&lt;&gt;0,1,0)</f>
        <v>99842.383625698421</v>
      </c>
      <c r="BQ330">
        <f>$BR152*IF(DukeEnergy_BAU!BQ152&lt;&gt;0,1,0)</f>
        <v>99842.383625698421</v>
      </c>
    </row>
    <row r="331" spans="1:69">
      <c r="A331" t="s">
        <v>285</v>
      </c>
      <c r="B331" t="s">
        <v>32</v>
      </c>
      <c r="C331" t="s">
        <v>33</v>
      </c>
      <c r="D331" t="s">
        <v>34</v>
      </c>
      <c r="E331" t="s">
        <v>256</v>
      </c>
      <c r="F331" t="s">
        <v>343</v>
      </c>
      <c r="I331">
        <v>163</v>
      </c>
      <c r="J331" t="s">
        <v>37</v>
      </c>
      <c r="K331">
        <v>1958</v>
      </c>
      <c r="L331">
        <v>2022</v>
      </c>
      <c r="M331" t="s">
        <v>288</v>
      </c>
      <c r="N331" t="s">
        <v>332</v>
      </c>
      <c r="S331" t="s">
        <v>324</v>
      </c>
      <c r="T331" t="s">
        <v>41</v>
      </c>
      <c r="U331">
        <v>34.602200000000003</v>
      </c>
      <c r="V331">
        <v>-82.435000000000002</v>
      </c>
      <c r="W331" t="s">
        <v>42</v>
      </c>
      <c r="X331" t="s">
        <v>574</v>
      </c>
      <c r="Y331" t="s">
        <v>259</v>
      </c>
      <c r="AA331" t="s">
        <v>185</v>
      </c>
      <c r="AB331" t="s">
        <v>260</v>
      </c>
      <c r="AC331" t="s">
        <v>261</v>
      </c>
      <c r="AD331" t="s">
        <v>575</v>
      </c>
      <c r="AE331" t="s">
        <v>49</v>
      </c>
      <c r="AF331" s="1">
        <v>1</v>
      </c>
      <c r="AG331">
        <f t="shared" si="386"/>
        <v>3354</v>
      </c>
      <c r="AH331" t="str">
        <f t="shared" si="387"/>
        <v/>
      </c>
      <c r="AI331">
        <f t="shared" si="388"/>
        <v>66</v>
      </c>
      <c r="AJ331">
        <f t="shared" si="390"/>
        <v>1998</v>
      </c>
      <c r="AK331">
        <f t="shared" ref="AK331:AL331" si="413">AJ331+40</f>
        <v>2038</v>
      </c>
      <c r="AL331">
        <f t="shared" si="413"/>
        <v>2078</v>
      </c>
      <c r="AM331">
        <f>BT153*IF(DukeEnergy_BAU!AM153&lt;&gt;0,1,0)</f>
        <v>281139.62873590383</v>
      </c>
      <c r="AN331">
        <f>BU153*IF(DukeEnergy_BAU!AN153&lt;&gt;0,1,0)</f>
        <v>303696.9947327915</v>
      </c>
      <c r="AO331">
        <f>BV153*IF(DukeEnergy_BAU!AO153&lt;&gt;0,1,0)</f>
        <v>0</v>
      </c>
      <c r="AP331">
        <f>BW153*IF(DukeEnergy_BAU!AP153&lt;&gt;0,1,0)</f>
        <v>0</v>
      </c>
      <c r="AQ331">
        <f>$BR153*IF(DukeEnergy_BAU!AQ153&lt;&gt;0,1,0)</f>
        <v>0</v>
      </c>
      <c r="AR331">
        <f>$BR153*IF(DukeEnergy_BAU!AR153&lt;&gt;0,1,0)</f>
        <v>0</v>
      </c>
      <c r="AS331">
        <f>$BR153*IF(DukeEnergy_BAU!AS153&lt;&gt;0,1,0)</f>
        <v>0</v>
      </c>
      <c r="AT331">
        <f>$BR153*IF(DukeEnergy_BAU!AT153&lt;&gt;0,1,0)</f>
        <v>0</v>
      </c>
      <c r="AU331">
        <f>$BR153*IF(DukeEnergy_BAU!AU153&lt;&gt;0,1,0)</f>
        <v>0</v>
      </c>
      <c r="AV331">
        <f>$BR153*IF(DukeEnergy_BAU!AV153&lt;&gt;0,1,0)</f>
        <v>0</v>
      </c>
      <c r="AW331">
        <f>$BR153*IF(DukeEnergy_BAU!AW153&lt;&gt;0,1,0)</f>
        <v>0</v>
      </c>
      <c r="AX331">
        <f>$BR153*IF(DukeEnergy_BAU!AX153&lt;&gt;0,1,0)</f>
        <v>0</v>
      </c>
      <c r="AY331">
        <f>$BR153*IF(DukeEnergy_BAU!AY153&lt;&gt;0,1,0)</f>
        <v>0</v>
      </c>
      <c r="AZ331">
        <f>$BR153*IF(DukeEnergy_BAU!AZ153&lt;&gt;0,1,0)</f>
        <v>0</v>
      </c>
      <c r="BA331">
        <f>$BR153*IF(DukeEnergy_BAU!BA153&lt;&gt;0,1,0)</f>
        <v>0</v>
      </c>
      <c r="BB331">
        <f>$BR153*IF(DukeEnergy_BAU!BB153&lt;&gt;0,1,0)</f>
        <v>0</v>
      </c>
      <c r="BC331">
        <f>$BR153*IF(DukeEnergy_BAU!BC153&lt;&gt;0,1,0)</f>
        <v>0</v>
      </c>
      <c r="BD331">
        <f>$BR153*IF(DukeEnergy_BAU!BD153&lt;&gt;0,1,0)</f>
        <v>0</v>
      </c>
      <c r="BE331">
        <f>$BR153*IF(DukeEnergy_BAU!BE153&lt;&gt;0,1,0)</f>
        <v>0</v>
      </c>
      <c r="BF331">
        <f>$BR153*IF(DukeEnergy_BAU!BF153&lt;&gt;0,1,0)</f>
        <v>0</v>
      </c>
      <c r="BG331">
        <f>$BR153*IF(DukeEnergy_BAU!BG153&lt;&gt;0,1,0)</f>
        <v>0</v>
      </c>
      <c r="BH331">
        <f>$BR153*IF(DukeEnergy_BAU!BH153&lt;&gt;0,1,0)</f>
        <v>0</v>
      </c>
      <c r="BI331">
        <f>$BR153*IF(DukeEnergy_BAU!BI153&lt;&gt;0,1,0)</f>
        <v>0</v>
      </c>
      <c r="BJ331">
        <f>$BR153*IF(DukeEnergy_BAU!BJ153&lt;&gt;0,1,0)</f>
        <v>0</v>
      </c>
      <c r="BK331">
        <f>$BR153*IF(DukeEnergy_BAU!BK153&lt;&gt;0,1,0)</f>
        <v>0</v>
      </c>
      <c r="BL331">
        <f>$BR153*IF(DukeEnergy_BAU!BL153&lt;&gt;0,1,0)</f>
        <v>0</v>
      </c>
      <c r="BM331">
        <f>$BR153*IF(DukeEnergy_BAU!BM153&lt;&gt;0,1,0)</f>
        <v>0</v>
      </c>
      <c r="BN331">
        <f>$BR153*IF(DukeEnergy_BAU!BN153&lt;&gt;0,1,0)</f>
        <v>0</v>
      </c>
      <c r="BO331">
        <f>$BR153*IF(DukeEnergy_BAU!BO153&lt;&gt;0,1,0)</f>
        <v>0</v>
      </c>
      <c r="BP331">
        <f>$BR153*IF(DukeEnergy_BAU!BP153&lt;&gt;0,1,0)</f>
        <v>0</v>
      </c>
      <c r="BQ331">
        <f>$BR153*IF(DukeEnergy_BAU!BQ153&lt;&gt;0,1,0)</f>
        <v>0</v>
      </c>
    </row>
    <row r="332" spans="1:69">
      <c r="A332" t="s">
        <v>285</v>
      </c>
      <c r="B332" t="s">
        <v>32</v>
      </c>
      <c r="C332" t="s">
        <v>33</v>
      </c>
      <c r="D332" t="s">
        <v>34</v>
      </c>
      <c r="E332" t="s">
        <v>256</v>
      </c>
      <c r="F332" t="s">
        <v>348</v>
      </c>
      <c r="I332">
        <v>54</v>
      </c>
      <c r="J332" t="s">
        <v>72</v>
      </c>
      <c r="K332">
        <v>2007</v>
      </c>
      <c r="M332" t="s">
        <v>306</v>
      </c>
      <c r="N332" t="s">
        <v>289</v>
      </c>
      <c r="S332" t="s">
        <v>324</v>
      </c>
      <c r="T332" t="s">
        <v>41</v>
      </c>
      <c r="U332">
        <v>34.602200000000003</v>
      </c>
      <c r="V332">
        <v>-82.435000000000002</v>
      </c>
      <c r="W332" t="s">
        <v>42</v>
      </c>
      <c r="X332" t="s">
        <v>574</v>
      </c>
      <c r="Y332" t="s">
        <v>259</v>
      </c>
      <c r="AA332" t="s">
        <v>185</v>
      </c>
      <c r="AB332" t="s">
        <v>260</v>
      </c>
      <c r="AC332" t="s">
        <v>261</v>
      </c>
      <c r="AD332" t="s">
        <v>576</v>
      </c>
      <c r="AE332" t="s">
        <v>49</v>
      </c>
      <c r="AF332" s="1">
        <v>1</v>
      </c>
      <c r="AG332">
        <f t="shared" si="386"/>
        <v>3354</v>
      </c>
      <c r="AH332" t="str">
        <f t="shared" si="387"/>
        <v/>
      </c>
      <c r="AI332">
        <f t="shared" si="388"/>
        <v>17</v>
      </c>
      <c r="AJ332">
        <f t="shared" si="390"/>
        <v>2047</v>
      </c>
      <c r="AK332">
        <f t="shared" ref="AK332:AL332" si="414">AJ332+40</f>
        <v>2087</v>
      </c>
      <c r="AL332">
        <f t="shared" si="414"/>
        <v>2127</v>
      </c>
      <c r="AM332">
        <f>BT154*IF(DukeEnergy_BAU!AM154&lt;&gt;0,1,0)</f>
        <v>93138.281912508013</v>
      </c>
      <c r="AN332">
        <f>BU154*IF(DukeEnergy_BAU!AN154&lt;&gt;0,1,0)</f>
        <v>100611.27432865484</v>
      </c>
      <c r="AO332">
        <f>BV154*IF(DukeEnergy_BAU!AO154&lt;&gt;0,1,0)</f>
        <v>113855.25646493591</v>
      </c>
      <c r="AP332">
        <f>BW154*IF(DukeEnergy_BAU!AP154&lt;&gt;0,1,0)</f>
        <v>89010.449144951475</v>
      </c>
      <c r="AQ332">
        <f>$BR154*IF(DukeEnergy_BAU!AQ154&lt;&gt;0,1,0)</f>
        <v>99153.815462762563</v>
      </c>
      <c r="AR332">
        <f>$BR154*IF(DukeEnergy_BAU!AR154&lt;&gt;0,1,0)</f>
        <v>99153.815462762563</v>
      </c>
      <c r="AS332">
        <f>$BR154*IF(DukeEnergy_BAU!AS154&lt;&gt;0,1,0)</f>
        <v>99153.815462762563</v>
      </c>
      <c r="AT332">
        <f>$BR154*IF(DukeEnergy_BAU!AT154&lt;&gt;0,1,0)</f>
        <v>99153.815462762563</v>
      </c>
      <c r="AU332">
        <f>$BR154*IF(DukeEnergy_BAU!AU154&lt;&gt;0,1,0)</f>
        <v>99153.815462762563</v>
      </c>
      <c r="AV332">
        <f>$BR154*IF(DukeEnergy_BAU!AV154&lt;&gt;0,1,0)</f>
        <v>99153.815462762563</v>
      </c>
      <c r="AW332">
        <f>$BR154*IF(DukeEnergy_BAU!AW154&lt;&gt;0,1,0)</f>
        <v>99153.815462762563</v>
      </c>
      <c r="AX332">
        <f>$BR154*IF(DukeEnergy_BAU!AX154&lt;&gt;0,1,0)</f>
        <v>99153.815462762563</v>
      </c>
      <c r="AY332">
        <f>$BR154*IF(DukeEnergy_BAU!AY154&lt;&gt;0,1,0)</f>
        <v>99153.815462762563</v>
      </c>
      <c r="AZ332">
        <f>$BR154*IF(DukeEnergy_BAU!AZ154&lt;&gt;0,1,0)</f>
        <v>99153.815462762563</v>
      </c>
      <c r="BA332">
        <f>$BR154*IF(DukeEnergy_BAU!BA154&lt;&gt;0,1,0)</f>
        <v>99153.815462762563</v>
      </c>
      <c r="BB332">
        <f>$BR154*IF(DukeEnergy_BAU!BB154&lt;&gt;0,1,0)</f>
        <v>99153.815462762563</v>
      </c>
      <c r="BC332">
        <f>$BR154*IF(DukeEnergy_BAU!BC154&lt;&gt;0,1,0)</f>
        <v>99153.815462762563</v>
      </c>
      <c r="BD332">
        <f>$BR154*IF(DukeEnergy_BAU!BD154&lt;&gt;0,1,0)</f>
        <v>99153.815462762563</v>
      </c>
      <c r="BE332">
        <f>$BR154*IF(DukeEnergy_BAU!BE154&lt;&gt;0,1,0)</f>
        <v>99153.815462762563</v>
      </c>
      <c r="BF332">
        <f>$BR154*IF(DukeEnergy_BAU!BF154&lt;&gt;0,1,0)</f>
        <v>99153.815462762563</v>
      </c>
      <c r="BG332">
        <f>$BR154*IF(DukeEnergy_BAU!BG154&lt;&gt;0,1,0)</f>
        <v>99153.815462762563</v>
      </c>
      <c r="BH332">
        <f>$BR154*IF(DukeEnergy_BAU!BH154&lt;&gt;0,1,0)</f>
        <v>99153.815462762563</v>
      </c>
      <c r="BI332">
        <f>$BR154*IF(DukeEnergy_BAU!BI154&lt;&gt;0,1,0)</f>
        <v>99153.815462762563</v>
      </c>
      <c r="BJ332">
        <f>$BR154*IF(DukeEnergy_BAU!BJ154&lt;&gt;0,1,0)</f>
        <v>99153.815462762563</v>
      </c>
      <c r="BK332">
        <f>$BR154*IF(DukeEnergy_BAU!BK154&lt;&gt;0,1,0)</f>
        <v>99153.815462762563</v>
      </c>
      <c r="BL332">
        <f>$BR154*IF(DukeEnergy_BAU!BL154&lt;&gt;0,1,0)</f>
        <v>99153.815462762563</v>
      </c>
      <c r="BM332">
        <f>$BR154*IF(DukeEnergy_BAU!BM154&lt;&gt;0,1,0)</f>
        <v>99153.815462762563</v>
      </c>
      <c r="BN332">
        <f>$BR154*IF(DukeEnergy_BAU!BN154&lt;&gt;0,1,0)</f>
        <v>99153.815462762563</v>
      </c>
      <c r="BO332">
        <f>$BR154*IF(DukeEnergy_BAU!BO154&lt;&gt;0,1,0)</f>
        <v>99153.815462762563</v>
      </c>
      <c r="BP332">
        <f>$BR154*IF(DukeEnergy_BAU!BP154&lt;&gt;0,1,0)</f>
        <v>99153.815462762563</v>
      </c>
      <c r="BQ332">
        <f>$BR154*IF(DukeEnergy_BAU!BQ154&lt;&gt;0,1,0)</f>
        <v>99153.815462762563</v>
      </c>
    </row>
    <row r="333" spans="1:69">
      <c r="A333" t="s">
        <v>285</v>
      </c>
      <c r="B333" t="s">
        <v>32</v>
      </c>
      <c r="C333" t="s">
        <v>33</v>
      </c>
      <c r="D333" t="s">
        <v>34</v>
      </c>
      <c r="E333" t="s">
        <v>256</v>
      </c>
      <c r="F333" t="s">
        <v>350</v>
      </c>
      <c r="I333">
        <v>54</v>
      </c>
      <c r="J333" t="s">
        <v>72</v>
      </c>
      <c r="K333">
        <v>2007</v>
      </c>
      <c r="M333" t="s">
        <v>306</v>
      </c>
      <c r="N333" t="s">
        <v>289</v>
      </c>
      <c r="S333" t="s">
        <v>324</v>
      </c>
      <c r="T333" t="s">
        <v>41</v>
      </c>
      <c r="U333">
        <v>34.602200000000003</v>
      </c>
      <c r="V333">
        <v>-82.435000000000002</v>
      </c>
      <c r="W333" t="s">
        <v>42</v>
      </c>
      <c r="X333" t="s">
        <v>574</v>
      </c>
      <c r="Y333" t="s">
        <v>259</v>
      </c>
      <c r="AA333" t="s">
        <v>185</v>
      </c>
      <c r="AB333" t="s">
        <v>260</v>
      </c>
      <c r="AC333" t="s">
        <v>261</v>
      </c>
      <c r="AD333" t="s">
        <v>577</v>
      </c>
      <c r="AE333" t="s">
        <v>49</v>
      </c>
      <c r="AF333" s="1">
        <v>1</v>
      </c>
      <c r="AG333">
        <f t="shared" si="386"/>
        <v>3354</v>
      </c>
      <c r="AH333" t="str">
        <f t="shared" si="387"/>
        <v/>
      </c>
      <c r="AI333">
        <f t="shared" si="388"/>
        <v>17</v>
      </c>
      <c r="AJ333">
        <f t="shared" si="390"/>
        <v>2047</v>
      </c>
      <c r="AK333">
        <f t="shared" ref="AK333:AL333" si="415">AJ333+40</f>
        <v>2087</v>
      </c>
      <c r="AL333">
        <f t="shared" si="415"/>
        <v>2127</v>
      </c>
      <c r="AM333">
        <f>BT155*IF(DukeEnergy_BAU!AM155&lt;&gt;0,1,0)</f>
        <v>93138.281912508013</v>
      </c>
      <c r="AN333">
        <f>BU155*IF(DukeEnergy_BAU!AN155&lt;&gt;0,1,0)</f>
        <v>100611.27432865484</v>
      </c>
      <c r="AO333">
        <f>BV155*IF(DukeEnergy_BAU!AO155&lt;&gt;0,1,0)</f>
        <v>113855.25646493591</v>
      </c>
      <c r="AP333">
        <f>BW155*IF(DukeEnergy_BAU!AP155&lt;&gt;0,1,0)</f>
        <v>89010.449144951475</v>
      </c>
      <c r="AQ333">
        <f>$BR155*IF(DukeEnergy_BAU!AQ155&lt;&gt;0,1,0)</f>
        <v>99153.815462762563</v>
      </c>
      <c r="AR333">
        <f>$BR155*IF(DukeEnergy_BAU!AR155&lt;&gt;0,1,0)</f>
        <v>99153.815462762563</v>
      </c>
      <c r="AS333">
        <f>$BR155*IF(DukeEnergy_BAU!AS155&lt;&gt;0,1,0)</f>
        <v>99153.815462762563</v>
      </c>
      <c r="AT333">
        <f>$BR155*IF(DukeEnergy_BAU!AT155&lt;&gt;0,1,0)</f>
        <v>99153.815462762563</v>
      </c>
      <c r="AU333">
        <f>$BR155*IF(DukeEnergy_BAU!AU155&lt;&gt;0,1,0)</f>
        <v>99153.815462762563</v>
      </c>
      <c r="AV333">
        <f>$BR155*IF(DukeEnergy_BAU!AV155&lt;&gt;0,1,0)</f>
        <v>99153.815462762563</v>
      </c>
      <c r="AW333">
        <f>$BR155*IF(DukeEnergy_BAU!AW155&lt;&gt;0,1,0)</f>
        <v>99153.815462762563</v>
      </c>
      <c r="AX333">
        <f>$BR155*IF(DukeEnergy_BAU!AX155&lt;&gt;0,1,0)</f>
        <v>99153.815462762563</v>
      </c>
      <c r="AY333">
        <f>$BR155*IF(DukeEnergy_BAU!AY155&lt;&gt;0,1,0)</f>
        <v>99153.815462762563</v>
      </c>
      <c r="AZ333">
        <f>$BR155*IF(DukeEnergy_BAU!AZ155&lt;&gt;0,1,0)</f>
        <v>99153.815462762563</v>
      </c>
      <c r="BA333">
        <f>$BR155*IF(DukeEnergy_BAU!BA155&lt;&gt;0,1,0)</f>
        <v>99153.815462762563</v>
      </c>
      <c r="BB333">
        <f>$BR155*IF(DukeEnergy_BAU!BB155&lt;&gt;0,1,0)</f>
        <v>99153.815462762563</v>
      </c>
      <c r="BC333">
        <f>$BR155*IF(DukeEnergy_BAU!BC155&lt;&gt;0,1,0)</f>
        <v>99153.815462762563</v>
      </c>
      <c r="BD333">
        <f>$BR155*IF(DukeEnergy_BAU!BD155&lt;&gt;0,1,0)</f>
        <v>99153.815462762563</v>
      </c>
      <c r="BE333">
        <f>$BR155*IF(DukeEnergy_BAU!BE155&lt;&gt;0,1,0)</f>
        <v>99153.815462762563</v>
      </c>
      <c r="BF333">
        <f>$BR155*IF(DukeEnergy_BAU!BF155&lt;&gt;0,1,0)</f>
        <v>99153.815462762563</v>
      </c>
      <c r="BG333">
        <f>$BR155*IF(DukeEnergy_BAU!BG155&lt;&gt;0,1,0)</f>
        <v>99153.815462762563</v>
      </c>
      <c r="BH333">
        <f>$BR155*IF(DukeEnergy_BAU!BH155&lt;&gt;0,1,0)</f>
        <v>99153.815462762563</v>
      </c>
      <c r="BI333">
        <f>$BR155*IF(DukeEnergy_BAU!BI155&lt;&gt;0,1,0)</f>
        <v>99153.815462762563</v>
      </c>
      <c r="BJ333">
        <f>$BR155*IF(DukeEnergy_BAU!BJ155&lt;&gt;0,1,0)</f>
        <v>99153.815462762563</v>
      </c>
      <c r="BK333">
        <f>$BR155*IF(DukeEnergy_BAU!BK155&lt;&gt;0,1,0)</f>
        <v>99153.815462762563</v>
      </c>
      <c r="BL333">
        <f>$BR155*IF(DukeEnergy_BAU!BL155&lt;&gt;0,1,0)</f>
        <v>99153.815462762563</v>
      </c>
      <c r="BM333">
        <f>$BR155*IF(DukeEnergy_BAU!BM155&lt;&gt;0,1,0)</f>
        <v>99153.815462762563</v>
      </c>
      <c r="BN333">
        <f>$BR155*IF(DukeEnergy_BAU!BN155&lt;&gt;0,1,0)</f>
        <v>99153.815462762563</v>
      </c>
      <c r="BO333">
        <f>$BR155*IF(DukeEnergy_BAU!BO155&lt;&gt;0,1,0)</f>
        <v>99153.815462762563</v>
      </c>
      <c r="BP333">
        <f>$BR155*IF(DukeEnergy_BAU!BP155&lt;&gt;0,1,0)</f>
        <v>99153.815462762563</v>
      </c>
      <c r="BQ333">
        <f>$BR155*IF(DukeEnergy_BAU!BQ155&lt;&gt;0,1,0)</f>
        <v>99153.815462762563</v>
      </c>
    </row>
    <row r="334" spans="1:69">
      <c r="A334" t="s">
        <v>285</v>
      </c>
      <c r="B334" t="s">
        <v>32</v>
      </c>
      <c r="C334" t="s">
        <v>33</v>
      </c>
      <c r="D334" t="s">
        <v>34</v>
      </c>
      <c r="E334" t="s">
        <v>256</v>
      </c>
      <c r="F334" t="s">
        <v>298</v>
      </c>
      <c r="I334">
        <v>847</v>
      </c>
      <c r="J334" t="s">
        <v>72</v>
      </c>
      <c r="K334">
        <v>2018</v>
      </c>
      <c r="M334" t="s">
        <v>299</v>
      </c>
      <c r="N334" t="s">
        <v>332</v>
      </c>
      <c r="S334" t="s">
        <v>324</v>
      </c>
      <c r="T334" t="s">
        <v>41</v>
      </c>
      <c r="U334">
        <v>34.602200000000003</v>
      </c>
      <c r="V334">
        <v>-82.435000000000002</v>
      </c>
      <c r="W334" t="s">
        <v>42</v>
      </c>
      <c r="X334" t="s">
        <v>574</v>
      </c>
      <c r="Y334" t="s">
        <v>259</v>
      </c>
      <c r="AA334" t="s">
        <v>185</v>
      </c>
      <c r="AB334" t="s">
        <v>260</v>
      </c>
      <c r="AC334" t="s">
        <v>261</v>
      </c>
      <c r="AD334" t="s">
        <v>578</v>
      </c>
      <c r="AE334" t="s">
        <v>49</v>
      </c>
      <c r="AF334" s="1">
        <v>1</v>
      </c>
      <c r="AG334">
        <f t="shared" si="386"/>
        <v>3354</v>
      </c>
      <c r="AH334">
        <f t="shared" si="387"/>
        <v>3354</v>
      </c>
      <c r="AI334">
        <f t="shared" si="388"/>
        <v>6</v>
      </c>
      <c r="AJ334">
        <f t="shared" si="390"/>
        <v>2058</v>
      </c>
      <c r="AK334">
        <f t="shared" ref="AK334:AL334" si="416">AJ334+40</f>
        <v>2098</v>
      </c>
      <c r="AL334">
        <f t="shared" si="416"/>
        <v>2138</v>
      </c>
      <c r="AM334">
        <f>BT156*IF(DukeEnergy_BAU!AM156&lt;&gt;0,1,0)</f>
        <v>1460891.1996276719</v>
      </c>
      <c r="AN334">
        <f>BU156*IF(DukeEnergy_BAU!AN156&lt;&gt;0,1,0)</f>
        <v>1578106.4695624197</v>
      </c>
      <c r="AO334">
        <f>BV156*IF(DukeEnergy_BAU!AO156&lt;&gt;0,1,0)</f>
        <v>1785840.7819592729</v>
      </c>
      <c r="AP334">
        <f>BW156*IF(DukeEnergy_BAU!AP156&lt;&gt;0,1,0)</f>
        <v>1396145.3782550725</v>
      </c>
      <c r="AQ334">
        <f>$BR156*IF(DukeEnergy_BAU!AQ156&lt;&gt;0,1,0)</f>
        <v>1555245.957351109</v>
      </c>
      <c r="AR334">
        <f>$BR156*IF(DukeEnergy_BAU!AR156&lt;&gt;0,1,0)</f>
        <v>1555245.957351109</v>
      </c>
      <c r="AS334">
        <f>$BR156*IF(DukeEnergy_BAU!AS156&lt;&gt;0,1,0)</f>
        <v>1555245.957351109</v>
      </c>
      <c r="AT334">
        <f>$BR156*IF(DukeEnergy_BAU!AT156&lt;&gt;0,1,0)</f>
        <v>1555245.957351109</v>
      </c>
      <c r="AU334">
        <f>$BR156*IF(DukeEnergy_BAU!AU156&lt;&gt;0,1,0)</f>
        <v>1555245.957351109</v>
      </c>
      <c r="AV334">
        <f>$BR156*IF(DukeEnergy_BAU!AV156&lt;&gt;0,1,0)</f>
        <v>1555245.957351109</v>
      </c>
      <c r="AW334">
        <f>$BR156*IF(DukeEnergy_BAU!AW156&lt;&gt;0,1,0)</f>
        <v>1555245.957351109</v>
      </c>
      <c r="AX334">
        <f>$BR156*IF(DukeEnergy_BAU!AX156&lt;&gt;0,1,0)</f>
        <v>1555245.957351109</v>
      </c>
      <c r="AY334">
        <f>$BR156*IF(DukeEnergy_BAU!AY156&lt;&gt;0,1,0)</f>
        <v>1555245.957351109</v>
      </c>
      <c r="AZ334">
        <f>$BR156*IF(DukeEnergy_BAU!AZ156&lt;&gt;0,1,0)</f>
        <v>1555245.957351109</v>
      </c>
      <c r="BA334">
        <f>$BR156*IF(DukeEnergy_BAU!BA156&lt;&gt;0,1,0)</f>
        <v>1555245.957351109</v>
      </c>
      <c r="BB334">
        <f>$BR156*IF(DukeEnergy_BAU!BB156&lt;&gt;0,1,0)</f>
        <v>1555245.957351109</v>
      </c>
      <c r="BC334">
        <f>$BR156*IF(DukeEnergy_BAU!BC156&lt;&gt;0,1,0)</f>
        <v>1555245.957351109</v>
      </c>
      <c r="BD334">
        <f>$BR156*IF(DukeEnergy_BAU!BD156&lt;&gt;0,1,0)</f>
        <v>1555245.957351109</v>
      </c>
      <c r="BE334">
        <f>$BR156*IF(DukeEnergy_BAU!BE156&lt;&gt;0,1,0)</f>
        <v>1555245.957351109</v>
      </c>
      <c r="BF334">
        <f>$BR156*IF(DukeEnergy_BAU!BF156&lt;&gt;0,1,0)</f>
        <v>1555245.957351109</v>
      </c>
      <c r="BG334">
        <f>$BR156*IF(DukeEnergy_BAU!BG156&lt;&gt;0,1,0)</f>
        <v>1555245.957351109</v>
      </c>
      <c r="BH334">
        <f>$BR156*IF(DukeEnergy_BAU!BH156&lt;&gt;0,1,0)</f>
        <v>1555245.957351109</v>
      </c>
      <c r="BI334">
        <f>$BR156*IF(DukeEnergy_BAU!BI156&lt;&gt;0,1,0)</f>
        <v>1555245.957351109</v>
      </c>
      <c r="BJ334">
        <f>$BR156*IF(DukeEnergy_BAU!BJ156&lt;&gt;0,1,0)</f>
        <v>1555245.957351109</v>
      </c>
      <c r="BK334">
        <f>$BR156*IF(DukeEnergy_BAU!BK156&lt;&gt;0,1,0)</f>
        <v>1555245.957351109</v>
      </c>
      <c r="BL334">
        <f>$BR156*IF(DukeEnergy_BAU!BL156&lt;&gt;0,1,0)</f>
        <v>1555245.957351109</v>
      </c>
      <c r="BM334">
        <f>$BR156*IF(DukeEnergy_BAU!BM156&lt;&gt;0,1,0)</f>
        <v>1555245.957351109</v>
      </c>
      <c r="BN334">
        <f>$BR156*IF(DukeEnergy_BAU!BN156&lt;&gt;0,1,0)</f>
        <v>1555245.957351109</v>
      </c>
      <c r="BO334">
        <f>$BR156*IF(DukeEnergy_BAU!BO156&lt;&gt;0,1,0)</f>
        <v>1555245.957351109</v>
      </c>
      <c r="BP334">
        <f>$BR156*IF(DukeEnergy_BAU!BP156&lt;&gt;0,1,0)</f>
        <v>1555245.957351109</v>
      </c>
      <c r="BQ334">
        <f>$BR156*IF(DukeEnergy_BAU!BQ156&lt;&gt;0,1,0)</f>
        <v>1555245.957351109</v>
      </c>
    </row>
    <row r="335" spans="1:69">
      <c r="A335" t="s">
        <v>285</v>
      </c>
      <c r="B335" t="s">
        <v>32</v>
      </c>
      <c r="C335" t="s">
        <v>33</v>
      </c>
      <c r="D335" t="s">
        <v>34</v>
      </c>
      <c r="E335" t="s">
        <v>579</v>
      </c>
      <c r="F335" t="s">
        <v>287</v>
      </c>
      <c r="I335">
        <v>195</v>
      </c>
      <c r="J335" t="s">
        <v>72</v>
      </c>
      <c r="K335">
        <v>2000</v>
      </c>
      <c r="M335" t="s">
        <v>306</v>
      </c>
      <c r="N335" t="s">
        <v>289</v>
      </c>
      <c r="S335" t="s">
        <v>300</v>
      </c>
      <c r="T335" t="s">
        <v>41</v>
      </c>
      <c r="U335">
        <v>35.375788999999997</v>
      </c>
      <c r="V335">
        <v>-78.098050000000001</v>
      </c>
      <c r="W335" t="s">
        <v>42</v>
      </c>
      <c r="X335" t="s">
        <v>202</v>
      </c>
      <c r="Y335" t="s">
        <v>203</v>
      </c>
      <c r="AA335" t="s">
        <v>45</v>
      </c>
      <c r="AB335" t="s">
        <v>580</v>
      </c>
      <c r="AC335" t="s">
        <v>581</v>
      </c>
      <c r="AD335" t="s">
        <v>582</v>
      </c>
      <c r="AE335" t="s">
        <v>49</v>
      </c>
      <c r="AF335" s="1">
        <v>1</v>
      </c>
      <c r="AG335">
        <f t="shared" si="386"/>
        <v>2937</v>
      </c>
      <c r="AH335" t="str">
        <f t="shared" si="387"/>
        <v/>
      </c>
      <c r="AI335">
        <f t="shared" si="388"/>
        <v>24</v>
      </c>
      <c r="AJ335">
        <f t="shared" si="390"/>
        <v>2040</v>
      </c>
      <c r="AK335">
        <f t="shared" ref="AK335:AL335" si="417">AJ335+40</f>
        <v>2080</v>
      </c>
      <c r="AL335">
        <f t="shared" si="417"/>
        <v>2120</v>
      </c>
      <c r="AM335">
        <f>BT157*IF(DukeEnergy_BAU!AM157&lt;&gt;0,1,0)</f>
        <v>336332.68468405667</v>
      </c>
      <c r="AN335">
        <f>BU157*IF(DukeEnergy_BAU!AN157&lt;&gt;0,1,0)</f>
        <v>363318.49063125357</v>
      </c>
      <c r="AO335">
        <f>BV157*IF(DukeEnergy_BAU!AO157&lt;&gt;0,1,0)</f>
        <v>411143.98167893529</v>
      </c>
      <c r="AP335">
        <f>BW157*IF(DukeEnergy_BAU!AP157&lt;&gt;0,1,0)</f>
        <v>321426.6219123248</v>
      </c>
      <c r="AQ335">
        <f>$BR157*IF(DukeEnergy_BAU!AQ157&lt;&gt;0,1,0)</f>
        <v>358055.44472664251</v>
      </c>
      <c r="AR335">
        <f>$BR157*IF(DukeEnergy_BAU!AR157&lt;&gt;0,1,0)</f>
        <v>358055.44472664251</v>
      </c>
      <c r="AS335">
        <f>$BR157*IF(DukeEnergy_BAU!AS157&lt;&gt;0,1,0)</f>
        <v>358055.44472664251</v>
      </c>
      <c r="AT335">
        <f>$BR157*IF(DukeEnergy_BAU!AT157&lt;&gt;0,1,0)</f>
        <v>358055.44472664251</v>
      </c>
      <c r="AU335">
        <f>$BR157*IF(DukeEnergy_BAU!AU157&lt;&gt;0,1,0)</f>
        <v>358055.44472664251</v>
      </c>
      <c r="AV335">
        <f>$BR157*IF(DukeEnergy_BAU!AV157&lt;&gt;0,1,0)</f>
        <v>358055.44472664251</v>
      </c>
      <c r="AW335">
        <f>$BR157*IF(DukeEnergy_BAU!AW157&lt;&gt;0,1,0)</f>
        <v>358055.44472664251</v>
      </c>
      <c r="AX335">
        <f>$BR157*IF(DukeEnergy_BAU!AX157&lt;&gt;0,1,0)</f>
        <v>358055.44472664251</v>
      </c>
      <c r="AY335">
        <f>$BR157*IF(DukeEnergy_BAU!AY157&lt;&gt;0,1,0)</f>
        <v>358055.44472664251</v>
      </c>
      <c r="AZ335">
        <f>$BR157*IF(DukeEnergy_BAU!AZ157&lt;&gt;0,1,0)</f>
        <v>358055.44472664251</v>
      </c>
      <c r="BA335">
        <f>$BR157*IF(DukeEnergy_BAU!BA157&lt;&gt;0,1,0)</f>
        <v>358055.44472664251</v>
      </c>
      <c r="BB335">
        <f>$BR157*IF(DukeEnergy_BAU!BB157&lt;&gt;0,1,0)</f>
        <v>358055.44472664251</v>
      </c>
      <c r="BC335">
        <f>$BR157*IF(DukeEnergy_BAU!BC157&lt;&gt;0,1,0)</f>
        <v>358055.44472664251</v>
      </c>
      <c r="BD335">
        <f>$BR157*IF(DukeEnergy_BAU!BD157&lt;&gt;0,1,0)</f>
        <v>358055.44472664251</v>
      </c>
      <c r="BE335">
        <f>$BR157*IF(DukeEnergy_BAU!BE157&lt;&gt;0,1,0)</f>
        <v>358055.44472664251</v>
      </c>
      <c r="BF335">
        <f>$BR157*IF(DukeEnergy_BAU!BF157&lt;&gt;0,1,0)</f>
        <v>358055.44472664251</v>
      </c>
      <c r="BG335">
        <f>$BR157*IF(DukeEnergy_BAU!BG157&lt;&gt;0,1,0)</f>
        <v>358055.44472664251</v>
      </c>
      <c r="BH335">
        <f>$BR157*IF(DukeEnergy_BAU!BH157&lt;&gt;0,1,0)</f>
        <v>358055.44472664251</v>
      </c>
      <c r="BI335">
        <f>$BR157*IF(DukeEnergy_BAU!BI157&lt;&gt;0,1,0)</f>
        <v>358055.44472664251</v>
      </c>
      <c r="BJ335">
        <f>$BR157*IF(DukeEnergy_BAU!BJ157&lt;&gt;0,1,0)</f>
        <v>358055.44472664251</v>
      </c>
      <c r="BK335">
        <f>$BR157*IF(DukeEnergy_BAU!BK157&lt;&gt;0,1,0)</f>
        <v>358055.44472664251</v>
      </c>
      <c r="BL335">
        <f>$BR157*IF(DukeEnergy_BAU!BL157&lt;&gt;0,1,0)</f>
        <v>358055.44472664251</v>
      </c>
      <c r="BM335">
        <f>$BR157*IF(DukeEnergy_BAU!BM157&lt;&gt;0,1,0)</f>
        <v>358055.44472664251</v>
      </c>
      <c r="BN335">
        <f>$BR157*IF(DukeEnergy_BAU!BN157&lt;&gt;0,1,0)</f>
        <v>358055.44472664251</v>
      </c>
      <c r="BO335">
        <f>$BR157*IF(DukeEnergy_BAU!BO157&lt;&gt;0,1,0)</f>
        <v>358055.44472664251</v>
      </c>
      <c r="BP335">
        <f>$BR157*IF(DukeEnergy_BAU!BP157&lt;&gt;0,1,0)</f>
        <v>358055.44472664251</v>
      </c>
      <c r="BQ335">
        <f>$BR157*IF(DukeEnergy_BAU!BQ157&lt;&gt;0,1,0)</f>
        <v>358055.44472664251</v>
      </c>
    </row>
    <row r="336" spans="1:69">
      <c r="A336" t="s">
        <v>285</v>
      </c>
      <c r="B336" t="s">
        <v>32</v>
      </c>
      <c r="C336" t="s">
        <v>33</v>
      </c>
      <c r="D336" t="s">
        <v>34</v>
      </c>
      <c r="E336" t="s">
        <v>579</v>
      </c>
      <c r="F336" t="s">
        <v>296</v>
      </c>
      <c r="I336">
        <v>195</v>
      </c>
      <c r="J336" t="s">
        <v>72</v>
      </c>
      <c r="K336">
        <v>2000</v>
      </c>
      <c r="M336" t="s">
        <v>306</v>
      </c>
      <c r="N336" t="s">
        <v>289</v>
      </c>
      <c r="S336" t="s">
        <v>300</v>
      </c>
      <c r="T336" t="s">
        <v>41</v>
      </c>
      <c r="U336">
        <v>35.375788999999997</v>
      </c>
      <c r="V336">
        <v>-78.098050000000001</v>
      </c>
      <c r="W336" t="s">
        <v>42</v>
      </c>
      <c r="X336" t="s">
        <v>202</v>
      </c>
      <c r="Y336" t="s">
        <v>203</v>
      </c>
      <c r="AA336" t="s">
        <v>45</v>
      </c>
      <c r="AB336" t="s">
        <v>580</v>
      </c>
      <c r="AC336" t="s">
        <v>581</v>
      </c>
      <c r="AD336" t="s">
        <v>583</v>
      </c>
      <c r="AE336" t="s">
        <v>49</v>
      </c>
      <c r="AF336" s="1">
        <v>1</v>
      </c>
      <c r="AG336">
        <f t="shared" si="386"/>
        <v>2937</v>
      </c>
      <c r="AH336" t="str">
        <f t="shared" si="387"/>
        <v/>
      </c>
      <c r="AI336">
        <f t="shared" si="388"/>
        <v>24</v>
      </c>
      <c r="AJ336">
        <f t="shared" si="390"/>
        <v>2040</v>
      </c>
      <c r="AK336">
        <f t="shared" ref="AK336:AL336" si="418">AJ336+40</f>
        <v>2080</v>
      </c>
      <c r="AL336">
        <f t="shared" si="418"/>
        <v>2120</v>
      </c>
      <c r="AM336">
        <f>BT158*IF(DukeEnergy_BAU!AM158&lt;&gt;0,1,0)</f>
        <v>336332.68468405667</v>
      </c>
      <c r="AN336">
        <f>BU158*IF(DukeEnergy_BAU!AN158&lt;&gt;0,1,0)</f>
        <v>363318.49063125357</v>
      </c>
      <c r="AO336">
        <f>BV158*IF(DukeEnergy_BAU!AO158&lt;&gt;0,1,0)</f>
        <v>411143.98167893529</v>
      </c>
      <c r="AP336">
        <f>BW158*IF(DukeEnergy_BAU!AP158&lt;&gt;0,1,0)</f>
        <v>321426.6219123248</v>
      </c>
      <c r="AQ336">
        <f>$BR158*IF(DukeEnergy_BAU!AQ158&lt;&gt;0,1,0)</f>
        <v>358055.44472664251</v>
      </c>
      <c r="AR336">
        <f>$BR158*IF(DukeEnergy_BAU!AR158&lt;&gt;0,1,0)</f>
        <v>358055.44472664251</v>
      </c>
      <c r="AS336">
        <f>$BR158*IF(DukeEnergy_BAU!AS158&lt;&gt;0,1,0)</f>
        <v>358055.44472664251</v>
      </c>
      <c r="AT336">
        <f>$BR158*IF(DukeEnergy_BAU!AT158&lt;&gt;0,1,0)</f>
        <v>358055.44472664251</v>
      </c>
      <c r="AU336">
        <f>$BR158*IF(DukeEnergy_BAU!AU158&lt;&gt;0,1,0)</f>
        <v>358055.44472664251</v>
      </c>
      <c r="AV336">
        <f>$BR158*IF(DukeEnergy_BAU!AV158&lt;&gt;0,1,0)</f>
        <v>358055.44472664251</v>
      </c>
      <c r="AW336">
        <f>$BR158*IF(DukeEnergy_BAU!AW158&lt;&gt;0,1,0)</f>
        <v>358055.44472664251</v>
      </c>
      <c r="AX336">
        <f>$BR158*IF(DukeEnergy_BAU!AX158&lt;&gt;0,1,0)</f>
        <v>358055.44472664251</v>
      </c>
      <c r="AY336">
        <f>$BR158*IF(DukeEnergy_BAU!AY158&lt;&gt;0,1,0)</f>
        <v>358055.44472664251</v>
      </c>
      <c r="AZ336">
        <f>$BR158*IF(DukeEnergy_BAU!AZ158&lt;&gt;0,1,0)</f>
        <v>358055.44472664251</v>
      </c>
      <c r="BA336">
        <f>$BR158*IF(DukeEnergy_BAU!BA158&lt;&gt;0,1,0)</f>
        <v>358055.44472664251</v>
      </c>
      <c r="BB336">
        <f>$BR158*IF(DukeEnergy_BAU!BB158&lt;&gt;0,1,0)</f>
        <v>358055.44472664251</v>
      </c>
      <c r="BC336">
        <f>$BR158*IF(DukeEnergy_BAU!BC158&lt;&gt;0,1,0)</f>
        <v>358055.44472664251</v>
      </c>
      <c r="BD336">
        <f>$BR158*IF(DukeEnergy_BAU!BD158&lt;&gt;0,1,0)</f>
        <v>358055.44472664251</v>
      </c>
      <c r="BE336">
        <f>$BR158*IF(DukeEnergy_BAU!BE158&lt;&gt;0,1,0)</f>
        <v>358055.44472664251</v>
      </c>
      <c r="BF336">
        <f>$BR158*IF(DukeEnergy_BAU!BF158&lt;&gt;0,1,0)</f>
        <v>358055.44472664251</v>
      </c>
      <c r="BG336">
        <f>$BR158*IF(DukeEnergy_BAU!BG158&lt;&gt;0,1,0)</f>
        <v>358055.44472664251</v>
      </c>
      <c r="BH336">
        <f>$BR158*IF(DukeEnergy_BAU!BH158&lt;&gt;0,1,0)</f>
        <v>358055.44472664251</v>
      </c>
      <c r="BI336">
        <f>$BR158*IF(DukeEnergy_BAU!BI158&lt;&gt;0,1,0)</f>
        <v>358055.44472664251</v>
      </c>
      <c r="BJ336">
        <f>$BR158*IF(DukeEnergy_BAU!BJ158&lt;&gt;0,1,0)</f>
        <v>358055.44472664251</v>
      </c>
      <c r="BK336">
        <f>$BR158*IF(DukeEnergy_BAU!BK158&lt;&gt;0,1,0)</f>
        <v>358055.44472664251</v>
      </c>
      <c r="BL336">
        <f>$BR158*IF(DukeEnergy_BAU!BL158&lt;&gt;0,1,0)</f>
        <v>358055.44472664251</v>
      </c>
      <c r="BM336">
        <f>$BR158*IF(DukeEnergy_BAU!BM158&lt;&gt;0,1,0)</f>
        <v>358055.44472664251</v>
      </c>
      <c r="BN336">
        <f>$BR158*IF(DukeEnergy_BAU!BN158&lt;&gt;0,1,0)</f>
        <v>358055.44472664251</v>
      </c>
      <c r="BO336">
        <f>$BR158*IF(DukeEnergy_BAU!BO158&lt;&gt;0,1,0)</f>
        <v>358055.44472664251</v>
      </c>
      <c r="BP336">
        <f>$BR158*IF(DukeEnergy_BAU!BP158&lt;&gt;0,1,0)</f>
        <v>358055.44472664251</v>
      </c>
      <c r="BQ336">
        <f>$BR158*IF(DukeEnergy_BAU!BQ158&lt;&gt;0,1,0)</f>
        <v>358055.44472664251</v>
      </c>
    </row>
    <row r="337" spans="1:69">
      <c r="A337" t="s">
        <v>285</v>
      </c>
      <c r="B337" t="s">
        <v>32</v>
      </c>
      <c r="C337" t="s">
        <v>33</v>
      </c>
      <c r="D337" t="s">
        <v>34</v>
      </c>
      <c r="E337" t="s">
        <v>579</v>
      </c>
      <c r="F337" t="s">
        <v>343</v>
      </c>
      <c r="I337">
        <v>195</v>
      </c>
      <c r="J337" t="s">
        <v>72</v>
      </c>
      <c r="K337">
        <v>2000</v>
      </c>
      <c r="M337" t="s">
        <v>306</v>
      </c>
      <c r="N337" t="s">
        <v>289</v>
      </c>
      <c r="S337" t="s">
        <v>300</v>
      </c>
      <c r="T337" t="s">
        <v>41</v>
      </c>
      <c r="U337">
        <v>35.375788999999997</v>
      </c>
      <c r="V337">
        <v>-78.098050000000001</v>
      </c>
      <c r="W337" t="s">
        <v>42</v>
      </c>
      <c r="X337" t="s">
        <v>202</v>
      </c>
      <c r="Y337" t="s">
        <v>203</v>
      </c>
      <c r="AA337" t="s">
        <v>45</v>
      </c>
      <c r="AB337" t="s">
        <v>580</v>
      </c>
      <c r="AC337" t="s">
        <v>581</v>
      </c>
      <c r="AD337" t="s">
        <v>584</v>
      </c>
      <c r="AE337" t="s">
        <v>49</v>
      </c>
      <c r="AF337" s="1">
        <v>1</v>
      </c>
      <c r="AG337">
        <f t="shared" si="386"/>
        <v>2937</v>
      </c>
      <c r="AH337" t="str">
        <f t="shared" si="387"/>
        <v/>
      </c>
      <c r="AI337">
        <f t="shared" si="388"/>
        <v>24</v>
      </c>
      <c r="AJ337">
        <f t="shared" si="390"/>
        <v>2040</v>
      </c>
      <c r="AK337">
        <f t="shared" ref="AK337:AL337" si="419">AJ337+40</f>
        <v>2080</v>
      </c>
      <c r="AL337">
        <f t="shared" si="419"/>
        <v>2120</v>
      </c>
      <c r="AM337">
        <f>BT159*IF(DukeEnergy_BAU!AM159&lt;&gt;0,1,0)</f>
        <v>336332.68468405667</v>
      </c>
      <c r="AN337">
        <f>BU159*IF(DukeEnergy_BAU!AN159&lt;&gt;0,1,0)</f>
        <v>363318.49063125357</v>
      </c>
      <c r="AO337">
        <f>BV159*IF(DukeEnergy_BAU!AO159&lt;&gt;0,1,0)</f>
        <v>411143.98167893529</v>
      </c>
      <c r="AP337">
        <f>BW159*IF(DukeEnergy_BAU!AP159&lt;&gt;0,1,0)</f>
        <v>321426.6219123248</v>
      </c>
      <c r="AQ337">
        <f>$BR159*IF(DukeEnergy_BAU!AQ159&lt;&gt;0,1,0)</f>
        <v>358055.44472664251</v>
      </c>
      <c r="AR337">
        <f>$BR159*IF(DukeEnergy_BAU!AR159&lt;&gt;0,1,0)</f>
        <v>358055.44472664251</v>
      </c>
      <c r="AS337">
        <f>$BR159*IF(DukeEnergy_BAU!AS159&lt;&gt;0,1,0)</f>
        <v>358055.44472664251</v>
      </c>
      <c r="AT337">
        <f>$BR159*IF(DukeEnergy_BAU!AT159&lt;&gt;0,1,0)</f>
        <v>358055.44472664251</v>
      </c>
      <c r="AU337">
        <f>$BR159*IF(DukeEnergy_BAU!AU159&lt;&gt;0,1,0)</f>
        <v>358055.44472664251</v>
      </c>
      <c r="AV337">
        <f>$BR159*IF(DukeEnergy_BAU!AV159&lt;&gt;0,1,0)</f>
        <v>358055.44472664251</v>
      </c>
      <c r="AW337">
        <f>$BR159*IF(DukeEnergy_BAU!AW159&lt;&gt;0,1,0)</f>
        <v>358055.44472664251</v>
      </c>
      <c r="AX337">
        <f>$BR159*IF(DukeEnergy_BAU!AX159&lt;&gt;0,1,0)</f>
        <v>358055.44472664251</v>
      </c>
      <c r="AY337">
        <f>$BR159*IF(DukeEnergy_BAU!AY159&lt;&gt;0,1,0)</f>
        <v>358055.44472664251</v>
      </c>
      <c r="AZ337">
        <f>$BR159*IF(DukeEnergy_BAU!AZ159&lt;&gt;0,1,0)</f>
        <v>358055.44472664251</v>
      </c>
      <c r="BA337">
        <f>$BR159*IF(DukeEnergy_BAU!BA159&lt;&gt;0,1,0)</f>
        <v>358055.44472664251</v>
      </c>
      <c r="BB337">
        <f>$BR159*IF(DukeEnergy_BAU!BB159&lt;&gt;0,1,0)</f>
        <v>358055.44472664251</v>
      </c>
      <c r="BC337">
        <f>$BR159*IF(DukeEnergy_BAU!BC159&lt;&gt;0,1,0)</f>
        <v>358055.44472664251</v>
      </c>
      <c r="BD337">
        <f>$BR159*IF(DukeEnergy_BAU!BD159&lt;&gt;0,1,0)</f>
        <v>358055.44472664251</v>
      </c>
      <c r="BE337">
        <f>$BR159*IF(DukeEnergy_BAU!BE159&lt;&gt;0,1,0)</f>
        <v>358055.44472664251</v>
      </c>
      <c r="BF337">
        <f>$BR159*IF(DukeEnergy_BAU!BF159&lt;&gt;0,1,0)</f>
        <v>358055.44472664251</v>
      </c>
      <c r="BG337">
        <f>$BR159*IF(DukeEnergy_BAU!BG159&lt;&gt;0,1,0)</f>
        <v>358055.44472664251</v>
      </c>
      <c r="BH337">
        <f>$BR159*IF(DukeEnergy_BAU!BH159&lt;&gt;0,1,0)</f>
        <v>358055.44472664251</v>
      </c>
      <c r="BI337">
        <f>$BR159*IF(DukeEnergy_BAU!BI159&lt;&gt;0,1,0)</f>
        <v>358055.44472664251</v>
      </c>
      <c r="BJ337">
        <f>$BR159*IF(DukeEnergy_BAU!BJ159&lt;&gt;0,1,0)</f>
        <v>358055.44472664251</v>
      </c>
      <c r="BK337">
        <f>$BR159*IF(DukeEnergy_BAU!BK159&lt;&gt;0,1,0)</f>
        <v>358055.44472664251</v>
      </c>
      <c r="BL337">
        <f>$BR159*IF(DukeEnergy_BAU!BL159&lt;&gt;0,1,0)</f>
        <v>358055.44472664251</v>
      </c>
      <c r="BM337">
        <f>$BR159*IF(DukeEnergy_BAU!BM159&lt;&gt;0,1,0)</f>
        <v>358055.44472664251</v>
      </c>
      <c r="BN337">
        <f>$BR159*IF(DukeEnergy_BAU!BN159&lt;&gt;0,1,0)</f>
        <v>358055.44472664251</v>
      </c>
      <c r="BO337">
        <f>$BR159*IF(DukeEnergy_BAU!BO159&lt;&gt;0,1,0)</f>
        <v>358055.44472664251</v>
      </c>
      <c r="BP337">
        <f>$BR159*IF(DukeEnergy_BAU!BP159&lt;&gt;0,1,0)</f>
        <v>358055.44472664251</v>
      </c>
      <c r="BQ337">
        <f>$BR159*IF(DukeEnergy_BAU!BQ159&lt;&gt;0,1,0)</f>
        <v>358055.44472664251</v>
      </c>
    </row>
    <row r="338" spans="1:69">
      <c r="A338" t="s">
        <v>285</v>
      </c>
      <c r="B338" t="s">
        <v>32</v>
      </c>
      <c r="C338" t="s">
        <v>33</v>
      </c>
      <c r="D338" t="s">
        <v>34</v>
      </c>
      <c r="E338" t="s">
        <v>579</v>
      </c>
      <c r="F338" t="s">
        <v>327</v>
      </c>
      <c r="I338">
        <v>195</v>
      </c>
      <c r="J338" t="s">
        <v>72</v>
      </c>
      <c r="K338">
        <v>2000</v>
      </c>
      <c r="M338" t="s">
        <v>306</v>
      </c>
      <c r="N338" t="s">
        <v>289</v>
      </c>
      <c r="S338" t="s">
        <v>300</v>
      </c>
      <c r="T338" t="s">
        <v>41</v>
      </c>
      <c r="U338">
        <v>35.375788999999997</v>
      </c>
      <c r="V338">
        <v>-78.098050000000001</v>
      </c>
      <c r="W338" t="s">
        <v>42</v>
      </c>
      <c r="X338" t="s">
        <v>202</v>
      </c>
      <c r="Y338" t="s">
        <v>203</v>
      </c>
      <c r="AA338" t="s">
        <v>45</v>
      </c>
      <c r="AB338" t="s">
        <v>580</v>
      </c>
      <c r="AC338" t="s">
        <v>581</v>
      </c>
      <c r="AD338" t="s">
        <v>585</v>
      </c>
      <c r="AE338" t="s">
        <v>49</v>
      </c>
      <c r="AF338" s="1">
        <v>1</v>
      </c>
      <c r="AG338">
        <f t="shared" si="386"/>
        <v>2937</v>
      </c>
      <c r="AH338" t="str">
        <f t="shared" si="387"/>
        <v/>
      </c>
      <c r="AI338">
        <f t="shared" si="388"/>
        <v>24</v>
      </c>
      <c r="AJ338">
        <f t="shared" si="390"/>
        <v>2040</v>
      </c>
      <c r="AK338">
        <f t="shared" ref="AK338:AL338" si="420">AJ338+40</f>
        <v>2080</v>
      </c>
      <c r="AL338">
        <f t="shared" si="420"/>
        <v>2120</v>
      </c>
      <c r="AM338">
        <f>BT160*IF(DukeEnergy_BAU!AM160&lt;&gt;0,1,0)</f>
        <v>336332.68468405667</v>
      </c>
      <c r="AN338">
        <f>BU160*IF(DukeEnergy_BAU!AN160&lt;&gt;0,1,0)</f>
        <v>363318.49063125357</v>
      </c>
      <c r="AO338">
        <f>BV160*IF(DukeEnergy_BAU!AO160&lt;&gt;0,1,0)</f>
        <v>411143.98167893529</v>
      </c>
      <c r="AP338">
        <f>BW160*IF(DukeEnergy_BAU!AP160&lt;&gt;0,1,0)</f>
        <v>321426.6219123248</v>
      </c>
      <c r="AQ338">
        <f>$BR160*IF(DukeEnergy_BAU!AQ160&lt;&gt;0,1,0)</f>
        <v>358055.44472664251</v>
      </c>
      <c r="AR338">
        <f>$BR160*IF(DukeEnergy_BAU!AR160&lt;&gt;0,1,0)</f>
        <v>358055.44472664251</v>
      </c>
      <c r="AS338">
        <f>$BR160*IF(DukeEnergy_BAU!AS160&lt;&gt;0,1,0)</f>
        <v>358055.44472664251</v>
      </c>
      <c r="AT338">
        <f>$BR160*IF(DukeEnergy_BAU!AT160&lt;&gt;0,1,0)</f>
        <v>358055.44472664251</v>
      </c>
      <c r="AU338">
        <f>$BR160*IF(DukeEnergy_BAU!AU160&lt;&gt;0,1,0)</f>
        <v>358055.44472664251</v>
      </c>
      <c r="AV338">
        <f>$BR160*IF(DukeEnergy_BAU!AV160&lt;&gt;0,1,0)</f>
        <v>358055.44472664251</v>
      </c>
      <c r="AW338">
        <f>$BR160*IF(DukeEnergy_BAU!AW160&lt;&gt;0,1,0)</f>
        <v>358055.44472664251</v>
      </c>
      <c r="AX338">
        <f>$BR160*IF(DukeEnergy_BAU!AX160&lt;&gt;0,1,0)</f>
        <v>358055.44472664251</v>
      </c>
      <c r="AY338">
        <f>$BR160*IF(DukeEnergy_BAU!AY160&lt;&gt;0,1,0)</f>
        <v>358055.44472664251</v>
      </c>
      <c r="AZ338">
        <f>$BR160*IF(DukeEnergy_BAU!AZ160&lt;&gt;0,1,0)</f>
        <v>358055.44472664251</v>
      </c>
      <c r="BA338">
        <f>$BR160*IF(DukeEnergy_BAU!BA160&lt;&gt;0,1,0)</f>
        <v>358055.44472664251</v>
      </c>
      <c r="BB338">
        <f>$BR160*IF(DukeEnergy_BAU!BB160&lt;&gt;0,1,0)</f>
        <v>358055.44472664251</v>
      </c>
      <c r="BC338">
        <f>$BR160*IF(DukeEnergy_BAU!BC160&lt;&gt;0,1,0)</f>
        <v>358055.44472664251</v>
      </c>
      <c r="BD338">
        <f>$BR160*IF(DukeEnergy_BAU!BD160&lt;&gt;0,1,0)</f>
        <v>358055.44472664251</v>
      </c>
      <c r="BE338">
        <f>$BR160*IF(DukeEnergy_BAU!BE160&lt;&gt;0,1,0)</f>
        <v>358055.44472664251</v>
      </c>
      <c r="BF338">
        <f>$BR160*IF(DukeEnergy_BAU!BF160&lt;&gt;0,1,0)</f>
        <v>358055.44472664251</v>
      </c>
      <c r="BG338">
        <f>$BR160*IF(DukeEnergy_BAU!BG160&lt;&gt;0,1,0)</f>
        <v>358055.44472664251</v>
      </c>
      <c r="BH338">
        <f>$BR160*IF(DukeEnergy_BAU!BH160&lt;&gt;0,1,0)</f>
        <v>358055.44472664251</v>
      </c>
      <c r="BI338">
        <f>$BR160*IF(DukeEnergy_BAU!BI160&lt;&gt;0,1,0)</f>
        <v>358055.44472664251</v>
      </c>
      <c r="BJ338">
        <f>$BR160*IF(DukeEnergy_BAU!BJ160&lt;&gt;0,1,0)</f>
        <v>358055.44472664251</v>
      </c>
      <c r="BK338">
        <f>$BR160*IF(DukeEnergy_BAU!BK160&lt;&gt;0,1,0)</f>
        <v>358055.44472664251</v>
      </c>
      <c r="BL338">
        <f>$BR160*IF(DukeEnergy_BAU!BL160&lt;&gt;0,1,0)</f>
        <v>358055.44472664251</v>
      </c>
      <c r="BM338">
        <f>$BR160*IF(DukeEnergy_BAU!BM160&lt;&gt;0,1,0)</f>
        <v>358055.44472664251</v>
      </c>
      <c r="BN338">
        <f>$BR160*IF(DukeEnergy_BAU!BN160&lt;&gt;0,1,0)</f>
        <v>358055.44472664251</v>
      </c>
      <c r="BO338">
        <f>$BR160*IF(DukeEnergy_BAU!BO160&lt;&gt;0,1,0)</f>
        <v>358055.44472664251</v>
      </c>
      <c r="BP338">
        <f>$BR160*IF(DukeEnergy_BAU!BP160&lt;&gt;0,1,0)</f>
        <v>358055.44472664251</v>
      </c>
      <c r="BQ338">
        <f>$BR160*IF(DukeEnergy_BAU!BQ160&lt;&gt;0,1,0)</f>
        <v>358055.44472664251</v>
      </c>
    </row>
    <row r="339" spans="1:69">
      <c r="A339" t="s">
        <v>285</v>
      </c>
      <c r="B339" t="s">
        <v>32</v>
      </c>
      <c r="C339" t="s">
        <v>33</v>
      </c>
      <c r="D339" t="s">
        <v>34</v>
      </c>
      <c r="E339" t="s">
        <v>579</v>
      </c>
      <c r="F339" t="s">
        <v>366</v>
      </c>
      <c r="I339">
        <v>199</v>
      </c>
      <c r="J339" t="s">
        <v>72</v>
      </c>
      <c r="K339">
        <v>2009</v>
      </c>
      <c r="M339" t="s">
        <v>306</v>
      </c>
      <c r="N339" t="s">
        <v>289</v>
      </c>
      <c r="S339" t="s">
        <v>300</v>
      </c>
      <c r="T339" t="s">
        <v>41</v>
      </c>
      <c r="U339">
        <v>35.375788999999997</v>
      </c>
      <c r="V339">
        <v>-78.098050000000001</v>
      </c>
      <c r="W339" t="s">
        <v>42</v>
      </c>
      <c r="X339" t="s">
        <v>202</v>
      </c>
      <c r="Y339" t="s">
        <v>203</v>
      </c>
      <c r="AA339" t="s">
        <v>45</v>
      </c>
      <c r="AB339" t="s">
        <v>580</v>
      </c>
      <c r="AC339" t="s">
        <v>581</v>
      </c>
      <c r="AD339" t="s">
        <v>586</v>
      </c>
      <c r="AE339" t="s">
        <v>49</v>
      </c>
      <c r="AF339" s="1">
        <v>1</v>
      </c>
      <c r="AG339">
        <f t="shared" si="386"/>
        <v>2937</v>
      </c>
      <c r="AH339">
        <f t="shared" si="387"/>
        <v>2937</v>
      </c>
      <c r="AI339">
        <f t="shared" si="388"/>
        <v>15</v>
      </c>
      <c r="AJ339">
        <f t="shared" si="390"/>
        <v>2049</v>
      </c>
      <c r="AK339">
        <f t="shared" ref="AK339:AL339" si="421">AJ339+40</f>
        <v>2089</v>
      </c>
      <c r="AL339">
        <f t="shared" si="421"/>
        <v>2129</v>
      </c>
      <c r="AM339">
        <f>BT161*IF(DukeEnergy_BAU!AM161&lt;&gt;0,1,0)</f>
        <v>343231.81667757587</v>
      </c>
      <c r="AN339">
        <f>BU161*IF(DukeEnergy_BAU!AN161&lt;&gt;0,1,0)</f>
        <v>370771.17761856131</v>
      </c>
      <c r="AO339">
        <f>BV161*IF(DukeEnergy_BAU!AO161&lt;&gt;0,1,0)</f>
        <v>419577.70438004157</v>
      </c>
      <c r="AP339">
        <f>BW161*IF(DukeEnergy_BAU!AP161&lt;&gt;0,1,0)</f>
        <v>328019.98851565464</v>
      </c>
      <c r="AQ339">
        <f>$BR161*IF(DukeEnergy_BAU!AQ161&lt;&gt;0,1,0)</f>
        <v>365400.17179795832</v>
      </c>
      <c r="AR339">
        <f>$BR161*IF(DukeEnergy_BAU!AR161&lt;&gt;0,1,0)</f>
        <v>365400.17179795832</v>
      </c>
      <c r="AS339">
        <f>$BR161*IF(DukeEnergy_BAU!AS161&lt;&gt;0,1,0)</f>
        <v>365400.17179795832</v>
      </c>
      <c r="AT339">
        <f>$BR161*IF(DukeEnergy_BAU!AT161&lt;&gt;0,1,0)</f>
        <v>365400.17179795832</v>
      </c>
      <c r="AU339">
        <f>$BR161*IF(DukeEnergy_BAU!AU161&lt;&gt;0,1,0)</f>
        <v>365400.17179795832</v>
      </c>
      <c r="AV339">
        <f>$BR161*IF(DukeEnergy_BAU!AV161&lt;&gt;0,1,0)</f>
        <v>365400.17179795832</v>
      </c>
      <c r="AW339">
        <f>$BR161*IF(DukeEnergy_BAU!AW161&lt;&gt;0,1,0)</f>
        <v>365400.17179795832</v>
      </c>
      <c r="AX339">
        <f>$BR161*IF(DukeEnergy_BAU!AX161&lt;&gt;0,1,0)</f>
        <v>365400.17179795832</v>
      </c>
      <c r="AY339">
        <f>$BR161*IF(DukeEnergy_BAU!AY161&lt;&gt;0,1,0)</f>
        <v>365400.17179795832</v>
      </c>
      <c r="AZ339">
        <f>$BR161*IF(DukeEnergy_BAU!AZ161&lt;&gt;0,1,0)</f>
        <v>365400.17179795832</v>
      </c>
      <c r="BA339">
        <f>$BR161*IF(DukeEnergy_BAU!BA161&lt;&gt;0,1,0)</f>
        <v>365400.17179795832</v>
      </c>
      <c r="BB339">
        <f>$BR161*IF(DukeEnergy_BAU!BB161&lt;&gt;0,1,0)</f>
        <v>365400.17179795832</v>
      </c>
      <c r="BC339">
        <f>$BR161*IF(DukeEnergy_BAU!BC161&lt;&gt;0,1,0)</f>
        <v>365400.17179795832</v>
      </c>
      <c r="BD339">
        <f>$BR161*IF(DukeEnergy_BAU!BD161&lt;&gt;0,1,0)</f>
        <v>365400.17179795832</v>
      </c>
      <c r="BE339">
        <f>$BR161*IF(DukeEnergy_BAU!BE161&lt;&gt;0,1,0)</f>
        <v>365400.17179795832</v>
      </c>
      <c r="BF339">
        <f>$BR161*IF(DukeEnergy_BAU!BF161&lt;&gt;0,1,0)</f>
        <v>365400.17179795832</v>
      </c>
      <c r="BG339">
        <f>$BR161*IF(DukeEnergy_BAU!BG161&lt;&gt;0,1,0)</f>
        <v>365400.17179795832</v>
      </c>
      <c r="BH339">
        <f>$BR161*IF(DukeEnergy_BAU!BH161&lt;&gt;0,1,0)</f>
        <v>365400.17179795832</v>
      </c>
      <c r="BI339">
        <f>$BR161*IF(DukeEnergy_BAU!BI161&lt;&gt;0,1,0)</f>
        <v>365400.17179795832</v>
      </c>
      <c r="BJ339">
        <f>$BR161*IF(DukeEnergy_BAU!BJ161&lt;&gt;0,1,0)</f>
        <v>365400.17179795832</v>
      </c>
      <c r="BK339">
        <f>$BR161*IF(DukeEnergy_BAU!BK161&lt;&gt;0,1,0)</f>
        <v>365400.17179795832</v>
      </c>
      <c r="BL339">
        <f>$BR161*IF(DukeEnergy_BAU!BL161&lt;&gt;0,1,0)</f>
        <v>365400.17179795832</v>
      </c>
      <c r="BM339">
        <f>$BR161*IF(DukeEnergy_BAU!BM161&lt;&gt;0,1,0)</f>
        <v>365400.17179795832</v>
      </c>
      <c r="BN339">
        <f>$BR161*IF(DukeEnergy_BAU!BN161&lt;&gt;0,1,0)</f>
        <v>365400.17179795832</v>
      </c>
      <c r="BO339">
        <f>$BR161*IF(DukeEnergy_BAU!BO161&lt;&gt;0,1,0)</f>
        <v>365400.17179795832</v>
      </c>
      <c r="BP339">
        <f>$BR161*IF(DukeEnergy_BAU!BP161&lt;&gt;0,1,0)</f>
        <v>365400.17179795832</v>
      </c>
      <c r="BQ339">
        <f>$BR161*IF(DukeEnergy_BAU!BQ161&lt;&gt;0,1,0)</f>
        <v>365400.17179795832</v>
      </c>
    </row>
    <row r="340" spans="1:69">
      <c r="A340" t="s">
        <v>285</v>
      </c>
      <c r="B340" t="s">
        <v>32</v>
      </c>
      <c r="C340" t="s">
        <v>33</v>
      </c>
      <c r="D340" t="s">
        <v>34</v>
      </c>
      <c r="E340" t="s">
        <v>587</v>
      </c>
      <c r="F340" t="s">
        <v>588</v>
      </c>
      <c r="I340">
        <v>125</v>
      </c>
      <c r="J340" t="s">
        <v>72</v>
      </c>
      <c r="K340">
        <v>2000</v>
      </c>
      <c r="M340" t="s">
        <v>306</v>
      </c>
      <c r="N340" t="s">
        <v>332</v>
      </c>
      <c r="S340" t="s">
        <v>329</v>
      </c>
      <c r="T340" t="s">
        <v>41</v>
      </c>
      <c r="U340">
        <v>38.671599999999998</v>
      </c>
      <c r="V340">
        <v>-87.293099999999995</v>
      </c>
      <c r="W340" t="s">
        <v>42</v>
      </c>
      <c r="X340" t="s">
        <v>589</v>
      </c>
      <c r="Y340" t="s">
        <v>136</v>
      </c>
      <c r="AA340" t="s">
        <v>101</v>
      </c>
      <c r="AB340" t="s">
        <v>590</v>
      </c>
      <c r="AC340" t="s">
        <v>591</v>
      </c>
      <c r="AD340" t="s">
        <v>592</v>
      </c>
      <c r="AE340" t="s">
        <v>49</v>
      </c>
      <c r="AF340" s="1">
        <v>1</v>
      </c>
      <c r="AG340">
        <f t="shared" si="386"/>
        <v>1500</v>
      </c>
      <c r="AH340" t="str">
        <f t="shared" si="387"/>
        <v/>
      </c>
      <c r="AI340">
        <f t="shared" si="388"/>
        <v>24</v>
      </c>
      <c r="AJ340">
        <f t="shared" si="390"/>
        <v>2040</v>
      </c>
      <c r="AK340">
        <f t="shared" ref="AK340:AL340" si="422">AJ340+40</f>
        <v>2080</v>
      </c>
      <c r="AL340">
        <f t="shared" si="422"/>
        <v>2120</v>
      </c>
      <c r="AM340">
        <f>BT162*IF(DukeEnergy_BAU!AM162&lt;&gt;0,1,0)</f>
        <v>215597.87479747224</v>
      </c>
      <c r="AN340">
        <f>BU162*IF(DukeEnergy_BAU!AN162&lt;&gt;0,1,0)</f>
        <v>232896.46835336767</v>
      </c>
      <c r="AO340">
        <f>BV162*IF(DukeEnergy_BAU!AO162&lt;&gt;0,1,0)</f>
        <v>263553.83440957387</v>
      </c>
      <c r="AP340">
        <f>BW162*IF(DukeEnergy_BAU!AP162&lt;&gt;0,1,0)</f>
        <v>206042.70635405436</v>
      </c>
      <c r="AQ340">
        <f>$BR162*IF(DukeEnergy_BAU!AQ162&lt;&gt;0,1,0)</f>
        <v>229522.72097861703</v>
      </c>
      <c r="AR340">
        <f>$BR162*IF(DukeEnergy_BAU!AR162&lt;&gt;0,1,0)</f>
        <v>229522.72097861703</v>
      </c>
      <c r="AS340">
        <f>$BR162*IF(DukeEnergy_BAU!AS162&lt;&gt;0,1,0)</f>
        <v>229522.72097861703</v>
      </c>
      <c r="AT340">
        <f>$BR162*IF(DukeEnergy_BAU!AT162&lt;&gt;0,1,0)</f>
        <v>229522.72097861703</v>
      </c>
      <c r="AU340">
        <f>$BR162*IF(DukeEnergy_BAU!AU162&lt;&gt;0,1,0)</f>
        <v>229522.72097861703</v>
      </c>
      <c r="AV340">
        <f>$BR162*IF(DukeEnergy_BAU!AV162&lt;&gt;0,1,0)</f>
        <v>229522.72097861703</v>
      </c>
      <c r="AW340">
        <f>$BR162*IF(DukeEnergy_BAU!AW162&lt;&gt;0,1,0)</f>
        <v>229522.72097861703</v>
      </c>
      <c r="AX340">
        <f>$BR162*IF(DukeEnergy_BAU!AX162&lt;&gt;0,1,0)</f>
        <v>229522.72097861703</v>
      </c>
      <c r="AY340">
        <f>$BR162*IF(DukeEnergy_BAU!AY162&lt;&gt;0,1,0)</f>
        <v>229522.72097861703</v>
      </c>
      <c r="AZ340">
        <f>$BR162*IF(DukeEnergy_BAU!AZ162&lt;&gt;0,1,0)</f>
        <v>229522.72097861703</v>
      </c>
      <c r="BA340">
        <f>$BR162*IF(DukeEnergy_BAU!BA162&lt;&gt;0,1,0)</f>
        <v>229522.72097861703</v>
      </c>
      <c r="BB340">
        <f>$BR162*IF(DukeEnergy_BAU!BB162&lt;&gt;0,1,0)</f>
        <v>229522.72097861703</v>
      </c>
      <c r="BC340">
        <f>$BR162*IF(DukeEnergy_BAU!BC162&lt;&gt;0,1,0)</f>
        <v>229522.72097861703</v>
      </c>
      <c r="BD340">
        <f>$BR162*IF(DukeEnergy_BAU!BD162&lt;&gt;0,1,0)</f>
        <v>229522.72097861703</v>
      </c>
      <c r="BE340">
        <f>$BR162*IF(DukeEnergy_BAU!BE162&lt;&gt;0,1,0)</f>
        <v>229522.72097861703</v>
      </c>
      <c r="BF340">
        <f>$BR162*IF(DukeEnergy_BAU!BF162&lt;&gt;0,1,0)</f>
        <v>229522.72097861703</v>
      </c>
      <c r="BG340">
        <f>$BR162*IF(DukeEnergy_BAU!BG162&lt;&gt;0,1,0)</f>
        <v>229522.72097861703</v>
      </c>
      <c r="BH340">
        <f>$BR162*IF(DukeEnergy_BAU!BH162&lt;&gt;0,1,0)</f>
        <v>229522.72097861703</v>
      </c>
      <c r="BI340">
        <f>$BR162*IF(DukeEnergy_BAU!BI162&lt;&gt;0,1,0)</f>
        <v>229522.72097861703</v>
      </c>
      <c r="BJ340">
        <f>$BR162*IF(DukeEnergy_BAU!BJ162&lt;&gt;0,1,0)</f>
        <v>229522.72097861703</v>
      </c>
      <c r="BK340">
        <f>$BR162*IF(DukeEnergy_BAU!BK162&lt;&gt;0,1,0)</f>
        <v>229522.72097861703</v>
      </c>
      <c r="BL340">
        <f>$BR162*IF(DukeEnergy_BAU!BL162&lt;&gt;0,1,0)</f>
        <v>229522.72097861703</v>
      </c>
      <c r="BM340">
        <f>$BR162*IF(DukeEnergy_BAU!BM162&lt;&gt;0,1,0)</f>
        <v>229522.72097861703</v>
      </c>
      <c r="BN340">
        <f>$BR162*IF(DukeEnergy_BAU!BN162&lt;&gt;0,1,0)</f>
        <v>229522.72097861703</v>
      </c>
      <c r="BO340">
        <f>$BR162*IF(DukeEnergy_BAU!BO162&lt;&gt;0,1,0)</f>
        <v>229522.72097861703</v>
      </c>
      <c r="BP340">
        <f>$BR162*IF(DukeEnergy_BAU!BP162&lt;&gt;0,1,0)</f>
        <v>229522.72097861703</v>
      </c>
      <c r="BQ340">
        <f>$BR162*IF(DukeEnergy_BAU!BQ162&lt;&gt;0,1,0)</f>
        <v>229522.72097861703</v>
      </c>
    </row>
    <row r="341" spans="1:69">
      <c r="A341" t="s">
        <v>285</v>
      </c>
      <c r="B341" t="s">
        <v>32</v>
      </c>
      <c r="C341" t="s">
        <v>33</v>
      </c>
      <c r="D341" t="s">
        <v>34</v>
      </c>
      <c r="E341" t="s">
        <v>587</v>
      </c>
      <c r="F341" t="s">
        <v>593</v>
      </c>
      <c r="I341">
        <v>125</v>
      </c>
      <c r="J341" t="s">
        <v>72</v>
      </c>
      <c r="K341">
        <v>2000</v>
      </c>
      <c r="M341" t="s">
        <v>306</v>
      </c>
      <c r="N341" t="s">
        <v>332</v>
      </c>
      <c r="S341" t="s">
        <v>329</v>
      </c>
      <c r="T341" t="s">
        <v>41</v>
      </c>
      <c r="U341">
        <v>38.671599999999998</v>
      </c>
      <c r="V341">
        <v>-87.293099999999995</v>
      </c>
      <c r="W341" t="s">
        <v>42</v>
      </c>
      <c r="X341" t="s">
        <v>589</v>
      </c>
      <c r="Y341" t="s">
        <v>136</v>
      </c>
      <c r="AA341" t="s">
        <v>101</v>
      </c>
      <c r="AB341" t="s">
        <v>590</v>
      </c>
      <c r="AC341" t="s">
        <v>591</v>
      </c>
      <c r="AD341" t="s">
        <v>594</v>
      </c>
      <c r="AE341" t="s">
        <v>49</v>
      </c>
      <c r="AF341" s="1">
        <v>1</v>
      </c>
      <c r="AG341">
        <f t="shared" si="386"/>
        <v>1500</v>
      </c>
      <c r="AH341" t="str">
        <f t="shared" si="387"/>
        <v/>
      </c>
      <c r="AI341">
        <f t="shared" si="388"/>
        <v>24</v>
      </c>
      <c r="AJ341">
        <f t="shared" si="390"/>
        <v>2040</v>
      </c>
      <c r="AK341">
        <f t="shared" ref="AK341:AL341" si="423">AJ341+40</f>
        <v>2080</v>
      </c>
      <c r="AL341">
        <f t="shared" si="423"/>
        <v>2120</v>
      </c>
      <c r="AM341">
        <f>BT163*IF(DukeEnergy_BAU!AM163&lt;&gt;0,1,0)</f>
        <v>215597.87479747224</v>
      </c>
      <c r="AN341">
        <f>BU163*IF(DukeEnergy_BAU!AN163&lt;&gt;0,1,0)</f>
        <v>232896.46835336767</v>
      </c>
      <c r="AO341">
        <f>BV163*IF(DukeEnergy_BAU!AO163&lt;&gt;0,1,0)</f>
        <v>263553.83440957387</v>
      </c>
      <c r="AP341">
        <f>BW163*IF(DukeEnergy_BAU!AP163&lt;&gt;0,1,0)</f>
        <v>206042.70635405436</v>
      </c>
      <c r="AQ341">
        <f>$BR163*IF(DukeEnergy_BAU!AQ163&lt;&gt;0,1,0)</f>
        <v>229522.72097861703</v>
      </c>
      <c r="AR341">
        <f>$BR163*IF(DukeEnergy_BAU!AR163&lt;&gt;0,1,0)</f>
        <v>229522.72097861703</v>
      </c>
      <c r="AS341">
        <f>$BR163*IF(DukeEnergy_BAU!AS163&lt;&gt;0,1,0)</f>
        <v>229522.72097861703</v>
      </c>
      <c r="AT341">
        <f>$BR163*IF(DukeEnergy_BAU!AT163&lt;&gt;0,1,0)</f>
        <v>229522.72097861703</v>
      </c>
      <c r="AU341">
        <f>$BR163*IF(DukeEnergy_BAU!AU163&lt;&gt;0,1,0)</f>
        <v>229522.72097861703</v>
      </c>
      <c r="AV341">
        <f>$BR163*IF(DukeEnergy_BAU!AV163&lt;&gt;0,1,0)</f>
        <v>229522.72097861703</v>
      </c>
      <c r="AW341">
        <f>$BR163*IF(DukeEnergy_BAU!AW163&lt;&gt;0,1,0)</f>
        <v>229522.72097861703</v>
      </c>
      <c r="AX341">
        <f>$BR163*IF(DukeEnergy_BAU!AX163&lt;&gt;0,1,0)</f>
        <v>229522.72097861703</v>
      </c>
      <c r="AY341">
        <f>$BR163*IF(DukeEnergy_BAU!AY163&lt;&gt;0,1,0)</f>
        <v>229522.72097861703</v>
      </c>
      <c r="AZ341">
        <f>$BR163*IF(DukeEnergy_BAU!AZ163&lt;&gt;0,1,0)</f>
        <v>229522.72097861703</v>
      </c>
      <c r="BA341">
        <f>$BR163*IF(DukeEnergy_BAU!BA163&lt;&gt;0,1,0)</f>
        <v>229522.72097861703</v>
      </c>
      <c r="BB341">
        <f>$BR163*IF(DukeEnergy_BAU!BB163&lt;&gt;0,1,0)</f>
        <v>229522.72097861703</v>
      </c>
      <c r="BC341">
        <f>$BR163*IF(DukeEnergy_BAU!BC163&lt;&gt;0,1,0)</f>
        <v>229522.72097861703</v>
      </c>
      <c r="BD341">
        <f>$BR163*IF(DukeEnergy_BAU!BD163&lt;&gt;0,1,0)</f>
        <v>229522.72097861703</v>
      </c>
      <c r="BE341">
        <f>$BR163*IF(DukeEnergy_BAU!BE163&lt;&gt;0,1,0)</f>
        <v>229522.72097861703</v>
      </c>
      <c r="BF341">
        <f>$BR163*IF(DukeEnergy_BAU!BF163&lt;&gt;0,1,0)</f>
        <v>229522.72097861703</v>
      </c>
      <c r="BG341">
        <f>$BR163*IF(DukeEnergy_BAU!BG163&lt;&gt;0,1,0)</f>
        <v>229522.72097861703</v>
      </c>
      <c r="BH341">
        <f>$BR163*IF(DukeEnergy_BAU!BH163&lt;&gt;0,1,0)</f>
        <v>229522.72097861703</v>
      </c>
      <c r="BI341">
        <f>$BR163*IF(DukeEnergy_BAU!BI163&lt;&gt;0,1,0)</f>
        <v>229522.72097861703</v>
      </c>
      <c r="BJ341">
        <f>$BR163*IF(DukeEnergy_BAU!BJ163&lt;&gt;0,1,0)</f>
        <v>229522.72097861703</v>
      </c>
      <c r="BK341">
        <f>$BR163*IF(DukeEnergy_BAU!BK163&lt;&gt;0,1,0)</f>
        <v>229522.72097861703</v>
      </c>
      <c r="BL341">
        <f>$BR163*IF(DukeEnergy_BAU!BL163&lt;&gt;0,1,0)</f>
        <v>229522.72097861703</v>
      </c>
      <c r="BM341">
        <f>$BR163*IF(DukeEnergy_BAU!BM163&lt;&gt;0,1,0)</f>
        <v>229522.72097861703</v>
      </c>
      <c r="BN341">
        <f>$BR163*IF(DukeEnergy_BAU!BN163&lt;&gt;0,1,0)</f>
        <v>229522.72097861703</v>
      </c>
      <c r="BO341">
        <f>$BR163*IF(DukeEnergy_BAU!BO163&lt;&gt;0,1,0)</f>
        <v>229522.72097861703</v>
      </c>
      <c r="BP341">
        <f>$BR163*IF(DukeEnergy_BAU!BP163&lt;&gt;0,1,0)</f>
        <v>229522.72097861703</v>
      </c>
      <c r="BQ341">
        <f>$BR163*IF(DukeEnergy_BAU!BQ163&lt;&gt;0,1,0)</f>
        <v>229522.72097861703</v>
      </c>
    </row>
    <row r="342" spans="1:69">
      <c r="A342" t="s">
        <v>285</v>
      </c>
      <c r="B342" t="s">
        <v>32</v>
      </c>
      <c r="C342" t="s">
        <v>33</v>
      </c>
      <c r="D342" t="s">
        <v>34</v>
      </c>
      <c r="E342" t="s">
        <v>587</v>
      </c>
      <c r="F342" t="s">
        <v>595</v>
      </c>
      <c r="I342">
        <v>125</v>
      </c>
      <c r="J342" t="s">
        <v>72</v>
      </c>
      <c r="K342">
        <v>2000</v>
      </c>
      <c r="M342" t="s">
        <v>306</v>
      </c>
      <c r="N342" t="s">
        <v>332</v>
      </c>
      <c r="S342" t="s">
        <v>329</v>
      </c>
      <c r="T342" t="s">
        <v>41</v>
      </c>
      <c r="U342">
        <v>38.671599999999998</v>
      </c>
      <c r="V342">
        <v>-87.293099999999995</v>
      </c>
      <c r="W342" t="s">
        <v>42</v>
      </c>
      <c r="X342" t="s">
        <v>589</v>
      </c>
      <c r="Y342" t="s">
        <v>136</v>
      </c>
      <c r="AA342" t="s">
        <v>101</v>
      </c>
      <c r="AB342" t="s">
        <v>590</v>
      </c>
      <c r="AC342" t="s">
        <v>591</v>
      </c>
      <c r="AD342" t="s">
        <v>596</v>
      </c>
      <c r="AE342" t="s">
        <v>49</v>
      </c>
      <c r="AF342" s="1">
        <v>1</v>
      </c>
      <c r="AG342">
        <f t="shared" si="386"/>
        <v>1500</v>
      </c>
      <c r="AH342" t="str">
        <f t="shared" si="387"/>
        <v/>
      </c>
      <c r="AI342">
        <f t="shared" si="388"/>
        <v>24</v>
      </c>
      <c r="AJ342">
        <f t="shared" si="390"/>
        <v>2040</v>
      </c>
      <c r="AK342">
        <f t="shared" ref="AK342:AL342" si="424">AJ342+40</f>
        <v>2080</v>
      </c>
      <c r="AL342">
        <f t="shared" si="424"/>
        <v>2120</v>
      </c>
      <c r="AM342">
        <f>BT164*IF(DukeEnergy_BAU!AM164&lt;&gt;0,1,0)</f>
        <v>215597.87479747224</v>
      </c>
      <c r="AN342">
        <f>BU164*IF(DukeEnergy_BAU!AN164&lt;&gt;0,1,0)</f>
        <v>232896.46835336767</v>
      </c>
      <c r="AO342">
        <f>BV164*IF(DukeEnergy_BAU!AO164&lt;&gt;0,1,0)</f>
        <v>263553.83440957387</v>
      </c>
      <c r="AP342">
        <f>BW164*IF(DukeEnergy_BAU!AP164&lt;&gt;0,1,0)</f>
        <v>206042.70635405436</v>
      </c>
      <c r="AQ342">
        <f>$BR164*IF(DukeEnergy_BAU!AQ164&lt;&gt;0,1,0)</f>
        <v>229522.72097861703</v>
      </c>
      <c r="AR342">
        <f>$BR164*IF(DukeEnergy_BAU!AR164&lt;&gt;0,1,0)</f>
        <v>229522.72097861703</v>
      </c>
      <c r="AS342">
        <f>$BR164*IF(DukeEnergy_BAU!AS164&lt;&gt;0,1,0)</f>
        <v>229522.72097861703</v>
      </c>
      <c r="AT342">
        <f>$BR164*IF(DukeEnergy_BAU!AT164&lt;&gt;0,1,0)</f>
        <v>229522.72097861703</v>
      </c>
      <c r="AU342">
        <f>$BR164*IF(DukeEnergy_BAU!AU164&lt;&gt;0,1,0)</f>
        <v>229522.72097861703</v>
      </c>
      <c r="AV342">
        <f>$BR164*IF(DukeEnergy_BAU!AV164&lt;&gt;0,1,0)</f>
        <v>229522.72097861703</v>
      </c>
      <c r="AW342">
        <f>$BR164*IF(DukeEnergy_BAU!AW164&lt;&gt;0,1,0)</f>
        <v>229522.72097861703</v>
      </c>
      <c r="AX342">
        <f>$BR164*IF(DukeEnergy_BAU!AX164&lt;&gt;0,1,0)</f>
        <v>229522.72097861703</v>
      </c>
      <c r="AY342">
        <f>$BR164*IF(DukeEnergy_BAU!AY164&lt;&gt;0,1,0)</f>
        <v>229522.72097861703</v>
      </c>
      <c r="AZ342">
        <f>$BR164*IF(DukeEnergy_BAU!AZ164&lt;&gt;0,1,0)</f>
        <v>229522.72097861703</v>
      </c>
      <c r="BA342">
        <f>$BR164*IF(DukeEnergy_BAU!BA164&lt;&gt;0,1,0)</f>
        <v>229522.72097861703</v>
      </c>
      <c r="BB342">
        <f>$BR164*IF(DukeEnergy_BAU!BB164&lt;&gt;0,1,0)</f>
        <v>229522.72097861703</v>
      </c>
      <c r="BC342">
        <f>$BR164*IF(DukeEnergy_BAU!BC164&lt;&gt;0,1,0)</f>
        <v>229522.72097861703</v>
      </c>
      <c r="BD342">
        <f>$BR164*IF(DukeEnergy_BAU!BD164&lt;&gt;0,1,0)</f>
        <v>229522.72097861703</v>
      </c>
      <c r="BE342">
        <f>$BR164*IF(DukeEnergy_BAU!BE164&lt;&gt;0,1,0)</f>
        <v>229522.72097861703</v>
      </c>
      <c r="BF342">
        <f>$BR164*IF(DukeEnergy_BAU!BF164&lt;&gt;0,1,0)</f>
        <v>229522.72097861703</v>
      </c>
      <c r="BG342">
        <f>$BR164*IF(DukeEnergy_BAU!BG164&lt;&gt;0,1,0)</f>
        <v>229522.72097861703</v>
      </c>
      <c r="BH342">
        <f>$BR164*IF(DukeEnergy_BAU!BH164&lt;&gt;0,1,0)</f>
        <v>229522.72097861703</v>
      </c>
      <c r="BI342">
        <f>$BR164*IF(DukeEnergy_BAU!BI164&lt;&gt;0,1,0)</f>
        <v>229522.72097861703</v>
      </c>
      <c r="BJ342">
        <f>$BR164*IF(DukeEnergy_BAU!BJ164&lt;&gt;0,1,0)</f>
        <v>229522.72097861703</v>
      </c>
      <c r="BK342">
        <f>$BR164*IF(DukeEnergy_BAU!BK164&lt;&gt;0,1,0)</f>
        <v>229522.72097861703</v>
      </c>
      <c r="BL342">
        <f>$BR164*IF(DukeEnergy_BAU!BL164&lt;&gt;0,1,0)</f>
        <v>229522.72097861703</v>
      </c>
      <c r="BM342">
        <f>$BR164*IF(DukeEnergy_BAU!BM164&lt;&gt;0,1,0)</f>
        <v>229522.72097861703</v>
      </c>
      <c r="BN342">
        <f>$BR164*IF(DukeEnergy_BAU!BN164&lt;&gt;0,1,0)</f>
        <v>229522.72097861703</v>
      </c>
      <c r="BO342">
        <f>$BR164*IF(DukeEnergy_BAU!BO164&lt;&gt;0,1,0)</f>
        <v>229522.72097861703</v>
      </c>
      <c r="BP342">
        <f>$BR164*IF(DukeEnergy_BAU!BP164&lt;&gt;0,1,0)</f>
        <v>229522.72097861703</v>
      </c>
      <c r="BQ342">
        <f>$BR164*IF(DukeEnergy_BAU!BQ164&lt;&gt;0,1,0)</f>
        <v>229522.72097861703</v>
      </c>
    </row>
    <row r="343" spans="1:69">
      <c r="A343" t="s">
        <v>285</v>
      </c>
      <c r="B343" t="s">
        <v>32</v>
      </c>
      <c r="C343" t="s">
        <v>33</v>
      </c>
      <c r="D343" t="s">
        <v>34</v>
      </c>
      <c r="E343" t="s">
        <v>587</v>
      </c>
      <c r="F343" t="s">
        <v>597</v>
      </c>
      <c r="I343">
        <v>125</v>
      </c>
      <c r="J343" t="s">
        <v>72</v>
      </c>
      <c r="K343">
        <v>2000</v>
      </c>
      <c r="M343" t="s">
        <v>306</v>
      </c>
      <c r="N343" t="s">
        <v>332</v>
      </c>
      <c r="S343" t="s">
        <v>329</v>
      </c>
      <c r="T343" t="s">
        <v>41</v>
      </c>
      <c r="U343">
        <v>38.671599999999998</v>
      </c>
      <c r="V343">
        <v>-87.293099999999995</v>
      </c>
      <c r="W343" t="s">
        <v>42</v>
      </c>
      <c r="X343" t="s">
        <v>589</v>
      </c>
      <c r="Y343" t="s">
        <v>136</v>
      </c>
      <c r="AA343" t="s">
        <v>101</v>
      </c>
      <c r="AB343" t="s">
        <v>590</v>
      </c>
      <c r="AC343" t="s">
        <v>591</v>
      </c>
      <c r="AD343" t="s">
        <v>598</v>
      </c>
      <c r="AE343" t="s">
        <v>49</v>
      </c>
      <c r="AF343" s="1">
        <v>1</v>
      </c>
      <c r="AG343">
        <f t="shared" si="386"/>
        <v>1500</v>
      </c>
      <c r="AH343">
        <f t="shared" si="387"/>
        <v>1500</v>
      </c>
      <c r="AI343">
        <f t="shared" si="388"/>
        <v>24</v>
      </c>
      <c r="AJ343">
        <f t="shared" si="390"/>
        <v>2040</v>
      </c>
      <c r="AK343">
        <f t="shared" ref="AK343:AL343" si="425">AJ343+40</f>
        <v>2080</v>
      </c>
      <c r="AL343">
        <f t="shared" si="425"/>
        <v>2120</v>
      </c>
      <c r="AM343">
        <f>BT165*IF(DukeEnergy_BAU!AM165&lt;&gt;0,1,0)</f>
        <v>215597.87479747224</v>
      </c>
      <c r="AN343">
        <f>BU165*IF(DukeEnergy_BAU!AN165&lt;&gt;0,1,0)</f>
        <v>232896.46835336767</v>
      </c>
      <c r="AO343">
        <f>BV165*IF(DukeEnergy_BAU!AO165&lt;&gt;0,1,0)</f>
        <v>263553.83440957387</v>
      </c>
      <c r="AP343">
        <f>BW165*IF(DukeEnergy_BAU!AP165&lt;&gt;0,1,0)</f>
        <v>206042.70635405436</v>
      </c>
      <c r="AQ343">
        <f>$BR165*IF(DukeEnergy_BAU!AQ165&lt;&gt;0,1,0)</f>
        <v>229522.72097861703</v>
      </c>
      <c r="AR343">
        <f>$BR165*IF(DukeEnergy_BAU!AR165&lt;&gt;0,1,0)</f>
        <v>229522.72097861703</v>
      </c>
      <c r="AS343">
        <f>$BR165*IF(DukeEnergy_BAU!AS165&lt;&gt;0,1,0)</f>
        <v>229522.72097861703</v>
      </c>
      <c r="AT343">
        <f>$BR165*IF(DukeEnergy_BAU!AT165&lt;&gt;0,1,0)</f>
        <v>229522.72097861703</v>
      </c>
      <c r="AU343">
        <f>$BR165*IF(DukeEnergy_BAU!AU165&lt;&gt;0,1,0)</f>
        <v>229522.72097861703</v>
      </c>
      <c r="AV343">
        <f>$BR165*IF(DukeEnergy_BAU!AV165&lt;&gt;0,1,0)</f>
        <v>229522.72097861703</v>
      </c>
      <c r="AW343">
        <f>$BR165*IF(DukeEnergy_BAU!AW165&lt;&gt;0,1,0)</f>
        <v>229522.72097861703</v>
      </c>
      <c r="AX343">
        <f>$BR165*IF(DukeEnergy_BAU!AX165&lt;&gt;0,1,0)</f>
        <v>229522.72097861703</v>
      </c>
      <c r="AY343">
        <f>$BR165*IF(DukeEnergy_BAU!AY165&lt;&gt;0,1,0)</f>
        <v>229522.72097861703</v>
      </c>
      <c r="AZ343">
        <f>$BR165*IF(DukeEnergy_BAU!AZ165&lt;&gt;0,1,0)</f>
        <v>229522.72097861703</v>
      </c>
      <c r="BA343">
        <f>$BR165*IF(DukeEnergy_BAU!BA165&lt;&gt;0,1,0)</f>
        <v>229522.72097861703</v>
      </c>
      <c r="BB343">
        <f>$BR165*IF(DukeEnergy_BAU!BB165&lt;&gt;0,1,0)</f>
        <v>229522.72097861703</v>
      </c>
      <c r="BC343">
        <f>$BR165*IF(DukeEnergy_BAU!BC165&lt;&gt;0,1,0)</f>
        <v>229522.72097861703</v>
      </c>
      <c r="BD343">
        <f>$BR165*IF(DukeEnergy_BAU!BD165&lt;&gt;0,1,0)</f>
        <v>229522.72097861703</v>
      </c>
      <c r="BE343">
        <f>$BR165*IF(DukeEnergy_BAU!BE165&lt;&gt;0,1,0)</f>
        <v>229522.72097861703</v>
      </c>
      <c r="BF343">
        <f>$BR165*IF(DukeEnergy_BAU!BF165&lt;&gt;0,1,0)</f>
        <v>229522.72097861703</v>
      </c>
      <c r="BG343">
        <f>$BR165*IF(DukeEnergy_BAU!BG165&lt;&gt;0,1,0)</f>
        <v>229522.72097861703</v>
      </c>
      <c r="BH343">
        <f>$BR165*IF(DukeEnergy_BAU!BH165&lt;&gt;0,1,0)</f>
        <v>229522.72097861703</v>
      </c>
      <c r="BI343">
        <f>$BR165*IF(DukeEnergy_BAU!BI165&lt;&gt;0,1,0)</f>
        <v>229522.72097861703</v>
      </c>
      <c r="BJ343">
        <f>$BR165*IF(DukeEnergy_BAU!BJ165&lt;&gt;0,1,0)</f>
        <v>229522.72097861703</v>
      </c>
      <c r="BK343">
        <f>$BR165*IF(DukeEnergy_BAU!BK165&lt;&gt;0,1,0)</f>
        <v>229522.72097861703</v>
      </c>
      <c r="BL343">
        <f>$BR165*IF(DukeEnergy_BAU!BL165&lt;&gt;0,1,0)</f>
        <v>229522.72097861703</v>
      </c>
      <c r="BM343">
        <f>$BR165*IF(DukeEnergy_BAU!BM165&lt;&gt;0,1,0)</f>
        <v>229522.72097861703</v>
      </c>
      <c r="BN343">
        <f>$BR165*IF(DukeEnergy_BAU!BN165&lt;&gt;0,1,0)</f>
        <v>229522.72097861703</v>
      </c>
      <c r="BO343">
        <f>$BR165*IF(DukeEnergy_BAU!BO165&lt;&gt;0,1,0)</f>
        <v>229522.72097861703</v>
      </c>
      <c r="BP343">
        <f>$BR165*IF(DukeEnergy_BAU!BP165&lt;&gt;0,1,0)</f>
        <v>229522.72097861703</v>
      </c>
      <c r="BQ343">
        <f>$BR165*IF(DukeEnergy_BAU!BQ165&lt;&gt;0,1,0)</f>
        <v>229522.72097861703</v>
      </c>
    </row>
    <row r="344" spans="1:69">
      <c r="A344" t="s">
        <v>285</v>
      </c>
      <c r="B344" t="s">
        <v>32</v>
      </c>
      <c r="C344" t="s">
        <v>33</v>
      </c>
      <c r="D344" t="s">
        <v>34</v>
      </c>
      <c r="E344" t="s">
        <v>599</v>
      </c>
      <c r="F344" t="s">
        <v>308</v>
      </c>
      <c r="I344">
        <v>95</v>
      </c>
      <c r="J344" t="s">
        <v>72</v>
      </c>
      <c r="K344">
        <v>1992</v>
      </c>
      <c r="M344" t="s">
        <v>306</v>
      </c>
      <c r="N344" t="s">
        <v>289</v>
      </c>
      <c r="S344" t="s">
        <v>600</v>
      </c>
      <c r="T344" t="s">
        <v>41</v>
      </c>
      <c r="U344">
        <v>39.449199999999998</v>
      </c>
      <c r="V344">
        <v>-84.461100000000002</v>
      </c>
      <c r="W344" t="s">
        <v>42</v>
      </c>
      <c r="X344" t="s">
        <v>467</v>
      </c>
      <c r="Y344" t="s">
        <v>468</v>
      </c>
      <c r="AA344" t="s">
        <v>57</v>
      </c>
      <c r="AB344" t="s">
        <v>601</v>
      </c>
      <c r="AC344" t="s">
        <v>602</v>
      </c>
      <c r="AD344" t="s">
        <v>604</v>
      </c>
      <c r="AE344" t="s">
        <v>49</v>
      </c>
      <c r="AF344" s="1">
        <v>1</v>
      </c>
      <c r="AG344">
        <f t="shared" si="386"/>
        <v>1710</v>
      </c>
      <c r="AH344" t="str">
        <f t="shared" si="387"/>
        <v/>
      </c>
      <c r="AI344">
        <f t="shared" si="388"/>
        <v>32</v>
      </c>
      <c r="AJ344">
        <f t="shared" si="390"/>
        <v>2032</v>
      </c>
      <c r="AK344">
        <f t="shared" ref="AK344:AL344" si="426">AJ344+40</f>
        <v>2072</v>
      </c>
      <c r="AL344">
        <f t="shared" si="426"/>
        <v>2112</v>
      </c>
      <c r="AM344">
        <f>BT166*IF(DukeEnergy_BAU!AM166&lt;&gt;0,1,0)</f>
        <v>163854.3848460789</v>
      </c>
      <c r="AN344">
        <f>BU166*IF(DukeEnergy_BAU!AN166&lt;&gt;0,1,0)</f>
        <v>177001.31594855941</v>
      </c>
      <c r="AO344">
        <f>BV166*IF(DukeEnergy_BAU!AO166&lt;&gt;0,1,0)</f>
        <v>200300.91415127614</v>
      </c>
      <c r="AP344">
        <f>BW166*IF(DukeEnergy_BAU!AP166&lt;&gt;0,1,0)</f>
        <v>156592.45682908138</v>
      </c>
      <c r="AQ344">
        <f>$BR166*IF(DukeEnergy_BAU!AQ166&lt;&gt;0,1,0)</f>
        <v>174437.26794374888</v>
      </c>
      <c r="AR344">
        <f>$BR166*IF(DukeEnergy_BAU!AR166&lt;&gt;0,1,0)</f>
        <v>174437.26794374888</v>
      </c>
      <c r="AS344">
        <f>$BR166*IF(DukeEnergy_BAU!AS166&lt;&gt;0,1,0)</f>
        <v>174437.26794374888</v>
      </c>
      <c r="AT344">
        <f>$BR166*IF(DukeEnergy_BAU!AT166&lt;&gt;0,1,0)</f>
        <v>174437.26794374888</v>
      </c>
      <c r="AU344">
        <f>$BR166*IF(DukeEnergy_BAU!AU166&lt;&gt;0,1,0)</f>
        <v>174437.26794374888</v>
      </c>
      <c r="AV344">
        <f>$BR166*IF(DukeEnergy_BAU!AV166&lt;&gt;0,1,0)</f>
        <v>174437.26794374888</v>
      </c>
      <c r="AW344">
        <f>$BR166*IF(DukeEnergy_BAU!AW166&lt;&gt;0,1,0)</f>
        <v>174437.26794374888</v>
      </c>
      <c r="AX344">
        <f>$BR166*IF(DukeEnergy_BAU!AX166&lt;&gt;0,1,0)</f>
        <v>174437.26794374888</v>
      </c>
      <c r="AY344">
        <f>$BR166*IF(DukeEnergy_BAU!AY166&lt;&gt;0,1,0)</f>
        <v>174437.26794374888</v>
      </c>
      <c r="AZ344">
        <f>$BR166*IF(DukeEnergy_BAU!AZ166&lt;&gt;0,1,0)</f>
        <v>174437.26794374888</v>
      </c>
      <c r="BA344">
        <f>$BR166*IF(DukeEnergy_BAU!BA166&lt;&gt;0,1,0)</f>
        <v>174437.26794374888</v>
      </c>
      <c r="BB344">
        <f>$BR166*IF(DukeEnergy_BAU!BB166&lt;&gt;0,1,0)</f>
        <v>174437.26794374888</v>
      </c>
      <c r="BC344">
        <f>$BR166*IF(DukeEnergy_BAU!BC166&lt;&gt;0,1,0)</f>
        <v>174437.26794374888</v>
      </c>
      <c r="BD344">
        <f>$BR166*IF(DukeEnergy_BAU!BD166&lt;&gt;0,1,0)</f>
        <v>174437.26794374888</v>
      </c>
      <c r="BE344">
        <f>$BR166*IF(DukeEnergy_BAU!BE166&lt;&gt;0,1,0)</f>
        <v>174437.26794374888</v>
      </c>
      <c r="BF344">
        <f>$BR166*IF(DukeEnergy_BAU!BF166&lt;&gt;0,1,0)</f>
        <v>174437.26794374888</v>
      </c>
      <c r="BG344">
        <f>$BR166*IF(DukeEnergy_BAU!BG166&lt;&gt;0,1,0)</f>
        <v>174437.26794374888</v>
      </c>
      <c r="BH344">
        <f>$BR166*IF(DukeEnergy_BAU!BH166&lt;&gt;0,1,0)</f>
        <v>174437.26794374888</v>
      </c>
      <c r="BI344">
        <f>$BR166*IF(DukeEnergy_BAU!BI166&lt;&gt;0,1,0)</f>
        <v>174437.26794374888</v>
      </c>
      <c r="BJ344">
        <f>$BR166*IF(DukeEnergy_BAU!BJ166&lt;&gt;0,1,0)</f>
        <v>174437.26794374888</v>
      </c>
      <c r="BK344">
        <f>$BR166*IF(DukeEnergy_BAU!BK166&lt;&gt;0,1,0)</f>
        <v>174437.26794374888</v>
      </c>
      <c r="BL344">
        <f>$BR166*IF(DukeEnergy_BAU!BL166&lt;&gt;0,1,0)</f>
        <v>174437.26794374888</v>
      </c>
      <c r="BM344">
        <f>$BR166*IF(DukeEnergy_BAU!BM166&lt;&gt;0,1,0)</f>
        <v>174437.26794374888</v>
      </c>
      <c r="BN344">
        <f>$BR166*IF(DukeEnergy_BAU!BN166&lt;&gt;0,1,0)</f>
        <v>174437.26794374888</v>
      </c>
      <c r="BO344">
        <f>$BR166*IF(DukeEnergy_BAU!BO166&lt;&gt;0,1,0)</f>
        <v>174437.26794374888</v>
      </c>
      <c r="BP344">
        <f>$BR166*IF(DukeEnergy_BAU!BP166&lt;&gt;0,1,0)</f>
        <v>174437.26794374888</v>
      </c>
      <c r="BQ344">
        <f>$BR166*IF(DukeEnergy_BAU!BQ166&lt;&gt;0,1,0)</f>
        <v>174437.26794374888</v>
      </c>
    </row>
    <row r="345" spans="1:69">
      <c r="A345" t="s">
        <v>285</v>
      </c>
      <c r="B345" t="s">
        <v>32</v>
      </c>
      <c r="C345" t="s">
        <v>33</v>
      </c>
      <c r="D345" t="s">
        <v>34</v>
      </c>
      <c r="E345" t="s">
        <v>599</v>
      </c>
      <c r="F345" t="s">
        <v>605</v>
      </c>
      <c r="I345">
        <v>95</v>
      </c>
      <c r="J345" t="s">
        <v>72</v>
      </c>
      <c r="K345">
        <v>1992</v>
      </c>
      <c r="M345" t="s">
        <v>306</v>
      </c>
      <c r="N345" t="s">
        <v>289</v>
      </c>
      <c r="S345" t="s">
        <v>600</v>
      </c>
      <c r="T345" t="s">
        <v>41</v>
      </c>
      <c r="U345">
        <v>39.449199999999998</v>
      </c>
      <c r="V345">
        <v>-84.461100000000002</v>
      </c>
      <c r="W345" t="s">
        <v>42</v>
      </c>
      <c r="X345" t="s">
        <v>467</v>
      </c>
      <c r="Y345" t="s">
        <v>468</v>
      </c>
      <c r="AA345" t="s">
        <v>57</v>
      </c>
      <c r="AB345" t="s">
        <v>601</v>
      </c>
      <c r="AC345" t="s">
        <v>602</v>
      </c>
      <c r="AD345" t="s">
        <v>606</v>
      </c>
      <c r="AE345" t="s">
        <v>49</v>
      </c>
      <c r="AF345" s="1">
        <v>1</v>
      </c>
      <c r="AG345">
        <f t="shared" si="386"/>
        <v>1710</v>
      </c>
      <c r="AH345" t="str">
        <f t="shared" si="387"/>
        <v/>
      </c>
      <c r="AI345">
        <f t="shared" si="388"/>
        <v>32</v>
      </c>
      <c r="AJ345">
        <f t="shared" si="390"/>
        <v>2032</v>
      </c>
      <c r="AK345">
        <f t="shared" ref="AK345:AL345" si="427">AJ345+40</f>
        <v>2072</v>
      </c>
      <c r="AL345">
        <f t="shared" si="427"/>
        <v>2112</v>
      </c>
      <c r="AM345">
        <f>BT167*IF(DukeEnergy_BAU!AM167&lt;&gt;0,1,0)</f>
        <v>163854.3848460789</v>
      </c>
      <c r="AN345">
        <f>BU167*IF(DukeEnergy_BAU!AN167&lt;&gt;0,1,0)</f>
        <v>177001.31594855941</v>
      </c>
      <c r="AO345">
        <f>BV167*IF(DukeEnergy_BAU!AO167&lt;&gt;0,1,0)</f>
        <v>200300.91415127614</v>
      </c>
      <c r="AP345">
        <f>BW167*IF(DukeEnergy_BAU!AP167&lt;&gt;0,1,0)</f>
        <v>156592.45682908138</v>
      </c>
      <c r="AQ345">
        <f>$BR167*IF(DukeEnergy_BAU!AQ167&lt;&gt;0,1,0)</f>
        <v>174437.26794374888</v>
      </c>
      <c r="AR345">
        <f>$BR167*IF(DukeEnergy_BAU!AR167&lt;&gt;0,1,0)</f>
        <v>174437.26794374888</v>
      </c>
      <c r="AS345">
        <f>$BR167*IF(DukeEnergy_BAU!AS167&lt;&gt;0,1,0)</f>
        <v>174437.26794374888</v>
      </c>
      <c r="AT345">
        <f>$BR167*IF(DukeEnergy_BAU!AT167&lt;&gt;0,1,0)</f>
        <v>174437.26794374888</v>
      </c>
      <c r="AU345">
        <f>$BR167*IF(DukeEnergy_BAU!AU167&lt;&gt;0,1,0)</f>
        <v>174437.26794374888</v>
      </c>
      <c r="AV345">
        <f>$BR167*IF(DukeEnergy_BAU!AV167&lt;&gt;0,1,0)</f>
        <v>174437.26794374888</v>
      </c>
      <c r="AW345">
        <f>$BR167*IF(DukeEnergy_BAU!AW167&lt;&gt;0,1,0)</f>
        <v>174437.26794374888</v>
      </c>
      <c r="AX345">
        <f>$BR167*IF(DukeEnergy_BAU!AX167&lt;&gt;0,1,0)</f>
        <v>174437.26794374888</v>
      </c>
      <c r="AY345">
        <f>$BR167*IF(DukeEnergy_BAU!AY167&lt;&gt;0,1,0)</f>
        <v>174437.26794374888</v>
      </c>
      <c r="AZ345">
        <f>$BR167*IF(DukeEnergy_BAU!AZ167&lt;&gt;0,1,0)</f>
        <v>174437.26794374888</v>
      </c>
      <c r="BA345">
        <f>$BR167*IF(DukeEnergy_BAU!BA167&lt;&gt;0,1,0)</f>
        <v>174437.26794374888</v>
      </c>
      <c r="BB345">
        <f>$BR167*IF(DukeEnergy_BAU!BB167&lt;&gt;0,1,0)</f>
        <v>174437.26794374888</v>
      </c>
      <c r="BC345">
        <f>$BR167*IF(DukeEnergy_BAU!BC167&lt;&gt;0,1,0)</f>
        <v>174437.26794374888</v>
      </c>
      <c r="BD345">
        <f>$BR167*IF(DukeEnergy_BAU!BD167&lt;&gt;0,1,0)</f>
        <v>174437.26794374888</v>
      </c>
      <c r="BE345">
        <f>$BR167*IF(DukeEnergy_BAU!BE167&lt;&gt;0,1,0)</f>
        <v>174437.26794374888</v>
      </c>
      <c r="BF345">
        <f>$BR167*IF(DukeEnergy_BAU!BF167&lt;&gt;0,1,0)</f>
        <v>174437.26794374888</v>
      </c>
      <c r="BG345">
        <f>$BR167*IF(DukeEnergy_BAU!BG167&lt;&gt;0,1,0)</f>
        <v>174437.26794374888</v>
      </c>
      <c r="BH345">
        <f>$BR167*IF(DukeEnergy_BAU!BH167&lt;&gt;0,1,0)</f>
        <v>174437.26794374888</v>
      </c>
      <c r="BI345">
        <f>$BR167*IF(DukeEnergy_BAU!BI167&lt;&gt;0,1,0)</f>
        <v>174437.26794374888</v>
      </c>
      <c r="BJ345">
        <f>$BR167*IF(DukeEnergy_BAU!BJ167&lt;&gt;0,1,0)</f>
        <v>174437.26794374888</v>
      </c>
      <c r="BK345">
        <f>$BR167*IF(DukeEnergy_BAU!BK167&lt;&gt;0,1,0)</f>
        <v>174437.26794374888</v>
      </c>
      <c r="BL345">
        <f>$BR167*IF(DukeEnergy_BAU!BL167&lt;&gt;0,1,0)</f>
        <v>174437.26794374888</v>
      </c>
      <c r="BM345">
        <f>$BR167*IF(DukeEnergy_BAU!BM167&lt;&gt;0,1,0)</f>
        <v>174437.26794374888</v>
      </c>
      <c r="BN345">
        <f>$BR167*IF(DukeEnergy_BAU!BN167&lt;&gt;0,1,0)</f>
        <v>174437.26794374888</v>
      </c>
      <c r="BO345">
        <f>$BR167*IF(DukeEnergy_BAU!BO167&lt;&gt;0,1,0)</f>
        <v>174437.26794374888</v>
      </c>
      <c r="BP345">
        <f>$BR167*IF(DukeEnergy_BAU!BP167&lt;&gt;0,1,0)</f>
        <v>174437.26794374888</v>
      </c>
      <c r="BQ345">
        <f>$BR167*IF(DukeEnergy_BAU!BQ167&lt;&gt;0,1,0)</f>
        <v>174437.26794374888</v>
      </c>
    </row>
    <row r="346" spans="1:69">
      <c r="A346" t="s">
        <v>285</v>
      </c>
      <c r="B346" t="s">
        <v>32</v>
      </c>
      <c r="C346" t="s">
        <v>33</v>
      </c>
      <c r="D346" t="s">
        <v>34</v>
      </c>
      <c r="E346" t="s">
        <v>599</v>
      </c>
      <c r="F346" t="s">
        <v>607</v>
      </c>
      <c r="I346">
        <v>95</v>
      </c>
      <c r="J346" t="s">
        <v>72</v>
      </c>
      <c r="K346">
        <v>1992</v>
      </c>
      <c r="M346" t="s">
        <v>306</v>
      </c>
      <c r="N346" t="s">
        <v>289</v>
      </c>
      <c r="S346" t="s">
        <v>600</v>
      </c>
      <c r="T346" t="s">
        <v>41</v>
      </c>
      <c r="U346">
        <v>39.449199999999998</v>
      </c>
      <c r="V346">
        <v>-84.461100000000002</v>
      </c>
      <c r="W346" t="s">
        <v>42</v>
      </c>
      <c r="X346" t="s">
        <v>467</v>
      </c>
      <c r="Y346" t="s">
        <v>468</v>
      </c>
      <c r="AA346" t="s">
        <v>57</v>
      </c>
      <c r="AB346" t="s">
        <v>601</v>
      </c>
      <c r="AC346" t="s">
        <v>602</v>
      </c>
      <c r="AD346" t="s">
        <v>608</v>
      </c>
      <c r="AE346" t="s">
        <v>49</v>
      </c>
      <c r="AF346" s="1">
        <v>1</v>
      </c>
      <c r="AG346">
        <f t="shared" si="386"/>
        <v>1710</v>
      </c>
      <c r="AH346" t="str">
        <f t="shared" si="387"/>
        <v/>
      </c>
      <c r="AI346">
        <f t="shared" si="388"/>
        <v>32</v>
      </c>
      <c r="AJ346">
        <f t="shared" si="390"/>
        <v>2032</v>
      </c>
      <c r="AK346">
        <f t="shared" ref="AK346:AL346" si="428">AJ346+40</f>
        <v>2072</v>
      </c>
      <c r="AL346">
        <f t="shared" si="428"/>
        <v>2112</v>
      </c>
      <c r="AM346">
        <f>BT168*IF(DukeEnergy_BAU!AM168&lt;&gt;0,1,0)</f>
        <v>163854.3848460789</v>
      </c>
      <c r="AN346">
        <f>BU168*IF(DukeEnergy_BAU!AN168&lt;&gt;0,1,0)</f>
        <v>177001.31594855941</v>
      </c>
      <c r="AO346">
        <f>BV168*IF(DukeEnergy_BAU!AO168&lt;&gt;0,1,0)</f>
        <v>200300.91415127614</v>
      </c>
      <c r="AP346">
        <f>BW168*IF(DukeEnergy_BAU!AP168&lt;&gt;0,1,0)</f>
        <v>156592.45682908138</v>
      </c>
      <c r="AQ346">
        <f>$BR168*IF(DukeEnergy_BAU!AQ168&lt;&gt;0,1,0)</f>
        <v>174437.26794374888</v>
      </c>
      <c r="AR346">
        <f>$BR168*IF(DukeEnergy_BAU!AR168&lt;&gt;0,1,0)</f>
        <v>174437.26794374888</v>
      </c>
      <c r="AS346">
        <f>$BR168*IF(DukeEnergy_BAU!AS168&lt;&gt;0,1,0)</f>
        <v>174437.26794374888</v>
      </c>
      <c r="AT346">
        <f>$BR168*IF(DukeEnergy_BAU!AT168&lt;&gt;0,1,0)</f>
        <v>174437.26794374888</v>
      </c>
      <c r="AU346">
        <f>$BR168*IF(DukeEnergy_BAU!AU168&lt;&gt;0,1,0)</f>
        <v>174437.26794374888</v>
      </c>
      <c r="AV346">
        <f>$BR168*IF(DukeEnergy_BAU!AV168&lt;&gt;0,1,0)</f>
        <v>174437.26794374888</v>
      </c>
      <c r="AW346">
        <f>$BR168*IF(DukeEnergy_BAU!AW168&lt;&gt;0,1,0)</f>
        <v>174437.26794374888</v>
      </c>
      <c r="AX346">
        <f>$BR168*IF(DukeEnergy_BAU!AX168&lt;&gt;0,1,0)</f>
        <v>174437.26794374888</v>
      </c>
      <c r="AY346">
        <f>$BR168*IF(DukeEnergy_BAU!AY168&lt;&gt;0,1,0)</f>
        <v>174437.26794374888</v>
      </c>
      <c r="AZ346">
        <f>$BR168*IF(DukeEnergy_BAU!AZ168&lt;&gt;0,1,0)</f>
        <v>174437.26794374888</v>
      </c>
      <c r="BA346">
        <f>$BR168*IF(DukeEnergy_BAU!BA168&lt;&gt;0,1,0)</f>
        <v>174437.26794374888</v>
      </c>
      <c r="BB346">
        <f>$BR168*IF(DukeEnergy_BAU!BB168&lt;&gt;0,1,0)</f>
        <v>174437.26794374888</v>
      </c>
      <c r="BC346">
        <f>$BR168*IF(DukeEnergy_BAU!BC168&lt;&gt;0,1,0)</f>
        <v>174437.26794374888</v>
      </c>
      <c r="BD346">
        <f>$BR168*IF(DukeEnergy_BAU!BD168&lt;&gt;0,1,0)</f>
        <v>174437.26794374888</v>
      </c>
      <c r="BE346">
        <f>$BR168*IF(DukeEnergy_BAU!BE168&lt;&gt;0,1,0)</f>
        <v>174437.26794374888</v>
      </c>
      <c r="BF346">
        <f>$BR168*IF(DukeEnergy_BAU!BF168&lt;&gt;0,1,0)</f>
        <v>174437.26794374888</v>
      </c>
      <c r="BG346">
        <f>$BR168*IF(DukeEnergy_BAU!BG168&lt;&gt;0,1,0)</f>
        <v>174437.26794374888</v>
      </c>
      <c r="BH346">
        <f>$BR168*IF(DukeEnergy_BAU!BH168&lt;&gt;0,1,0)</f>
        <v>174437.26794374888</v>
      </c>
      <c r="BI346">
        <f>$BR168*IF(DukeEnergy_BAU!BI168&lt;&gt;0,1,0)</f>
        <v>174437.26794374888</v>
      </c>
      <c r="BJ346">
        <f>$BR168*IF(DukeEnergy_BAU!BJ168&lt;&gt;0,1,0)</f>
        <v>174437.26794374888</v>
      </c>
      <c r="BK346">
        <f>$BR168*IF(DukeEnergy_BAU!BK168&lt;&gt;0,1,0)</f>
        <v>174437.26794374888</v>
      </c>
      <c r="BL346">
        <f>$BR168*IF(DukeEnergy_BAU!BL168&lt;&gt;0,1,0)</f>
        <v>174437.26794374888</v>
      </c>
      <c r="BM346">
        <f>$BR168*IF(DukeEnergy_BAU!BM168&lt;&gt;0,1,0)</f>
        <v>174437.26794374888</v>
      </c>
      <c r="BN346">
        <f>$BR168*IF(DukeEnergy_BAU!BN168&lt;&gt;0,1,0)</f>
        <v>174437.26794374888</v>
      </c>
      <c r="BO346">
        <f>$BR168*IF(DukeEnergy_BAU!BO168&lt;&gt;0,1,0)</f>
        <v>174437.26794374888</v>
      </c>
      <c r="BP346">
        <f>$BR168*IF(DukeEnergy_BAU!BP168&lt;&gt;0,1,0)</f>
        <v>174437.26794374888</v>
      </c>
      <c r="BQ346">
        <f>$BR168*IF(DukeEnergy_BAU!BQ168&lt;&gt;0,1,0)</f>
        <v>174437.26794374888</v>
      </c>
    </row>
    <row r="347" spans="1:69">
      <c r="A347" t="s">
        <v>285</v>
      </c>
      <c r="B347" t="s">
        <v>32</v>
      </c>
      <c r="C347" t="s">
        <v>33</v>
      </c>
      <c r="D347" t="s">
        <v>34</v>
      </c>
      <c r="E347" t="s">
        <v>599</v>
      </c>
      <c r="F347" t="s">
        <v>609</v>
      </c>
      <c r="I347">
        <v>95</v>
      </c>
      <c r="J347" t="s">
        <v>72</v>
      </c>
      <c r="K347">
        <v>1992</v>
      </c>
      <c r="M347" t="s">
        <v>306</v>
      </c>
      <c r="N347" t="s">
        <v>289</v>
      </c>
      <c r="S347" t="s">
        <v>600</v>
      </c>
      <c r="T347" t="s">
        <v>41</v>
      </c>
      <c r="U347">
        <v>39.449199999999998</v>
      </c>
      <c r="V347">
        <v>-84.461100000000002</v>
      </c>
      <c r="W347" t="s">
        <v>42</v>
      </c>
      <c r="X347" t="s">
        <v>467</v>
      </c>
      <c r="Y347" t="s">
        <v>468</v>
      </c>
      <c r="AA347" t="s">
        <v>57</v>
      </c>
      <c r="AB347" t="s">
        <v>601</v>
      </c>
      <c r="AC347" t="s">
        <v>602</v>
      </c>
      <c r="AD347" t="s">
        <v>610</v>
      </c>
      <c r="AE347" t="s">
        <v>49</v>
      </c>
      <c r="AF347" s="1">
        <v>1</v>
      </c>
      <c r="AG347">
        <f t="shared" si="386"/>
        <v>1710</v>
      </c>
      <c r="AH347" t="str">
        <f t="shared" si="387"/>
        <v/>
      </c>
      <c r="AI347">
        <f t="shared" si="388"/>
        <v>32</v>
      </c>
      <c r="AJ347">
        <f t="shared" si="390"/>
        <v>2032</v>
      </c>
      <c r="AK347">
        <f t="shared" ref="AK347:AL347" si="429">AJ347+40</f>
        <v>2072</v>
      </c>
      <c r="AL347">
        <f t="shared" si="429"/>
        <v>2112</v>
      </c>
      <c r="AM347">
        <f>BT169*IF(DukeEnergy_BAU!AM169&lt;&gt;0,1,0)</f>
        <v>163854.3848460789</v>
      </c>
      <c r="AN347">
        <f>BU169*IF(DukeEnergy_BAU!AN169&lt;&gt;0,1,0)</f>
        <v>177001.31594855941</v>
      </c>
      <c r="AO347">
        <f>BV169*IF(DukeEnergy_BAU!AO169&lt;&gt;0,1,0)</f>
        <v>200300.91415127614</v>
      </c>
      <c r="AP347">
        <f>BW169*IF(DukeEnergy_BAU!AP169&lt;&gt;0,1,0)</f>
        <v>156592.45682908138</v>
      </c>
      <c r="AQ347">
        <f>$BR169*IF(DukeEnergy_BAU!AQ169&lt;&gt;0,1,0)</f>
        <v>174437.26794374888</v>
      </c>
      <c r="AR347">
        <f>$BR169*IF(DukeEnergy_BAU!AR169&lt;&gt;0,1,0)</f>
        <v>174437.26794374888</v>
      </c>
      <c r="AS347">
        <f>$BR169*IF(DukeEnergy_BAU!AS169&lt;&gt;0,1,0)</f>
        <v>174437.26794374888</v>
      </c>
      <c r="AT347">
        <f>$BR169*IF(DukeEnergy_BAU!AT169&lt;&gt;0,1,0)</f>
        <v>174437.26794374888</v>
      </c>
      <c r="AU347">
        <f>$BR169*IF(DukeEnergy_BAU!AU169&lt;&gt;0,1,0)</f>
        <v>174437.26794374888</v>
      </c>
      <c r="AV347">
        <f>$BR169*IF(DukeEnergy_BAU!AV169&lt;&gt;0,1,0)</f>
        <v>174437.26794374888</v>
      </c>
      <c r="AW347">
        <f>$BR169*IF(DukeEnergy_BAU!AW169&lt;&gt;0,1,0)</f>
        <v>174437.26794374888</v>
      </c>
      <c r="AX347">
        <f>$BR169*IF(DukeEnergy_BAU!AX169&lt;&gt;0,1,0)</f>
        <v>174437.26794374888</v>
      </c>
      <c r="AY347">
        <f>$BR169*IF(DukeEnergy_BAU!AY169&lt;&gt;0,1,0)</f>
        <v>174437.26794374888</v>
      </c>
      <c r="AZ347">
        <f>$BR169*IF(DukeEnergy_BAU!AZ169&lt;&gt;0,1,0)</f>
        <v>174437.26794374888</v>
      </c>
      <c r="BA347">
        <f>$BR169*IF(DukeEnergy_BAU!BA169&lt;&gt;0,1,0)</f>
        <v>174437.26794374888</v>
      </c>
      <c r="BB347">
        <f>$BR169*IF(DukeEnergy_BAU!BB169&lt;&gt;0,1,0)</f>
        <v>174437.26794374888</v>
      </c>
      <c r="BC347">
        <f>$BR169*IF(DukeEnergy_BAU!BC169&lt;&gt;0,1,0)</f>
        <v>174437.26794374888</v>
      </c>
      <c r="BD347">
        <f>$BR169*IF(DukeEnergy_BAU!BD169&lt;&gt;0,1,0)</f>
        <v>174437.26794374888</v>
      </c>
      <c r="BE347">
        <f>$BR169*IF(DukeEnergy_BAU!BE169&lt;&gt;0,1,0)</f>
        <v>174437.26794374888</v>
      </c>
      <c r="BF347">
        <f>$BR169*IF(DukeEnergy_BAU!BF169&lt;&gt;0,1,0)</f>
        <v>174437.26794374888</v>
      </c>
      <c r="BG347">
        <f>$BR169*IF(DukeEnergy_BAU!BG169&lt;&gt;0,1,0)</f>
        <v>174437.26794374888</v>
      </c>
      <c r="BH347">
        <f>$BR169*IF(DukeEnergy_BAU!BH169&lt;&gt;0,1,0)</f>
        <v>174437.26794374888</v>
      </c>
      <c r="BI347">
        <f>$BR169*IF(DukeEnergy_BAU!BI169&lt;&gt;0,1,0)</f>
        <v>174437.26794374888</v>
      </c>
      <c r="BJ347">
        <f>$BR169*IF(DukeEnergy_BAU!BJ169&lt;&gt;0,1,0)</f>
        <v>174437.26794374888</v>
      </c>
      <c r="BK347">
        <f>$BR169*IF(DukeEnergy_BAU!BK169&lt;&gt;0,1,0)</f>
        <v>174437.26794374888</v>
      </c>
      <c r="BL347">
        <f>$BR169*IF(DukeEnergy_BAU!BL169&lt;&gt;0,1,0)</f>
        <v>174437.26794374888</v>
      </c>
      <c r="BM347">
        <f>$BR169*IF(DukeEnergy_BAU!BM169&lt;&gt;0,1,0)</f>
        <v>174437.26794374888</v>
      </c>
      <c r="BN347">
        <f>$BR169*IF(DukeEnergy_BAU!BN169&lt;&gt;0,1,0)</f>
        <v>174437.26794374888</v>
      </c>
      <c r="BO347">
        <f>$BR169*IF(DukeEnergy_BAU!BO169&lt;&gt;0,1,0)</f>
        <v>174437.26794374888</v>
      </c>
      <c r="BP347">
        <f>$BR169*IF(DukeEnergy_BAU!BP169&lt;&gt;0,1,0)</f>
        <v>174437.26794374888</v>
      </c>
      <c r="BQ347">
        <f>$BR169*IF(DukeEnergy_BAU!BQ169&lt;&gt;0,1,0)</f>
        <v>174437.26794374888</v>
      </c>
    </row>
    <row r="348" spans="1:69">
      <c r="A348" t="s">
        <v>285</v>
      </c>
      <c r="B348" t="s">
        <v>32</v>
      </c>
      <c r="C348" t="s">
        <v>33</v>
      </c>
      <c r="D348" t="s">
        <v>34</v>
      </c>
      <c r="E348" t="s">
        <v>599</v>
      </c>
      <c r="F348" t="s">
        <v>611</v>
      </c>
      <c r="I348">
        <v>95</v>
      </c>
      <c r="J348" t="s">
        <v>72</v>
      </c>
      <c r="K348">
        <v>1992</v>
      </c>
      <c r="M348" t="s">
        <v>306</v>
      </c>
      <c r="N348" t="s">
        <v>289</v>
      </c>
      <c r="S348" t="s">
        <v>600</v>
      </c>
      <c r="T348" t="s">
        <v>41</v>
      </c>
      <c r="U348">
        <v>39.449199999999998</v>
      </c>
      <c r="V348">
        <v>-84.461100000000002</v>
      </c>
      <c r="W348" t="s">
        <v>42</v>
      </c>
      <c r="X348" t="s">
        <v>467</v>
      </c>
      <c r="Y348" t="s">
        <v>468</v>
      </c>
      <c r="AA348" t="s">
        <v>57</v>
      </c>
      <c r="AB348" t="s">
        <v>601</v>
      </c>
      <c r="AC348" t="s">
        <v>602</v>
      </c>
      <c r="AD348" t="s">
        <v>612</v>
      </c>
      <c r="AE348" t="s">
        <v>49</v>
      </c>
      <c r="AF348" s="1">
        <v>1</v>
      </c>
      <c r="AG348">
        <f t="shared" si="386"/>
        <v>1710</v>
      </c>
      <c r="AH348" t="str">
        <f t="shared" si="387"/>
        <v/>
      </c>
      <c r="AI348">
        <f t="shared" si="388"/>
        <v>32</v>
      </c>
      <c r="AJ348">
        <f t="shared" si="390"/>
        <v>2032</v>
      </c>
      <c r="AK348">
        <f t="shared" ref="AK348:AL348" si="430">AJ348+40</f>
        <v>2072</v>
      </c>
      <c r="AL348">
        <f t="shared" si="430"/>
        <v>2112</v>
      </c>
      <c r="AM348">
        <f>BT170*IF(DukeEnergy_BAU!AM170&lt;&gt;0,1,0)</f>
        <v>163854.3848460789</v>
      </c>
      <c r="AN348">
        <f>BU170*IF(DukeEnergy_BAU!AN170&lt;&gt;0,1,0)</f>
        <v>177001.31594855941</v>
      </c>
      <c r="AO348">
        <f>BV170*IF(DukeEnergy_BAU!AO170&lt;&gt;0,1,0)</f>
        <v>200300.91415127614</v>
      </c>
      <c r="AP348">
        <f>BW170*IF(DukeEnergy_BAU!AP170&lt;&gt;0,1,0)</f>
        <v>156592.45682908138</v>
      </c>
      <c r="AQ348">
        <f>$BR170*IF(DukeEnergy_BAU!AQ170&lt;&gt;0,1,0)</f>
        <v>174437.26794374888</v>
      </c>
      <c r="AR348">
        <f>$BR170*IF(DukeEnergy_BAU!AR170&lt;&gt;0,1,0)</f>
        <v>174437.26794374888</v>
      </c>
      <c r="AS348">
        <f>$BR170*IF(DukeEnergy_BAU!AS170&lt;&gt;0,1,0)</f>
        <v>174437.26794374888</v>
      </c>
      <c r="AT348">
        <f>$BR170*IF(DukeEnergy_BAU!AT170&lt;&gt;0,1,0)</f>
        <v>174437.26794374888</v>
      </c>
      <c r="AU348">
        <f>$BR170*IF(DukeEnergy_BAU!AU170&lt;&gt;0,1,0)</f>
        <v>174437.26794374888</v>
      </c>
      <c r="AV348">
        <f>$BR170*IF(DukeEnergy_BAU!AV170&lt;&gt;0,1,0)</f>
        <v>174437.26794374888</v>
      </c>
      <c r="AW348">
        <f>$BR170*IF(DukeEnergy_BAU!AW170&lt;&gt;0,1,0)</f>
        <v>174437.26794374888</v>
      </c>
      <c r="AX348">
        <f>$BR170*IF(DukeEnergy_BAU!AX170&lt;&gt;0,1,0)</f>
        <v>174437.26794374888</v>
      </c>
      <c r="AY348">
        <f>$BR170*IF(DukeEnergy_BAU!AY170&lt;&gt;0,1,0)</f>
        <v>174437.26794374888</v>
      </c>
      <c r="AZ348">
        <f>$BR170*IF(DukeEnergy_BAU!AZ170&lt;&gt;0,1,0)</f>
        <v>174437.26794374888</v>
      </c>
      <c r="BA348">
        <f>$BR170*IF(DukeEnergy_BAU!BA170&lt;&gt;0,1,0)</f>
        <v>174437.26794374888</v>
      </c>
      <c r="BB348">
        <f>$BR170*IF(DukeEnergy_BAU!BB170&lt;&gt;0,1,0)</f>
        <v>174437.26794374888</v>
      </c>
      <c r="BC348">
        <f>$BR170*IF(DukeEnergy_BAU!BC170&lt;&gt;0,1,0)</f>
        <v>174437.26794374888</v>
      </c>
      <c r="BD348">
        <f>$BR170*IF(DukeEnergy_BAU!BD170&lt;&gt;0,1,0)</f>
        <v>174437.26794374888</v>
      </c>
      <c r="BE348">
        <f>$BR170*IF(DukeEnergy_BAU!BE170&lt;&gt;0,1,0)</f>
        <v>174437.26794374888</v>
      </c>
      <c r="BF348">
        <f>$BR170*IF(DukeEnergy_BAU!BF170&lt;&gt;0,1,0)</f>
        <v>174437.26794374888</v>
      </c>
      <c r="BG348">
        <f>$BR170*IF(DukeEnergy_BAU!BG170&lt;&gt;0,1,0)</f>
        <v>174437.26794374888</v>
      </c>
      <c r="BH348">
        <f>$BR170*IF(DukeEnergy_BAU!BH170&lt;&gt;0,1,0)</f>
        <v>174437.26794374888</v>
      </c>
      <c r="BI348">
        <f>$BR170*IF(DukeEnergy_BAU!BI170&lt;&gt;0,1,0)</f>
        <v>174437.26794374888</v>
      </c>
      <c r="BJ348">
        <f>$BR170*IF(DukeEnergy_BAU!BJ170&lt;&gt;0,1,0)</f>
        <v>174437.26794374888</v>
      </c>
      <c r="BK348">
        <f>$BR170*IF(DukeEnergy_BAU!BK170&lt;&gt;0,1,0)</f>
        <v>174437.26794374888</v>
      </c>
      <c r="BL348">
        <f>$BR170*IF(DukeEnergy_BAU!BL170&lt;&gt;0,1,0)</f>
        <v>174437.26794374888</v>
      </c>
      <c r="BM348">
        <f>$BR170*IF(DukeEnergy_BAU!BM170&lt;&gt;0,1,0)</f>
        <v>174437.26794374888</v>
      </c>
      <c r="BN348">
        <f>$BR170*IF(DukeEnergy_BAU!BN170&lt;&gt;0,1,0)</f>
        <v>174437.26794374888</v>
      </c>
      <c r="BO348">
        <f>$BR170*IF(DukeEnergy_BAU!BO170&lt;&gt;0,1,0)</f>
        <v>174437.26794374888</v>
      </c>
      <c r="BP348">
        <f>$BR170*IF(DukeEnergy_BAU!BP170&lt;&gt;0,1,0)</f>
        <v>174437.26794374888</v>
      </c>
      <c r="BQ348">
        <f>$BR170*IF(DukeEnergy_BAU!BQ170&lt;&gt;0,1,0)</f>
        <v>174437.26794374888</v>
      </c>
    </row>
    <row r="349" spans="1:69">
      <c r="A349" t="s">
        <v>285</v>
      </c>
      <c r="B349" t="s">
        <v>32</v>
      </c>
      <c r="C349" t="s">
        <v>33</v>
      </c>
      <c r="D349" t="s">
        <v>34</v>
      </c>
      <c r="E349" t="s">
        <v>599</v>
      </c>
      <c r="F349" t="s">
        <v>305</v>
      </c>
      <c r="I349">
        <v>95</v>
      </c>
      <c r="J349" t="s">
        <v>72</v>
      </c>
      <c r="K349">
        <v>1993</v>
      </c>
      <c r="M349" t="s">
        <v>306</v>
      </c>
      <c r="N349" t="s">
        <v>289</v>
      </c>
      <c r="S349" t="s">
        <v>600</v>
      </c>
      <c r="T349" t="s">
        <v>41</v>
      </c>
      <c r="U349">
        <v>39.449199999999998</v>
      </c>
      <c r="V349">
        <v>-84.461100000000002</v>
      </c>
      <c r="W349" t="s">
        <v>42</v>
      </c>
      <c r="X349" t="s">
        <v>467</v>
      </c>
      <c r="Y349" t="s">
        <v>468</v>
      </c>
      <c r="AA349" t="s">
        <v>57</v>
      </c>
      <c r="AB349" t="s">
        <v>601</v>
      </c>
      <c r="AC349" t="s">
        <v>602</v>
      </c>
      <c r="AD349" t="s">
        <v>603</v>
      </c>
      <c r="AE349" t="s">
        <v>49</v>
      </c>
      <c r="AF349" s="1">
        <v>1</v>
      </c>
      <c r="AG349">
        <f t="shared" si="386"/>
        <v>1710</v>
      </c>
      <c r="AH349">
        <f t="shared" si="387"/>
        <v>1710</v>
      </c>
      <c r="AI349">
        <f t="shared" si="388"/>
        <v>31</v>
      </c>
      <c r="AJ349">
        <f t="shared" si="390"/>
        <v>2033</v>
      </c>
      <c r="AK349">
        <f t="shared" ref="AK349:AL349" si="431">AJ349+40</f>
        <v>2073</v>
      </c>
      <c r="AL349">
        <f t="shared" si="431"/>
        <v>2113</v>
      </c>
      <c r="AM349">
        <f>BT171*IF(DukeEnergy_BAU!AM171&lt;&gt;0,1,0)</f>
        <v>163854.3848460789</v>
      </c>
      <c r="AN349">
        <f>BU171*IF(DukeEnergy_BAU!AN171&lt;&gt;0,1,0)</f>
        <v>177001.31594855941</v>
      </c>
      <c r="AO349">
        <f>BV171*IF(DukeEnergy_BAU!AO171&lt;&gt;0,1,0)</f>
        <v>200300.91415127614</v>
      </c>
      <c r="AP349">
        <f>BW171*IF(DukeEnergy_BAU!AP171&lt;&gt;0,1,0)</f>
        <v>156592.45682908138</v>
      </c>
      <c r="AQ349">
        <f>$BR171*IF(DukeEnergy_BAU!AQ171&lt;&gt;0,1,0)</f>
        <v>174437.26794374888</v>
      </c>
      <c r="AR349">
        <f>$BR171*IF(DukeEnergy_BAU!AR171&lt;&gt;0,1,0)</f>
        <v>174437.26794374888</v>
      </c>
      <c r="AS349">
        <f>$BR171*IF(DukeEnergy_BAU!AS171&lt;&gt;0,1,0)</f>
        <v>174437.26794374888</v>
      </c>
      <c r="AT349">
        <f>$BR171*IF(DukeEnergy_BAU!AT171&lt;&gt;0,1,0)</f>
        <v>174437.26794374888</v>
      </c>
      <c r="AU349">
        <f>$BR171*IF(DukeEnergy_BAU!AU171&lt;&gt;0,1,0)</f>
        <v>174437.26794374888</v>
      </c>
      <c r="AV349">
        <f>$BR171*IF(DukeEnergy_BAU!AV171&lt;&gt;0,1,0)</f>
        <v>174437.26794374888</v>
      </c>
      <c r="AW349">
        <f>$BR171*IF(DukeEnergy_BAU!AW171&lt;&gt;0,1,0)</f>
        <v>174437.26794374888</v>
      </c>
      <c r="AX349">
        <f>$BR171*IF(DukeEnergy_BAU!AX171&lt;&gt;0,1,0)</f>
        <v>174437.26794374888</v>
      </c>
      <c r="AY349">
        <f>$BR171*IF(DukeEnergy_BAU!AY171&lt;&gt;0,1,0)</f>
        <v>174437.26794374888</v>
      </c>
      <c r="AZ349">
        <f>$BR171*IF(DukeEnergy_BAU!AZ171&lt;&gt;0,1,0)</f>
        <v>174437.26794374888</v>
      </c>
      <c r="BA349">
        <f>$BR171*IF(DukeEnergy_BAU!BA171&lt;&gt;0,1,0)</f>
        <v>174437.26794374888</v>
      </c>
      <c r="BB349">
        <f>$BR171*IF(DukeEnergy_BAU!BB171&lt;&gt;0,1,0)</f>
        <v>174437.26794374888</v>
      </c>
      <c r="BC349">
        <f>$BR171*IF(DukeEnergy_BAU!BC171&lt;&gt;0,1,0)</f>
        <v>174437.26794374888</v>
      </c>
      <c r="BD349">
        <f>$BR171*IF(DukeEnergy_BAU!BD171&lt;&gt;0,1,0)</f>
        <v>174437.26794374888</v>
      </c>
      <c r="BE349">
        <f>$BR171*IF(DukeEnergy_BAU!BE171&lt;&gt;0,1,0)</f>
        <v>174437.26794374888</v>
      </c>
      <c r="BF349">
        <f>$BR171*IF(DukeEnergy_BAU!BF171&lt;&gt;0,1,0)</f>
        <v>174437.26794374888</v>
      </c>
      <c r="BG349">
        <f>$BR171*IF(DukeEnergy_BAU!BG171&lt;&gt;0,1,0)</f>
        <v>174437.26794374888</v>
      </c>
      <c r="BH349">
        <f>$BR171*IF(DukeEnergy_BAU!BH171&lt;&gt;0,1,0)</f>
        <v>174437.26794374888</v>
      </c>
      <c r="BI349">
        <f>$BR171*IF(DukeEnergy_BAU!BI171&lt;&gt;0,1,0)</f>
        <v>174437.26794374888</v>
      </c>
      <c r="BJ349">
        <f>$BR171*IF(DukeEnergy_BAU!BJ171&lt;&gt;0,1,0)</f>
        <v>174437.26794374888</v>
      </c>
      <c r="BK349">
        <f>$BR171*IF(DukeEnergy_BAU!BK171&lt;&gt;0,1,0)</f>
        <v>174437.26794374888</v>
      </c>
      <c r="BL349">
        <f>$BR171*IF(DukeEnergy_BAU!BL171&lt;&gt;0,1,0)</f>
        <v>174437.26794374888</v>
      </c>
      <c r="BM349">
        <f>$BR171*IF(DukeEnergy_BAU!BM171&lt;&gt;0,1,0)</f>
        <v>174437.26794374888</v>
      </c>
      <c r="BN349">
        <f>$BR171*IF(DukeEnergy_BAU!BN171&lt;&gt;0,1,0)</f>
        <v>174437.26794374888</v>
      </c>
      <c r="BO349">
        <f>$BR171*IF(DukeEnergy_BAU!BO171&lt;&gt;0,1,0)</f>
        <v>174437.26794374888</v>
      </c>
      <c r="BP349">
        <f>$BR171*IF(DukeEnergy_BAU!BP171&lt;&gt;0,1,0)</f>
        <v>174437.26794374888</v>
      </c>
      <c r="BQ349">
        <f>$BR171*IF(DukeEnergy_BAU!BQ171&lt;&gt;0,1,0)</f>
        <v>174437.26794374888</v>
      </c>
    </row>
    <row r="350" spans="1:69">
      <c r="AL350" t="s">
        <v>1277</v>
      </c>
      <c r="AM350">
        <f>SUM(AM180:AM349)/10^6</f>
        <v>92.795064870754516</v>
      </c>
      <c r="AN350">
        <f t="shared" ref="AN350:BQ350" si="432">SUM(AN180:AN349)/10^6</f>
        <v>94.434841818111735</v>
      </c>
      <c r="AO350">
        <f t="shared" si="432"/>
        <v>89.496243485728712</v>
      </c>
      <c r="AP350">
        <f t="shared" si="432"/>
        <v>76.165244190783866</v>
      </c>
      <c r="AQ350">
        <f t="shared" si="432"/>
        <v>88.309043225182307</v>
      </c>
      <c r="AR350">
        <f t="shared" si="432"/>
        <v>88.309043225182307</v>
      </c>
      <c r="AS350">
        <f t="shared" si="432"/>
        <v>88.309043225182307</v>
      </c>
      <c r="AT350">
        <f t="shared" si="432"/>
        <v>88.309043225182307</v>
      </c>
      <c r="AU350">
        <f t="shared" si="432"/>
        <v>88.309043225182307</v>
      </c>
      <c r="AV350">
        <f t="shared" si="432"/>
        <v>88.309043225182307</v>
      </c>
      <c r="AW350">
        <f t="shared" si="432"/>
        <v>88.309043225182307</v>
      </c>
      <c r="AX350">
        <f t="shared" si="432"/>
        <v>88.309043225182307</v>
      </c>
      <c r="AY350">
        <f t="shared" si="432"/>
        <v>88.309043225182307</v>
      </c>
      <c r="AZ350">
        <f t="shared" si="432"/>
        <v>88.309043225182307</v>
      </c>
      <c r="BA350">
        <f t="shared" si="432"/>
        <v>88.309043225182307</v>
      </c>
      <c r="BB350">
        <f t="shared" si="432"/>
        <v>88.309043225182307</v>
      </c>
      <c r="BC350">
        <f t="shared" si="432"/>
        <v>88.309043225182307</v>
      </c>
      <c r="BD350">
        <f t="shared" si="432"/>
        <v>88.309043225182307</v>
      </c>
      <c r="BE350">
        <f t="shared" si="432"/>
        <v>88.309043225182307</v>
      </c>
      <c r="BF350">
        <f t="shared" si="432"/>
        <v>88.309043225182307</v>
      </c>
      <c r="BG350">
        <f t="shared" si="432"/>
        <v>88.309043225182307</v>
      </c>
      <c r="BH350">
        <f t="shared" si="432"/>
        <v>88.309043225182307</v>
      </c>
      <c r="BI350">
        <f t="shared" si="432"/>
        <v>88.309043225182307</v>
      </c>
      <c r="BJ350">
        <f t="shared" si="432"/>
        <v>88.309043225182307</v>
      </c>
      <c r="BK350">
        <f t="shared" si="432"/>
        <v>88.309043225182307</v>
      </c>
      <c r="BL350">
        <f t="shared" si="432"/>
        <v>88.309043225182307</v>
      </c>
      <c r="BM350">
        <f t="shared" si="432"/>
        <v>88.309043225182307</v>
      </c>
      <c r="BN350">
        <f t="shared" si="432"/>
        <v>88.309043225182307</v>
      </c>
      <c r="BO350">
        <f t="shared" si="432"/>
        <v>88.309043225182307</v>
      </c>
      <c r="BP350">
        <f t="shared" si="432"/>
        <v>88.309043225182307</v>
      </c>
      <c r="BQ350">
        <f t="shared" si="432"/>
        <v>88.309043225182307</v>
      </c>
    </row>
    <row r="351" spans="1:69">
      <c r="AL351" t="s">
        <v>1278</v>
      </c>
      <c r="AM351">
        <f>SUMIFS(AM180:AM349,$A180:$A349,"coal")/10^6</f>
        <v>52.402073952048546</v>
      </c>
      <c r="AN351">
        <f t="shared" ref="AN351:BQ351" si="433">SUMIFS(AN180:AN349,$A180:$A349,"coal")/10^6</f>
        <v>50.835729569756225</v>
      </c>
      <c r="AO351">
        <f t="shared" si="433"/>
        <v>40.445983621298744</v>
      </c>
      <c r="AP351">
        <f t="shared" si="433"/>
        <v>37.699102289179557</v>
      </c>
      <c r="AQ351">
        <f t="shared" si="433"/>
        <v>44.593932720219229</v>
      </c>
      <c r="AR351">
        <f t="shared" si="433"/>
        <v>44.593932720219229</v>
      </c>
      <c r="AS351">
        <f t="shared" si="433"/>
        <v>44.593932720219229</v>
      </c>
      <c r="AT351">
        <f t="shared" si="433"/>
        <v>44.593932720219229</v>
      </c>
      <c r="AU351">
        <f t="shared" si="433"/>
        <v>44.593932720219229</v>
      </c>
      <c r="AV351">
        <f t="shared" si="433"/>
        <v>44.593932720219229</v>
      </c>
      <c r="AW351">
        <f t="shared" si="433"/>
        <v>44.593932720219229</v>
      </c>
      <c r="AX351">
        <f t="shared" si="433"/>
        <v>44.593932720219229</v>
      </c>
      <c r="AY351">
        <f t="shared" si="433"/>
        <v>44.593932720219229</v>
      </c>
      <c r="AZ351">
        <f t="shared" si="433"/>
        <v>44.593932720219229</v>
      </c>
      <c r="BA351">
        <f t="shared" si="433"/>
        <v>44.593932720219229</v>
      </c>
      <c r="BB351">
        <f t="shared" si="433"/>
        <v>44.593932720219229</v>
      </c>
      <c r="BC351">
        <f t="shared" si="433"/>
        <v>44.593932720219229</v>
      </c>
      <c r="BD351">
        <f t="shared" si="433"/>
        <v>44.593932720219229</v>
      </c>
      <c r="BE351">
        <f t="shared" si="433"/>
        <v>44.593932720219229</v>
      </c>
      <c r="BF351">
        <f t="shared" si="433"/>
        <v>44.593932720219229</v>
      </c>
      <c r="BG351">
        <f t="shared" si="433"/>
        <v>44.593932720219229</v>
      </c>
      <c r="BH351">
        <f t="shared" si="433"/>
        <v>44.593932720219229</v>
      </c>
      <c r="BI351">
        <f t="shared" si="433"/>
        <v>44.593932720219229</v>
      </c>
      <c r="BJ351">
        <f t="shared" si="433"/>
        <v>44.593932720219229</v>
      </c>
      <c r="BK351">
        <f t="shared" si="433"/>
        <v>44.593932720219229</v>
      </c>
      <c r="BL351">
        <f t="shared" si="433"/>
        <v>44.593932720219229</v>
      </c>
      <c r="BM351">
        <f t="shared" si="433"/>
        <v>44.593932720219229</v>
      </c>
      <c r="BN351">
        <f t="shared" si="433"/>
        <v>44.593932720219229</v>
      </c>
      <c r="BO351">
        <f t="shared" si="433"/>
        <v>44.593932720219229</v>
      </c>
      <c r="BP351">
        <f t="shared" si="433"/>
        <v>44.593932720219229</v>
      </c>
      <c r="BQ351">
        <f t="shared" si="433"/>
        <v>44.593932720219229</v>
      </c>
    </row>
    <row r="352" spans="1:69">
      <c r="AL352" t="s">
        <v>1279</v>
      </c>
      <c r="AM352" cm="1">
        <f t="array" ref="AM352">SUMPRODUCT(($N180:$N349={"NG","NG/B","NG/C","NG/D","NG/HFO","NG/FO","NG/FO/D","NG/LNG","NG/N","NG/N/D","NG/D/HFO","NG/HFO/OG","NG/S","LNG/NG/FO","LNG/D","LNG/LPG","WSTH-NG","WSTH-NG/BU"}) * (AM180:AM349)) / 10^6</f>
        <v>39.958910114963501</v>
      </c>
      <c r="AN352" cm="1">
        <f t="array" ref="AN352">SUMPRODUCT(($N180:$N349={"NG","NG/B","NG/C","NG/D","NG/HFO","NG/FO","NG/FO/D","NG/LNG","NG/N","NG/N/D","NG/D/HFO","NG/HFO/OG","NG/S","LNG/NG/FO","LNG/D","LNG/LPG","WSTH-NG","WSTH-NG/BU"}) * (AN180:AN349)) / 10^6</f>
        <v>43.165031444613227</v>
      </c>
      <c r="AO352" cm="1">
        <f t="array" ref="AO352">SUMPRODUCT(($N180:$N349={"NG","NG/B","NG/C","NG/D","NG/HFO","NG/FO","NG/FO/D","NG/LNG","NG/N","NG/N/D","NG/D/HFO","NG/HFO/OG","NG/S","LNG/NG/FO","LNG/D","LNG/LPG","WSTH-NG","WSTH-NG/BU"}) * (AO180:AO349)) / 10^6</f>
        <v>48.503393469400336</v>
      </c>
      <c r="AP352" cm="1">
        <f t="array" ref="AP352">SUMPRODUCT(($N180:$N349={"NG","NG/B","NG/C","NG/D","NG/HFO","NG/FO","NG/FO/D","NG/LNG","NG/N","NG/N/D","NG/D/HFO","NG/HFO/OG","NG/S","LNG/NG/FO","LNG/D","LNG/LPG","WSTH-NG","WSTH-NG/BU"}) * (AP180:AP349)) / 10^6</f>
        <v>37.919275506574749</v>
      </c>
      <c r="AQ352" cm="1">
        <f t="array" ref="AQ352">SUMPRODUCT(($N180:$N349={"NG","NG/B","NG/C","NG/D","NG/HFO","NG/FO","NG/FO/D","NG/LNG","NG/N","NG/N/D","NG/D/HFO","NG/HFO/OG","NG/S","LNG/NG/FO","LNG/D","LNG/LPG","WSTH-NG","WSTH-NG/BU"}) * (AQ180:AQ349)) / 10^6</f>
        <v>43.224636905577114</v>
      </c>
      <c r="AR352" cm="1">
        <f t="array" ref="AR352">SUMPRODUCT(($N180:$N349={"NG","NG/B","NG/C","NG/D","NG/HFO","NG/FO","NG/FO/D","NG/LNG","NG/N","NG/N/D","NG/D/HFO","NG/HFO/OG","NG/S","LNG/NG/FO","LNG/D","LNG/LPG","WSTH-NG","WSTH-NG/BU"}) * (AR180:AR349)) / 10^6</f>
        <v>43.224636905577114</v>
      </c>
      <c r="AS352" cm="1">
        <f t="array" ref="AS352">SUMPRODUCT(($N180:$N349={"NG","NG/B","NG/C","NG/D","NG/HFO","NG/FO","NG/FO/D","NG/LNG","NG/N","NG/N/D","NG/D/HFO","NG/HFO/OG","NG/S","LNG/NG/FO","LNG/D","LNG/LPG","WSTH-NG","WSTH-NG/BU"}) * (AS180:AS349)) / 10^6</f>
        <v>43.224636905577114</v>
      </c>
      <c r="AT352" cm="1">
        <f t="array" ref="AT352">SUMPRODUCT(($N180:$N349={"NG","NG/B","NG/C","NG/D","NG/HFO","NG/FO","NG/FO/D","NG/LNG","NG/N","NG/N/D","NG/D/HFO","NG/HFO/OG","NG/S","LNG/NG/FO","LNG/D","LNG/LPG","WSTH-NG","WSTH-NG/BU"}) * (AT180:AT349)) / 10^6</f>
        <v>43.224636905577114</v>
      </c>
      <c r="AU352" cm="1">
        <f t="array" ref="AU352">SUMPRODUCT(($N180:$N349={"NG","NG/B","NG/C","NG/D","NG/HFO","NG/FO","NG/FO/D","NG/LNG","NG/N","NG/N/D","NG/D/HFO","NG/HFO/OG","NG/S","LNG/NG/FO","LNG/D","LNG/LPG","WSTH-NG","WSTH-NG/BU"}) * (AU180:AU349)) / 10^6</f>
        <v>43.224636905577114</v>
      </c>
      <c r="AV352" cm="1">
        <f t="array" ref="AV352">SUMPRODUCT(($N180:$N349={"NG","NG/B","NG/C","NG/D","NG/HFO","NG/FO","NG/FO/D","NG/LNG","NG/N","NG/N/D","NG/D/HFO","NG/HFO/OG","NG/S","LNG/NG/FO","LNG/D","LNG/LPG","WSTH-NG","WSTH-NG/BU"}) * (AV180:AV349)) / 10^6</f>
        <v>43.224636905577114</v>
      </c>
      <c r="AW352" cm="1">
        <f t="array" ref="AW352">SUMPRODUCT(($N180:$N349={"NG","NG/B","NG/C","NG/D","NG/HFO","NG/FO","NG/FO/D","NG/LNG","NG/N","NG/N/D","NG/D/HFO","NG/HFO/OG","NG/S","LNG/NG/FO","LNG/D","LNG/LPG","WSTH-NG","WSTH-NG/BU"}) * (AW180:AW349)) / 10^6</f>
        <v>43.224636905577114</v>
      </c>
      <c r="AX352" cm="1">
        <f t="array" ref="AX352">SUMPRODUCT(($N180:$N349={"NG","NG/B","NG/C","NG/D","NG/HFO","NG/FO","NG/FO/D","NG/LNG","NG/N","NG/N/D","NG/D/HFO","NG/HFO/OG","NG/S","LNG/NG/FO","LNG/D","LNG/LPG","WSTH-NG","WSTH-NG/BU"}) * (AX180:AX349)) / 10^6</f>
        <v>43.224636905577114</v>
      </c>
      <c r="AY352" cm="1">
        <f t="array" ref="AY352">SUMPRODUCT(($N180:$N349={"NG","NG/B","NG/C","NG/D","NG/HFO","NG/FO","NG/FO/D","NG/LNG","NG/N","NG/N/D","NG/D/HFO","NG/HFO/OG","NG/S","LNG/NG/FO","LNG/D","LNG/LPG","WSTH-NG","WSTH-NG/BU"}) * (AY180:AY349)) / 10^6</f>
        <v>43.224636905577114</v>
      </c>
      <c r="AZ352" cm="1">
        <f t="array" ref="AZ352">SUMPRODUCT(($N180:$N349={"NG","NG/B","NG/C","NG/D","NG/HFO","NG/FO","NG/FO/D","NG/LNG","NG/N","NG/N/D","NG/D/HFO","NG/HFO/OG","NG/S","LNG/NG/FO","LNG/D","LNG/LPG","WSTH-NG","WSTH-NG/BU"}) * (AZ180:AZ349)) / 10^6</f>
        <v>43.224636905577114</v>
      </c>
      <c r="BA352" cm="1">
        <f t="array" ref="BA352">SUMPRODUCT(($N180:$N349={"NG","NG/B","NG/C","NG/D","NG/HFO","NG/FO","NG/FO/D","NG/LNG","NG/N","NG/N/D","NG/D/HFO","NG/HFO/OG","NG/S","LNG/NG/FO","LNG/D","LNG/LPG","WSTH-NG","WSTH-NG/BU"}) * (BA180:BA349)) / 10^6</f>
        <v>43.224636905577114</v>
      </c>
      <c r="BB352" cm="1">
        <f t="array" ref="BB352">SUMPRODUCT(($N180:$N349={"NG","NG/B","NG/C","NG/D","NG/HFO","NG/FO","NG/FO/D","NG/LNG","NG/N","NG/N/D","NG/D/HFO","NG/HFO/OG","NG/S","LNG/NG/FO","LNG/D","LNG/LPG","WSTH-NG","WSTH-NG/BU"}) * (BB180:BB349)) / 10^6</f>
        <v>43.224636905577114</v>
      </c>
      <c r="BC352" cm="1">
        <f t="array" ref="BC352">SUMPRODUCT(($N180:$N349={"NG","NG/B","NG/C","NG/D","NG/HFO","NG/FO","NG/FO/D","NG/LNG","NG/N","NG/N/D","NG/D/HFO","NG/HFO/OG","NG/S","LNG/NG/FO","LNG/D","LNG/LPG","WSTH-NG","WSTH-NG/BU"}) * (BC180:BC349)) / 10^6</f>
        <v>43.224636905577114</v>
      </c>
      <c r="BD352" cm="1">
        <f t="array" ref="BD352">SUMPRODUCT(($N180:$N349={"NG","NG/B","NG/C","NG/D","NG/HFO","NG/FO","NG/FO/D","NG/LNG","NG/N","NG/N/D","NG/D/HFO","NG/HFO/OG","NG/S","LNG/NG/FO","LNG/D","LNG/LPG","WSTH-NG","WSTH-NG/BU"}) * (BD180:BD349)) / 10^6</f>
        <v>43.224636905577114</v>
      </c>
      <c r="BE352" cm="1">
        <f t="array" ref="BE352">SUMPRODUCT(($N180:$N349={"NG","NG/B","NG/C","NG/D","NG/HFO","NG/FO","NG/FO/D","NG/LNG","NG/N","NG/N/D","NG/D/HFO","NG/HFO/OG","NG/S","LNG/NG/FO","LNG/D","LNG/LPG","WSTH-NG","WSTH-NG/BU"}) * (BE180:BE349)) / 10^6</f>
        <v>43.224636905577114</v>
      </c>
      <c r="BF352" cm="1">
        <f t="array" ref="BF352">SUMPRODUCT(($N180:$N349={"NG","NG/B","NG/C","NG/D","NG/HFO","NG/FO","NG/FO/D","NG/LNG","NG/N","NG/N/D","NG/D/HFO","NG/HFO/OG","NG/S","LNG/NG/FO","LNG/D","LNG/LPG","WSTH-NG","WSTH-NG/BU"}) * (BF180:BF349)) / 10^6</f>
        <v>43.224636905577114</v>
      </c>
      <c r="BG352" cm="1">
        <f t="array" ref="BG352">SUMPRODUCT(($N180:$N349={"NG","NG/B","NG/C","NG/D","NG/HFO","NG/FO","NG/FO/D","NG/LNG","NG/N","NG/N/D","NG/D/HFO","NG/HFO/OG","NG/S","LNG/NG/FO","LNG/D","LNG/LPG","WSTH-NG","WSTH-NG/BU"}) * (BG180:BG349)) / 10^6</f>
        <v>43.224636905577114</v>
      </c>
      <c r="BH352" cm="1">
        <f t="array" ref="BH352">SUMPRODUCT(($N180:$N349={"NG","NG/B","NG/C","NG/D","NG/HFO","NG/FO","NG/FO/D","NG/LNG","NG/N","NG/N/D","NG/D/HFO","NG/HFO/OG","NG/S","LNG/NG/FO","LNG/D","LNG/LPG","WSTH-NG","WSTH-NG/BU"}) * (BH180:BH349)) / 10^6</f>
        <v>43.224636905577114</v>
      </c>
      <c r="BI352" cm="1">
        <f t="array" ref="BI352">SUMPRODUCT(($N180:$N349={"NG","NG/B","NG/C","NG/D","NG/HFO","NG/FO","NG/FO/D","NG/LNG","NG/N","NG/N/D","NG/D/HFO","NG/HFO/OG","NG/S","LNG/NG/FO","LNG/D","LNG/LPG","WSTH-NG","WSTH-NG/BU"}) * (BI180:BI349)) / 10^6</f>
        <v>43.224636905577114</v>
      </c>
      <c r="BJ352" cm="1">
        <f t="array" ref="BJ352">SUMPRODUCT(($N180:$N349={"NG","NG/B","NG/C","NG/D","NG/HFO","NG/FO","NG/FO/D","NG/LNG","NG/N","NG/N/D","NG/D/HFO","NG/HFO/OG","NG/S","LNG/NG/FO","LNG/D","LNG/LPG","WSTH-NG","WSTH-NG/BU"}) * (BJ180:BJ349)) / 10^6</f>
        <v>43.224636905577114</v>
      </c>
      <c r="BK352" cm="1">
        <f t="array" ref="BK352">SUMPRODUCT(($N180:$N349={"NG","NG/B","NG/C","NG/D","NG/HFO","NG/FO","NG/FO/D","NG/LNG","NG/N","NG/N/D","NG/D/HFO","NG/HFO/OG","NG/S","LNG/NG/FO","LNG/D","LNG/LPG","WSTH-NG","WSTH-NG/BU"}) * (BK180:BK349)) / 10^6</f>
        <v>43.224636905577114</v>
      </c>
      <c r="BL352" cm="1">
        <f t="array" ref="BL352">SUMPRODUCT(($N180:$N349={"NG","NG/B","NG/C","NG/D","NG/HFO","NG/FO","NG/FO/D","NG/LNG","NG/N","NG/N/D","NG/D/HFO","NG/HFO/OG","NG/S","LNG/NG/FO","LNG/D","LNG/LPG","WSTH-NG","WSTH-NG/BU"}) * (BL180:BL349)) / 10^6</f>
        <v>43.224636905577114</v>
      </c>
      <c r="BM352" cm="1">
        <f t="array" ref="BM352">SUMPRODUCT(($N180:$N349={"NG","NG/B","NG/C","NG/D","NG/HFO","NG/FO","NG/FO/D","NG/LNG","NG/N","NG/N/D","NG/D/HFO","NG/HFO/OG","NG/S","LNG/NG/FO","LNG/D","LNG/LPG","WSTH-NG","WSTH-NG/BU"}) * (BM180:BM349)) / 10^6</f>
        <v>43.224636905577114</v>
      </c>
      <c r="BN352" cm="1">
        <f t="array" ref="BN352">SUMPRODUCT(($N180:$N349={"NG","NG/B","NG/C","NG/D","NG/HFO","NG/FO","NG/FO/D","NG/LNG","NG/N","NG/N/D","NG/D/HFO","NG/HFO/OG","NG/S","LNG/NG/FO","LNG/D","LNG/LPG","WSTH-NG","WSTH-NG/BU"}) * (BN180:BN349)) / 10^6</f>
        <v>43.224636905577114</v>
      </c>
      <c r="BO352" cm="1">
        <f t="array" ref="BO352">SUMPRODUCT(($N180:$N349={"NG","NG/B","NG/C","NG/D","NG/HFO","NG/FO","NG/FO/D","NG/LNG","NG/N","NG/N/D","NG/D/HFO","NG/HFO/OG","NG/S","LNG/NG/FO","LNG/D","LNG/LPG","WSTH-NG","WSTH-NG/BU"}) * (BO180:BO349)) / 10^6</f>
        <v>43.224636905577114</v>
      </c>
      <c r="BP352" cm="1">
        <f t="array" ref="BP352">SUMPRODUCT(($N180:$N349={"NG","NG/B","NG/C","NG/D","NG/HFO","NG/FO","NG/FO/D","NG/LNG","NG/N","NG/N/D","NG/D/HFO","NG/HFO/OG","NG/S","LNG/NG/FO","LNG/D","LNG/LPG","WSTH-NG","WSTH-NG/BU"}) * (BP180:BP349)) / 10^6</f>
        <v>43.224636905577114</v>
      </c>
      <c r="BQ352" cm="1">
        <f t="array" ref="BQ352">SUMPRODUCT(($N180:$N349={"NG","NG/B","NG/C","NG/D","NG/HFO","NG/FO","NG/FO/D","NG/LNG","NG/N","NG/N/D","NG/D/HFO","NG/HFO/OG","NG/S","LNG/NG/FO","LNG/D","LNG/LPG","WSTH-NG","WSTH-NG/BU"}) * (BQ180:BQ349)) / 10^6</f>
        <v>43.224636905577114</v>
      </c>
    </row>
    <row r="353" spans="1:69">
      <c r="AL353" t="s">
        <v>1280</v>
      </c>
      <c r="AM353" cm="1">
        <f t="array" ref="AM353">SUMPRODUCT(($N180:$N349={"D","D/HFO","D/NG","HFO","FO","HFO/B","HFO/D","HFO/NG"}) * (AM180:AM349)) / 10^6</f>
        <v>0.25384577315226331</v>
      </c>
      <c r="AN353" cm="1">
        <f t="array" ref="AN353">SUMPRODUCT(($N180:$N349={"D","D/HFO","D/NG","HFO","FO","HFO/B","HFO/D","HFO/NG"}) * (AN180:AN349)) / 10^6</f>
        <v>0.25384577315226331</v>
      </c>
      <c r="AO353" cm="1">
        <f t="array" ref="AO353">SUMPRODUCT(($N180:$N349={"D","D/HFO","D/NG","HFO","FO","HFO/B","HFO/D","HFO/NG"}) * (AO180:AO349)) / 10^6</f>
        <v>0.31980157072249393</v>
      </c>
      <c r="AP353" cm="1">
        <f t="array" ref="AP353">SUMPRODUCT(($N180:$N349={"D","D/HFO","D/NG","HFO","FO","HFO/B","HFO/D","HFO/NG"}) * (AP180:AP349)) / 10^6</f>
        <v>0.31980157072249393</v>
      </c>
      <c r="AQ353" cm="1">
        <f t="array" ref="AQ353">SUMPRODUCT(($N180:$N349={"D","D/HFO","D/NG","HFO","FO","HFO/B","HFO/D","HFO/NG"}) * (AQ180:AQ349)) / 10^6</f>
        <v>0.28682367193737845</v>
      </c>
      <c r="AR353" cm="1">
        <f t="array" ref="AR353">SUMPRODUCT(($N180:$N349={"D","D/HFO","D/NG","HFO","FO","HFO/B","HFO/D","HFO/NG"}) * (AR180:AR349)) / 10^6</f>
        <v>0.28682367193737845</v>
      </c>
      <c r="AS353" cm="1">
        <f t="array" ref="AS353">SUMPRODUCT(($N180:$N349={"D","D/HFO","D/NG","HFO","FO","HFO/B","HFO/D","HFO/NG"}) * (AS180:AS349)) / 10^6</f>
        <v>0.28682367193737845</v>
      </c>
      <c r="AT353" cm="1">
        <f t="array" ref="AT353">SUMPRODUCT(($N180:$N349={"D","D/HFO","D/NG","HFO","FO","HFO/B","HFO/D","HFO/NG"}) * (AT180:AT349)) / 10^6</f>
        <v>0.28682367193737845</v>
      </c>
      <c r="AU353" cm="1">
        <f t="array" ref="AU353">SUMPRODUCT(($N180:$N349={"D","D/HFO","D/NG","HFO","FO","HFO/B","HFO/D","HFO/NG"}) * (AU180:AU349)) / 10^6</f>
        <v>0.28682367193737845</v>
      </c>
      <c r="AV353" cm="1">
        <f t="array" ref="AV353">SUMPRODUCT(($N180:$N349={"D","D/HFO","D/NG","HFO","FO","HFO/B","HFO/D","HFO/NG"}) * (AV180:AV349)) / 10^6</f>
        <v>0.28682367193737845</v>
      </c>
      <c r="AW353" cm="1">
        <f t="array" ref="AW353">SUMPRODUCT(($N180:$N349={"D","D/HFO","D/NG","HFO","FO","HFO/B","HFO/D","HFO/NG"}) * (AW180:AW349)) / 10^6</f>
        <v>0.28682367193737845</v>
      </c>
      <c r="AX353" cm="1">
        <f t="array" ref="AX353">SUMPRODUCT(($N180:$N349={"D","D/HFO","D/NG","HFO","FO","HFO/B","HFO/D","HFO/NG"}) * (AX180:AX349)) / 10^6</f>
        <v>0.28682367193737845</v>
      </c>
      <c r="AY353" cm="1">
        <f t="array" ref="AY353">SUMPRODUCT(($N180:$N349={"D","D/HFO","D/NG","HFO","FO","HFO/B","HFO/D","HFO/NG"}) * (AY180:AY349)) / 10^6</f>
        <v>0.28682367193737845</v>
      </c>
      <c r="AZ353" cm="1">
        <f t="array" ref="AZ353">SUMPRODUCT(($N180:$N349={"D","D/HFO","D/NG","HFO","FO","HFO/B","HFO/D","HFO/NG"}) * (AZ180:AZ349)) / 10^6</f>
        <v>0.28682367193737845</v>
      </c>
      <c r="BA353" cm="1">
        <f t="array" ref="BA353">SUMPRODUCT(($N180:$N349={"D","D/HFO","D/NG","HFO","FO","HFO/B","HFO/D","HFO/NG"}) * (BA180:BA349)) / 10^6</f>
        <v>0.28682367193737845</v>
      </c>
      <c r="BB353" cm="1">
        <f t="array" ref="BB353">SUMPRODUCT(($N180:$N349={"D","D/HFO","D/NG","HFO","FO","HFO/B","HFO/D","HFO/NG"}) * (BB180:BB349)) / 10^6</f>
        <v>0.28682367193737845</v>
      </c>
      <c r="BC353" cm="1">
        <f t="array" ref="BC353">SUMPRODUCT(($N180:$N349={"D","D/HFO","D/NG","HFO","FO","HFO/B","HFO/D","HFO/NG"}) * (BC180:BC349)) / 10^6</f>
        <v>0.28682367193737845</v>
      </c>
      <c r="BD353" cm="1">
        <f t="array" ref="BD353">SUMPRODUCT(($N180:$N349={"D","D/HFO","D/NG","HFO","FO","HFO/B","HFO/D","HFO/NG"}) * (BD180:BD349)) / 10^6</f>
        <v>0.28682367193737845</v>
      </c>
      <c r="BE353" cm="1">
        <f t="array" ref="BE353">SUMPRODUCT(($N180:$N349={"D","D/HFO","D/NG","HFO","FO","HFO/B","HFO/D","HFO/NG"}) * (BE180:BE349)) / 10^6</f>
        <v>0.28682367193737845</v>
      </c>
      <c r="BF353" cm="1">
        <f t="array" ref="BF353">SUMPRODUCT(($N180:$N349={"D","D/HFO","D/NG","HFO","FO","HFO/B","HFO/D","HFO/NG"}) * (BF180:BF349)) / 10^6</f>
        <v>0.28682367193737845</v>
      </c>
      <c r="BG353" cm="1">
        <f t="array" ref="BG353">SUMPRODUCT(($N180:$N349={"D","D/HFO","D/NG","HFO","FO","HFO/B","HFO/D","HFO/NG"}) * (BG180:BG349)) / 10^6</f>
        <v>0.28682367193737845</v>
      </c>
      <c r="BH353" cm="1">
        <f t="array" ref="BH353">SUMPRODUCT(($N180:$N349={"D","D/HFO","D/NG","HFO","FO","HFO/B","HFO/D","HFO/NG"}) * (BH180:BH349)) / 10^6</f>
        <v>0.28682367193737845</v>
      </c>
      <c r="BI353" cm="1">
        <f t="array" ref="BI353">SUMPRODUCT(($N180:$N349={"D","D/HFO","D/NG","HFO","FO","HFO/B","HFO/D","HFO/NG"}) * (BI180:BI349)) / 10^6</f>
        <v>0.28682367193737845</v>
      </c>
      <c r="BJ353" cm="1">
        <f t="array" ref="BJ353">SUMPRODUCT(($N180:$N349={"D","D/HFO","D/NG","HFO","FO","HFO/B","HFO/D","HFO/NG"}) * (BJ180:BJ349)) / 10^6</f>
        <v>0.28682367193737845</v>
      </c>
      <c r="BK353" cm="1">
        <f t="array" ref="BK353">SUMPRODUCT(($N180:$N349={"D","D/HFO","D/NG","HFO","FO","HFO/B","HFO/D","HFO/NG"}) * (BK180:BK349)) / 10^6</f>
        <v>0.28682367193737845</v>
      </c>
      <c r="BL353" cm="1">
        <f t="array" ref="BL353">SUMPRODUCT(($N180:$N349={"D","D/HFO","D/NG","HFO","FO","HFO/B","HFO/D","HFO/NG"}) * (BL180:BL349)) / 10^6</f>
        <v>0.28682367193737845</v>
      </c>
      <c r="BM353" cm="1">
        <f t="array" ref="BM353">SUMPRODUCT(($N180:$N349={"D","D/HFO","D/NG","HFO","FO","HFO/B","HFO/D","HFO/NG"}) * (BM180:BM349)) / 10^6</f>
        <v>0.28682367193737845</v>
      </c>
      <c r="BN353" cm="1">
        <f t="array" ref="BN353">SUMPRODUCT(($N180:$N349={"D","D/HFO","D/NG","HFO","FO","HFO/B","HFO/D","HFO/NG"}) * (BN180:BN349)) / 10^6</f>
        <v>0.28682367193737845</v>
      </c>
      <c r="BO353" cm="1">
        <f t="array" ref="BO353">SUMPRODUCT(($N180:$N349={"D","D/HFO","D/NG","HFO","FO","HFO/B","HFO/D","HFO/NG"}) * (BO180:BO349)) / 10^6</f>
        <v>0.28682367193737845</v>
      </c>
      <c r="BP353" cm="1">
        <f t="array" ref="BP353">SUMPRODUCT(($N180:$N349={"D","D/HFO","D/NG","HFO","FO","HFO/B","HFO/D","HFO/NG"}) * (BP180:BP349)) / 10^6</f>
        <v>0.28682367193737845</v>
      </c>
      <c r="BQ353" cm="1">
        <f t="array" ref="BQ353">SUMPRODUCT(($N180:$N349={"D","D/HFO","D/NG","HFO","FO","HFO/B","HFO/D","HFO/NG"}) * (BQ180:BQ349)) / 10^6</f>
        <v>0.28682367193737845</v>
      </c>
    </row>
    <row r="354" spans="1:69">
      <c r="AL354" t="s">
        <v>1281</v>
      </c>
      <c r="AM354">
        <f>SUMIFS(AM$180:AM$349,$A180:$A349,"oil/gas")/10^6</f>
        <v>40.392990918705813</v>
      </c>
      <c r="AN354">
        <f t="shared" ref="AN354:BQ354" si="434">SUMIFS(AN$180:AN$349,$A180:$A349,"oil/gas")/10^6</f>
        <v>43.599112248355546</v>
      </c>
      <c r="AO354">
        <f t="shared" si="434"/>
        <v>49.050259864429911</v>
      </c>
      <c r="AP354">
        <f t="shared" si="434"/>
        <v>38.466141901604338</v>
      </c>
      <c r="AQ354">
        <f t="shared" si="434"/>
        <v>43.715110504963057</v>
      </c>
      <c r="AR354">
        <f t="shared" si="434"/>
        <v>43.715110504963057</v>
      </c>
      <c r="AS354">
        <f t="shared" si="434"/>
        <v>43.715110504963057</v>
      </c>
      <c r="AT354">
        <f t="shared" si="434"/>
        <v>43.715110504963057</v>
      </c>
      <c r="AU354">
        <f t="shared" si="434"/>
        <v>43.715110504963057</v>
      </c>
      <c r="AV354">
        <f t="shared" si="434"/>
        <v>43.715110504963057</v>
      </c>
      <c r="AW354">
        <f t="shared" si="434"/>
        <v>43.715110504963057</v>
      </c>
      <c r="AX354">
        <f t="shared" si="434"/>
        <v>43.715110504963057</v>
      </c>
      <c r="AY354">
        <f t="shared" si="434"/>
        <v>43.715110504963057</v>
      </c>
      <c r="AZ354">
        <f t="shared" si="434"/>
        <v>43.715110504963057</v>
      </c>
      <c r="BA354">
        <f t="shared" si="434"/>
        <v>43.715110504963057</v>
      </c>
      <c r="BB354">
        <f t="shared" si="434"/>
        <v>43.715110504963057</v>
      </c>
      <c r="BC354">
        <f t="shared" si="434"/>
        <v>43.715110504963057</v>
      </c>
      <c r="BD354">
        <f t="shared" si="434"/>
        <v>43.715110504963057</v>
      </c>
      <c r="BE354">
        <f t="shared" si="434"/>
        <v>43.715110504963057</v>
      </c>
      <c r="BF354">
        <f t="shared" si="434"/>
        <v>43.715110504963057</v>
      </c>
      <c r="BG354">
        <f t="shared" si="434"/>
        <v>43.715110504963057</v>
      </c>
      <c r="BH354">
        <f t="shared" si="434"/>
        <v>43.715110504963057</v>
      </c>
      <c r="BI354">
        <f t="shared" si="434"/>
        <v>43.715110504963057</v>
      </c>
      <c r="BJ354">
        <f t="shared" si="434"/>
        <v>43.715110504963057</v>
      </c>
      <c r="BK354">
        <f t="shared" si="434"/>
        <v>43.715110504963057</v>
      </c>
      <c r="BL354">
        <f t="shared" si="434"/>
        <v>43.715110504963057</v>
      </c>
      <c r="BM354">
        <f t="shared" si="434"/>
        <v>43.715110504963057</v>
      </c>
      <c r="BN354">
        <f t="shared" si="434"/>
        <v>43.715110504963057</v>
      </c>
      <c r="BO354">
        <f t="shared" si="434"/>
        <v>43.715110504963057</v>
      </c>
      <c r="BP354">
        <f t="shared" si="434"/>
        <v>43.715110504963057</v>
      </c>
      <c r="BQ354">
        <f t="shared" si="434"/>
        <v>43.715110504963057</v>
      </c>
    </row>
    <row r="359" spans="1:69">
      <c r="A359" t="s">
        <v>0</v>
      </c>
      <c r="B359" t="s">
        <v>1</v>
      </c>
      <c r="C359" t="s">
        <v>2</v>
      </c>
      <c r="D359" t="s">
        <v>3</v>
      </c>
      <c r="E359" t="s">
        <v>4</v>
      </c>
      <c r="F359" t="s">
        <v>5</v>
      </c>
      <c r="G359" t="s">
        <v>6</v>
      </c>
      <c r="H359" t="s">
        <v>7</v>
      </c>
      <c r="I359" t="s">
        <v>8</v>
      </c>
      <c r="J359" t="s">
        <v>9</v>
      </c>
      <c r="K359" t="s">
        <v>10</v>
      </c>
      <c r="L359" t="s">
        <v>11</v>
      </c>
      <c r="M359" t="s">
        <v>12</v>
      </c>
      <c r="N359" t="s">
        <v>13</v>
      </c>
      <c r="O359" t="s">
        <v>14</v>
      </c>
      <c r="P359" t="s">
        <v>15</v>
      </c>
      <c r="Q359" t="s">
        <v>16</v>
      </c>
      <c r="R359" t="s">
        <v>17</v>
      </c>
      <c r="S359" t="s">
        <v>18</v>
      </c>
      <c r="T359" t="s">
        <v>19</v>
      </c>
      <c r="U359" t="s">
        <v>20</v>
      </c>
      <c r="V359" t="s">
        <v>21</v>
      </c>
      <c r="W359" t="s">
        <v>22</v>
      </c>
      <c r="X359" t="s">
        <v>23</v>
      </c>
      <c r="Y359" t="s">
        <v>24</v>
      </c>
      <c r="Z359" t="s">
        <v>25</v>
      </c>
      <c r="AA359" t="s">
        <v>26</v>
      </c>
      <c r="AB359" t="s">
        <v>27</v>
      </c>
      <c r="AC359" t="s">
        <v>28</v>
      </c>
      <c r="AD359" t="s">
        <v>29</v>
      </c>
      <c r="AE359" t="s">
        <v>30</v>
      </c>
      <c r="AF359" t="s">
        <v>1165</v>
      </c>
      <c r="AG359" t="s">
        <v>1166</v>
      </c>
      <c r="AH359" t="s">
        <v>1166</v>
      </c>
      <c r="AI359" t="s">
        <v>1167</v>
      </c>
      <c r="AJ359" t="s">
        <v>1168</v>
      </c>
      <c r="AK359" t="s">
        <v>1168</v>
      </c>
      <c r="AL359" t="s">
        <v>1168</v>
      </c>
      <c r="AM359">
        <v>2020</v>
      </c>
      <c r="AN359">
        <v>2021</v>
      </c>
      <c r="AO359">
        <v>2022</v>
      </c>
      <c r="AP359">
        <v>2023</v>
      </c>
      <c r="AQ359">
        <v>2024</v>
      </c>
      <c r="AR359">
        <v>2025</v>
      </c>
      <c r="AS359">
        <v>2026</v>
      </c>
      <c r="AT359">
        <v>2027</v>
      </c>
      <c r="AU359">
        <v>2028</v>
      </c>
      <c r="AV359">
        <v>2029</v>
      </c>
      <c r="AW359">
        <v>2030</v>
      </c>
      <c r="AX359">
        <v>2031</v>
      </c>
      <c r="AY359">
        <v>2032</v>
      </c>
      <c r="AZ359">
        <v>2033</v>
      </c>
      <c r="BA359">
        <v>2034</v>
      </c>
      <c r="BB359">
        <v>2035</v>
      </c>
      <c r="BC359">
        <v>2036</v>
      </c>
      <c r="BD359">
        <v>2037</v>
      </c>
      <c r="BE359">
        <v>2038</v>
      </c>
      <c r="BF359">
        <v>2039</v>
      </c>
      <c r="BG359">
        <v>2040</v>
      </c>
      <c r="BH359">
        <v>2041</v>
      </c>
      <c r="BI359">
        <v>2042</v>
      </c>
      <c r="BJ359">
        <v>2043</v>
      </c>
      <c r="BK359">
        <v>2044</v>
      </c>
      <c r="BL359">
        <v>2045</v>
      </c>
      <c r="BM359">
        <v>2046</v>
      </c>
      <c r="BN359">
        <v>2047</v>
      </c>
      <c r="BO359">
        <v>2048</v>
      </c>
      <c r="BP359">
        <v>2049</v>
      </c>
      <c r="BQ359">
        <v>2050</v>
      </c>
    </row>
    <row r="360" spans="1:69">
      <c r="A360" t="s">
        <v>31</v>
      </c>
      <c r="B360" t="s">
        <v>32</v>
      </c>
      <c r="C360" t="s">
        <v>33</v>
      </c>
      <c r="D360" t="s">
        <v>34</v>
      </c>
      <c r="E360" t="s">
        <v>71</v>
      </c>
      <c r="F360" t="s">
        <v>36</v>
      </c>
      <c r="I360">
        <v>1080</v>
      </c>
      <c r="J360" t="s">
        <v>72</v>
      </c>
      <c r="K360">
        <v>1974</v>
      </c>
      <c r="L360">
        <v>2039</v>
      </c>
      <c r="M360" t="s">
        <v>73</v>
      </c>
      <c r="N360" t="s">
        <v>39</v>
      </c>
      <c r="S360" t="s">
        <v>74</v>
      </c>
      <c r="T360" t="s">
        <v>41</v>
      </c>
      <c r="U360">
        <v>36.282499999999999</v>
      </c>
      <c r="V360">
        <v>-80.058547000000004</v>
      </c>
      <c r="W360" t="s">
        <v>42</v>
      </c>
      <c r="X360" t="s">
        <v>75</v>
      </c>
      <c r="Y360" t="s">
        <v>76</v>
      </c>
      <c r="AA360" t="s">
        <v>45</v>
      </c>
      <c r="AB360" t="s">
        <v>77</v>
      </c>
      <c r="AC360" t="s">
        <v>78</v>
      </c>
      <c r="AD360" t="s">
        <v>79</v>
      </c>
      <c r="AE360" t="s">
        <v>49</v>
      </c>
      <c r="AF360" s="1">
        <v>1</v>
      </c>
      <c r="AG360">
        <f t="shared" ref="AG360:AG423" si="435">SUMIF(E:E,E360,I:I)</f>
        <v>6480</v>
      </c>
      <c r="AH360" t="str">
        <f t="shared" ref="AH360:AH423" si="436">IF(AG360=AG361,"",AG360)</f>
        <v/>
      </c>
      <c r="AI360">
        <f t="shared" ref="AI360:AI423" si="437">IF(K360="",-99,2024-K360)</f>
        <v>50</v>
      </c>
      <c r="AJ360">
        <f t="shared" ref="AJ360" si="438">K360+40</f>
        <v>2014</v>
      </c>
      <c r="AK360">
        <f t="shared" ref="AK360:AL360" si="439">AJ360+40</f>
        <v>2054</v>
      </c>
      <c r="AL360">
        <f t="shared" si="439"/>
        <v>2094</v>
      </c>
      <c r="AM360">
        <f>BT2*IF(DukeEnergy_TP!AM2&lt;&gt;0,1,0)</f>
        <v>3199735.2074075253</v>
      </c>
      <c r="AN360">
        <f>BU2*IF(DukeEnergy_TP!AN2&lt;&gt;0,1,0)</f>
        <v>3293069.182915967</v>
      </c>
      <c r="AO360">
        <f>BV2*IF(DukeEnergy_TP!AO2&lt;&gt;0,1,0)</f>
        <v>2620035.6198932682</v>
      </c>
      <c r="AP360">
        <f>BW2*IF(DukeEnergy_TP!AP2&lt;&gt;0,1,0)</f>
        <v>2442096.3960346542</v>
      </c>
      <c r="AQ360">
        <f>$BR2*IF(DukeEnergy_TP!AQ2&lt;&gt;0,1,0)</f>
        <v>2888734.1015628539</v>
      </c>
      <c r="AR360">
        <f>$BR2*IF(DukeEnergy_TP!AR2&lt;&gt;0,1,0)</f>
        <v>2888734.1015628539</v>
      </c>
      <c r="AS360">
        <f>$BR2*IF(DukeEnergy_TP!AS2&lt;&gt;0,1,0)</f>
        <v>2888734.1015628539</v>
      </c>
      <c r="AT360">
        <f>$BR2*IF(DukeEnergy_TP!AT2&lt;&gt;0,1,0)</f>
        <v>2888734.1015628539</v>
      </c>
      <c r="AU360">
        <f>$BR2*IF(DukeEnergy_TP!AU2&lt;&gt;0,1,0)</f>
        <v>2888734.1015628539</v>
      </c>
      <c r="AV360">
        <f>$BR2*IF(DukeEnergy_TP!AV2&lt;&gt;0,1,0)</f>
        <v>2888734.1015628539</v>
      </c>
      <c r="AW360">
        <f>$BR2*IF(DukeEnergy_TP!AW2&lt;&gt;0,1,0)</f>
        <v>0</v>
      </c>
      <c r="AX360">
        <f>$BR2*IF(DukeEnergy_TP!AX2&lt;&gt;0,1,0)</f>
        <v>0</v>
      </c>
      <c r="AY360">
        <f>$BR2*IF(DukeEnergy_TP!AY2&lt;&gt;0,1,0)</f>
        <v>0</v>
      </c>
      <c r="AZ360">
        <f>$BR2*IF(DukeEnergy_TP!AZ2&lt;&gt;0,1,0)</f>
        <v>0</v>
      </c>
      <c r="BA360">
        <f>$BR2*IF(DukeEnergy_TP!BA2&lt;&gt;0,1,0)</f>
        <v>0</v>
      </c>
      <c r="BB360">
        <f>$BR2*IF(DukeEnergy_TP!BB2&lt;&gt;0,1,0)</f>
        <v>0</v>
      </c>
      <c r="BC360">
        <f>$BR2*IF(DukeEnergy_TP!BC2&lt;&gt;0,1,0)</f>
        <v>0</v>
      </c>
      <c r="BD360">
        <f>$BR2*IF(DukeEnergy_TP!BD2&lt;&gt;0,1,0)</f>
        <v>0</v>
      </c>
      <c r="BE360">
        <f>$BR2*IF(DukeEnergy_TP!BE2&lt;&gt;0,1,0)</f>
        <v>0</v>
      </c>
      <c r="BF360">
        <f>$BR2*IF(DukeEnergy_TP!BF2&lt;&gt;0,1,0)</f>
        <v>0</v>
      </c>
      <c r="BG360">
        <f>$BR2*IF(DukeEnergy_TP!BG2&lt;&gt;0,1,0)</f>
        <v>0</v>
      </c>
      <c r="BH360">
        <f>$BR2*IF(DukeEnergy_TP!BH2&lt;&gt;0,1,0)</f>
        <v>0</v>
      </c>
      <c r="BI360">
        <f>$BR2*IF(DukeEnergy_TP!BI2&lt;&gt;0,1,0)</f>
        <v>0</v>
      </c>
      <c r="BJ360">
        <f>$BR2*IF(DukeEnergy_TP!BJ2&lt;&gt;0,1,0)</f>
        <v>0</v>
      </c>
      <c r="BK360">
        <f>$BR2*IF(DukeEnergy_TP!BK2&lt;&gt;0,1,0)</f>
        <v>0</v>
      </c>
      <c r="BL360">
        <f>$BR2*IF(DukeEnergy_TP!BL2&lt;&gt;0,1,0)</f>
        <v>0</v>
      </c>
      <c r="BM360">
        <f>$BR2*IF(DukeEnergy_TP!BM2&lt;&gt;0,1,0)</f>
        <v>0</v>
      </c>
      <c r="BN360">
        <f>$BR2*IF(DukeEnergy_TP!BN2&lt;&gt;0,1,0)</f>
        <v>0</v>
      </c>
      <c r="BO360">
        <f>$BR2*IF(DukeEnergy_TP!BO2&lt;&gt;0,1,0)</f>
        <v>0</v>
      </c>
      <c r="BP360">
        <f>$BR2*IF(DukeEnergy_TP!BP2&lt;&gt;0,1,0)</f>
        <v>0</v>
      </c>
      <c r="BQ360">
        <f>$BR2*IF(DukeEnergy_TP!BQ2&lt;&gt;0,1,0)</f>
        <v>0</v>
      </c>
    </row>
    <row r="361" spans="1:69">
      <c r="A361" t="s">
        <v>31</v>
      </c>
      <c r="B361" t="s">
        <v>32</v>
      </c>
      <c r="C361" t="s">
        <v>33</v>
      </c>
      <c r="D361" t="s">
        <v>34</v>
      </c>
      <c r="E361" t="s">
        <v>71</v>
      </c>
      <c r="F361" t="s">
        <v>50</v>
      </c>
      <c r="I361">
        <v>1080</v>
      </c>
      <c r="J361" t="s">
        <v>72</v>
      </c>
      <c r="K361">
        <v>1975</v>
      </c>
      <c r="L361">
        <v>2039</v>
      </c>
      <c r="M361" t="s">
        <v>73</v>
      </c>
      <c r="N361" t="s">
        <v>39</v>
      </c>
      <c r="S361" t="s">
        <v>74</v>
      </c>
      <c r="T361" t="s">
        <v>41</v>
      </c>
      <c r="U361">
        <v>36.282499999999999</v>
      </c>
      <c r="V361">
        <v>-80.058547000000004</v>
      </c>
      <c r="W361" t="s">
        <v>42</v>
      </c>
      <c r="X361" t="s">
        <v>75</v>
      </c>
      <c r="Y361" t="s">
        <v>76</v>
      </c>
      <c r="AA361" t="s">
        <v>45</v>
      </c>
      <c r="AB361" t="s">
        <v>77</v>
      </c>
      <c r="AC361" t="s">
        <v>78</v>
      </c>
      <c r="AD361" t="s">
        <v>80</v>
      </c>
      <c r="AE361" t="s">
        <v>49</v>
      </c>
      <c r="AF361" s="1">
        <v>1</v>
      </c>
      <c r="AG361">
        <f t="shared" si="435"/>
        <v>6480</v>
      </c>
      <c r="AH361">
        <f t="shared" si="436"/>
        <v>6480</v>
      </c>
      <c r="AI361">
        <f t="shared" si="437"/>
        <v>49</v>
      </c>
      <c r="AJ361">
        <f t="shared" ref="AJ361:AJ424" si="440">K361+40</f>
        <v>2015</v>
      </c>
      <c r="AK361">
        <f t="shared" ref="AK361:AL361" si="441">AJ361+40</f>
        <v>2055</v>
      </c>
      <c r="AL361">
        <f t="shared" si="441"/>
        <v>2095</v>
      </c>
      <c r="AM361">
        <f>BT3*IF(DukeEnergy_TP!AM3&lt;&gt;0,1,0)</f>
        <v>3199735.2074075253</v>
      </c>
      <c r="AN361">
        <f>BU3*IF(DukeEnergy_TP!AN3&lt;&gt;0,1,0)</f>
        <v>3293069.182915967</v>
      </c>
      <c r="AO361">
        <f>BV3*IF(DukeEnergy_TP!AO3&lt;&gt;0,1,0)</f>
        <v>2620035.6198932682</v>
      </c>
      <c r="AP361">
        <f>BW3*IF(DukeEnergy_TP!AP3&lt;&gt;0,1,0)</f>
        <v>2442096.3960346542</v>
      </c>
      <c r="AQ361">
        <f>$BR3*IF(DukeEnergy_TP!AQ3&lt;&gt;0,1,0)</f>
        <v>2888734.1015628539</v>
      </c>
      <c r="AR361">
        <f>$BR3*IF(DukeEnergy_TP!AR3&lt;&gt;0,1,0)</f>
        <v>2888734.1015628539</v>
      </c>
      <c r="AS361">
        <f>$BR3*IF(DukeEnergy_TP!AS3&lt;&gt;0,1,0)</f>
        <v>2888734.1015628539</v>
      </c>
      <c r="AT361">
        <f>$BR3*IF(DukeEnergy_TP!AT3&lt;&gt;0,1,0)</f>
        <v>2888734.1015628539</v>
      </c>
      <c r="AU361">
        <f>$BR3*IF(DukeEnergy_TP!AU3&lt;&gt;0,1,0)</f>
        <v>2888734.1015628539</v>
      </c>
      <c r="AV361">
        <f>$BR3*IF(DukeEnergy_TP!AV3&lt;&gt;0,1,0)</f>
        <v>2888734.1015628539</v>
      </c>
      <c r="AW361">
        <f>$BR3*IF(DukeEnergy_TP!AW3&lt;&gt;0,1,0)</f>
        <v>0</v>
      </c>
      <c r="AX361">
        <f>$BR3*IF(DukeEnergy_TP!AX3&lt;&gt;0,1,0)</f>
        <v>0</v>
      </c>
      <c r="AY361">
        <f>$BR3*IF(DukeEnergy_TP!AY3&lt;&gt;0,1,0)</f>
        <v>0</v>
      </c>
      <c r="AZ361">
        <f>$BR3*IF(DukeEnergy_TP!AZ3&lt;&gt;0,1,0)</f>
        <v>0</v>
      </c>
      <c r="BA361">
        <f>$BR3*IF(DukeEnergy_TP!BA3&lt;&gt;0,1,0)</f>
        <v>0</v>
      </c>
      <c r="BB361">
        <f>$BR3*IF(DukeEnergy_TP!BB3&lt;&gt;0,1,0)</f>
        <v>0</v>
      </c>
      <c r="BC361">
        <f>$BR3*IF(DukeEnergy_TP!BC3&lt;&gt;0,1,0)</f>
        <v>0</v>
      </c>
      <c r="BD361">
        <f>$BR3*IF(DukeEnergy_TP!BD3&lt;&gt;0,1,0)</f>
        <v>0</v>
      </c>
      <c r="BE361">
        <f>$BR3*IF(DukeEnergy_TP!BE3&lt;&gt;0,1,0)</f>
        <v>0</v>
      </c>
      <c r="BF361">
        <f>$BR3*IF(DukeEnergy_TP!BF3&lt;&gt;0,1,0)</f>
        <v>0</v>
      </c>
      <c r="BG361">
        <f>$BR3*IF(DukeEnergy_TP!BG3&lt;&gt;0,1,0)</f>
        <v>0</v>
      </c>
      <c r="BH361">
        <f>$BR3*IF(DukeEnergy_TP!BH3&lt;&gt;0,1,0)</f>
        <v>0</v>
      </c>
      <c r="BI361">
        <f>$BR3*IF(DukeEnergy_TP!BI3&lt;&gt;0,1,0)</f>
        <v>0</v>
      </c>
      <c r="BJ361">
        <f>$BR3*IF(DukeEnergy_TP!BJ3&lt;&gt;0,1,0)</f>
        <v>0</v>
      </c>
      <c r="BK361">
        <f>$BR3*IF(DukeEnergy_TP!BK3&lt;&gt;0,1,0)</f>
        <v>0</v>
      </c>
      <c r="BL361">
        <f>$BR3*IF(DukeEnergy_TP!BL3&lt;&gt;0,1,0)</f>
        <v>0</v>
      </c>
      <c r="BM361">
        <f>$BR3*IF(DukeEnergy_TP!BM3&lt;&gt;0,1,0)</f>
        <v>0</v>
      </c>
      <c r="BN361">
        <f>$BR3*IF(DukeEnergy_TP!BN3&lt;&gt;0,1,0)</f>
        <v>0</v>
      </c>
      <c r="BO361">
        <f>$BR3*IF(DukeEnergy_TP!BO3&lt;&gt;0,1,0)</f>
        <v>0</v>
      </c>
      <c r="BP361">
        <f>$BR3*IF(DukeEnergy_TP!BP3&lt;&gt;0,1,0)</f>
        <v>0</v>
      </c>
      <c r="BQ361">
        <f>$BR3*IF(DukeEnergy_TP!BQ3&lt;&gt;0,1,0)</f>
        <v>0</v>
      </c>
    </row>
    <row r="362" spans="1:69">
      <c r="A362" t="s">
        <v>31</v>
      </c>
      <c r="B362" t="s">
        <v>32</v>
      </c>
      <c r="C362" t="s">
        <v>33</v>
      </c>
      <c r="D362" t="s">
        <v>34</v>
      </c>
      <c r="E362" t="s">
        <v>97</v>
      </c>
      <c r="F362" t="s">
        <v>36</v>
      </c>
      <c r="I362">
        <v>531</v>
      </c>
      <c r="J362" t="s">
        <v>72</v>
      </c>
      <c r="K362">
        <v>1970</v>
      </c>
      <c r="L362">
        <v>2027</v>
      </c>
      <c r="M362" t="s">
        <v>38</v>
      </c>
      <c r="N362" t="s">
        <v>39</v>
      </c>
      <c r="S362" t="s">
        <v>98</v>
      </c>
      <c r="T362" t="s">
        <v>41</v>
      </c>
      <c r="U362">
        <v>39.923307999999999</v>
      </c>
      <c r="V362">
        <v>-87.427380999999997</v>
      </c>
      <c r="W362" t="s">
        <v>42</v>
      </c>
      <c r="X362" t="s">
        <v>99</v>
      </c>
      <c r="Y362" t="s">
        <v>100</v>
      </c>
      <c r="AA362" t="s">
        <v>101</v>
      </c>
      <c r="AB362" t="s">
        <v>102</v>
      </c>
      <c r="AC362" t="s">
        <v>103</v>
      </c>
      <c r="AD362" t="s">
        <v>104</v>
      </c>
      <c r="AE362" t="s">
        <v>49</v>
      </c>
      <c r="AF362" s="1">
        <v>1</v>
      </c>
      <c r="AG362">
        <f t="shared" si="435"/>
        <v>3525</v>
      </c>
      <c r="AH362" t="str">
        <f t="shared" si="436"/>
        <v/>
      </c>
      <c r="AI362">
        <f t="shared" si="437"/>
        <v>54</v>
      </c>
      <c r="AJ362">
        <f t="shared" si="440"/>
        <v>2010</v>
      </c>
      <c r="AK362">
        <f t="shared" ref="AK362:AL362" si="442">AJ362+40</f>
        <v>2050</v>
      </c>
      <c r="AL362">
        <f t="shared" si="442"/>
        <v>2090</v>
      </c>
      <c r="AM362">
        <f>BT4*IF(DukeEnergy_TP!AM4&lt;&gt;0,1,0)</f>
        <v>1573203.1436420335</v>
      </c>
      <c r="AN362">
        <f>BU4*IF(DukeEnergy_TP!AN4&lt;&gt;0,1,0)</f>
        <v>1619092.3482670174</v>
      </c>
      <c r="AO362">
        <f>BV4*IF(DukeEnergy_TP!AO4&lt;&gt;0,1,0)</f>
        <v>1288184.1797808574</v>
      </c>
      <c r="AP362">
        <f>BW4*IF(DukeEnergy_TP!AP4&lt;&gt;0,1,0)</f>
        <v>1200697.3947170381</v>
      </c>
      <c r="AQ362">
        <f>$BR4*IF(DukeEnergy_TP!AQ4&lt;&gt;0,1,0)</f>
        <v>1420294.2666017362</v>
      </c>
      <c r="AR362">
        <f>$BR4*IF(DukeEnergy_TP!AR4&lt;&gt;0,1,0)</f>
        <v>1420294.2666017362</v>
      </c>
      <c r="AS362">
        <f>$BR4*IF(DukeEnergy_TP!AS4&lt;&gt;0,1,0)</f>
        <v>1420294.2666017362</v>
      </c>
      <c r="AT362">
        <f>$BR4*IF(DukeEnergy_TP!AT4&lt;&gt;0,1,0)</f>
        <v>0</v>
      </c>
      <c r="AU362">
        <f>$BR4*IF(DukeEnergy_TP!AU4&lt;&gt;0,1,0)</f>
        <v>0</v>
      </c>
      <c r="AV362">
        <f>$BR4*IF(DukeEnergy_TP!AV4&lt;&gt;0,1,0)</f>
        <v>0</v>
      </c>
      <c r="AW362">
        <f>$BR4*IF(DukeEnergy_TP!AW4&lt;&gt;0,1,0)</f>
        <v>0</v>
      </c>
      <c r="AX362">
        <f>$BR4*IF(DukeEnergy_TP!AX4&lt;&gt;0,1,0)</f>
        <v>0</v>
      </c>
      <c r="AY362">
        <f>$BR4*IF(DukeEnergy_TP!AY4&lt;&gt;0,1,0)</f>
        <v>0</v>
      </c>
      <c r="AZ362">
        <f>$BR4*IF(DukeEnergy_TP!AZ4&lt;&gt;0,1,0)</f>
        <v>0</v>
      </c>
      <c r="BA362">
        <f>$BR4*IF(DukeEnergy_TP!BA4&lt;&gt;0,1,0)</f>
        <v>0</v>
      </c>
      <c r="BB362">
        <f>$BR4*IF(DukeEnergy_TP!BB4&lt;&gt;0,1,0)</f>
        <v>0</v>
      </c>
      <c r="BC362">
        <f>$BR4*IF(DukeEnergy_TP!BC4&lt;&gt;0,1,0)</f>
        <v>0</v>
      </c>
      <c r="BD362">
        <f>$BR4*IF(DukeEnergy_TP!BD4&lt;&gt;0,1,0)</f>
        <v>0</v>
      </c>
      <c r="BE362">
        <f>$BR4*IF(DukeEnergy_TP!BE4&lt;&gt;0,1,0)</f>
        <v>0</v>
      </c>
      <c r="BF362">
        <f>$BR4*IF(DukeEnergy_TP!BF4&lt;&gt;0,1,0)</f>
        <v>0</v>
      </c>
      <c r="BG362">
        <f>$BR4*IF(DukeEnergy_TP!BG4&lt;&gt;0,1,0)</f>
        <v>0</v>
      </c>
      <c r="BH362">
        <f>$BR4*IF(DukeEnergy_TP!BH4&lt;&gt;0,1,0)</f>
        <v>0</v>
      </c>
      <c r="BI362">
        <f>$BR4*IF(DukeEnergy_TP!BI4&lt;&gt;0,1,0)</f>
        <v>0</v>
      </c>
      <c r="BJ362">
        <f>$BR4*IF(DukeEnergy_TP!BJ4&lt;&gt;0,1,0)</f>
        <v>0</v>
      </c>
      <c r="BK362">
        <f>$BR4*IF(DukeEnergy_TP!BK4&lt;&gt;0,1,0)</f>
        <v>0</v>
      </c>
      <c r="BL362">
        <f>$BR4*IF(DukeEnergy_TP!BL4&lt;&gt;0,1,0)</f>
        <v>0</v>
      </c>
      <c r="BM362">
        <f>$BR4*IF(DukeEnergy_TP!BM4&lt;&gt;0,1,0)</f>
        <v>0</v>
      </c>
      <c r="BN362">
        <f>$BR4*IF(DukeEnergy_TP!BN4&lt;&gt;0,1,0)</f>
        <v>0</v>
      </c>
      <c r="BO362">
        <f>$BR4*IF(DukeEnergy_TP!BO4&lt;&gt;0,1,0)</f>
        <v>0</v>
      </c>
      <c r="BP362">
        <f>$BR4*IF(DukeEnergy_TP!BP4&lt;&gt;0,1,0)</f>
        <v>0</v>
      </c>
      <c r="BQ362">
        <f>$BR4*IF(DukeEnergy_TP!BQ4&lt;&gt;0,1,0)</f>
        <v>0</v>
      </c>
    </row>
    <row r="363" spans="1:69">
      <c r="A363" t="s">
        <v>31</v>
      </c>
      <c r="B363" t="s">
        <v>32</v>
      </c>
      <c r="C363" t="s">
        <v>33</v>
      </c>
      <c r="D363" t="s">
        <v>34</v>
      </c>
      <c r="E363" t="s">
        <v>97</v>
      </c>
      <c r="F363" t="s">
        <v>50</v>
      </c>
      <c r="I363">
        <v>531</v>
      </c>
      <c r="J363" t="s">
        <v>72</v>
      </c>
      <c r="K363">
        <v>1972</v>
      </c>
      <c r="L363">
        <v>2027</v>
      </c>
      <c r="M363" t="s">
        <v>38</v>
      </c>
      <c r="N363" t="s">
        <v>39</v>
      </c>
      <c r="S363" t="s">
        <v>98</v>
      </c>
      <c r="T363" t="s">
        <v>41</v>
      </c>
      <c r="U363">
        <v>39.923307999999999</v>
      </c>
      <c r="V363">
        <v>-87.427380999999997</v>
      </c>
      <c r="W363" t="s">
        <v>42</v>
      </c>
      <c r="X363" t="s">
        <v>99</v>
      </c>
      <c r="Y363" t="s">
        <v>100</v>
      </c>
      <c r="AA363" t="s">
        <v>101</v>
      </c>
      <c r="AB363" t="s">
        <v>102</v>
      </c>
      <c r="AC363" t="s">
        <v>103</v>
      </c>
      <c r="AD363" t="s">
        <v>105</v>
      </c>
      <c r="AE363" t="s">
        <v>49</v>
      </c>
      <c r="AF363" s="1">
        <v>1</v>
      </c>
      <c r="AG363">
        <f t="shared" si="435"/>
        <v>3525</v>
      </c>
      <c r="AH363">
        <f t="shared" si="436"/>
        <v>3525</v>
      </c>
      <c r="AI363">
        <f t="shared" si="437"/>
        <v>52</v>
      </c>
      <c r="AJ363">
        <f t="shared" si="440"/>
        <v>2012</v>
      </c>
      <c r="AK363">
        <f t="shared" ref="AK363:AL363" si="443">AJ363+40</f>
        <v>2052</v>
      </c>
      <c r="AL363">
        <f t="shared" si="443"/>
        <v>2092</v>
      </c>
      <c r="AM363">
        <f>BT5*IF(DukeEnergy_TP!AM5&lt;&gt;0,1,0)</f>
        <v>1573203.1436420335</v>
      </c>
      <c r="AN363">
        <f>BU5*IF(DukeEnergy_TP!AN5&lt;&gt;0,1,0)</f>
        <v>1619092.3482670174</v>
      </c>
      <c r="AO363">
        <f>BV5*IF(DukeEnergy_TP!AO5&lt;&gt;0,1,0)</f>
        <v>1288184.1797808574</v>
      </c>
      <c r="AP363">
        <f>BW5*IF(DukeEnergy_TP!AP5&lt;&gt;0,1,0)</f>
        <v>1200697.3947170381</v>
      </c>
      <c r="AQ363">
        <f>$BR5*IF(DukeEnergy_TP!AQ5&lt;&gt;0,1,0)</f>
        <v>1420294.2666017362</v>
      </c>
      <c r="AR363">
        <f>$BR5*IF(DukeEnergy_TP!AR5&lt;&gt;0,1,0)</f>
        <v>1420294.2666017362</v>
      </c>
      <c r="AS363">
        <f>$BR5*IF(DukeEnergy_TP!AS5&lt;&gt;0,1,0)</f>
        <v>1420294.2666017362</v>
      </c>
      <c r="AT363">
        <f>$BR5*IF(DukeEnergy_TP!AT5&lt;&gt;0,1,0)</f>
        <v>0</v>
      </c>
      <c r="AU363">
        <f>$BR5*IF(DukeEnergy_TP!AU5&lt;&gt;0,1,0)</f>
        <v>0</v>
      </c>
      <c r="AV363">
        <f>$BR5*IF(DukeEnergy_TP!AV5&lt;&gt;0,1,0)</f>
        <v>0</v>
      </c>
      <c r="AW363">
        <f>$BR5*IF(DukeEnergy_TP!AW5&lt;&gt;0,1,0)</f>
        <v>0</v>
      </c>
      <c r="AX363">
        <f>$BR5*IF(DukeEnergy_TP!AX5&lt;&gt;0,1,0)</f>
        <v>0</v>
      </c>
      <c r="AY363">
        <f>$BR5*IF(DukeEnergy_TP!AY5&lt;&gt;0,1,0)</f>
        <v>0</v>
      </c>
      <c r="AZ363">
        <f>$BR5*IF(DukeEnergy_TP!AZ5&lt;&gt;0,1,0)</f>
        <v>0</v>
      </c>
      <c r="BA363">
        <f>$BR5*IF(DukeEnergy_TP!BA5&lt;&gt;0,1,0)</f>
        <v>0</v>
      </c>
      <c r="BB363">
        <f>$BR5*IF(DukeEnergy_TP!BB5&lt;&gt;0,1,0)</f>
        <v>0</v>
      </c>
      <c r="BC363">
        <f>$BR5*IF(DukeEnergy_TP!BC5&lt;&gt;0,1,0)</f>
        <v>0</v>
      </c>
      <c r="BD363">
        <f>$BR5*IF(DukeEnergy_TP!BD5&lt;&gt;0,1,0)</f>
        <v>0</v>
      </c>
      <c r="BE363">
        <f>$BR5*IF(DukeEnergy_TP!BE5&lt;&gt;0,1,0)</f>
        <v>0</v>
      </c>
      <c r="BF363">
        <f>$BR5*IF(DukeEnergy_TP!BF5&lt;&gt;0,1,0)</f>
        <v>0</v>
      </c>
      <c r="BG363">
        <f>$BR5*IF(DukeEnergy_TP!BG5&lt;&gt;0,1,0)</f>
        <v>0</v>
      </c>
      <c r="BH363">
        <f>$BR5*IF(DukeEnergy_TP!BH5&lt;&gt;0,1,0)</f>
        <v>0</v>
      </c>
      <c r="BI363">
        <f>$BR5*IF(DukeEnergy_TP!BI5&lt;&gt;0,1,0)</f>
        <v>0</v>
      </c>
      <c r="BJ363">
        <f>$BR5*IF(DukeEnergy_TP!BJ5&lt;&gt;0,1,0)</f>
        <v>0</v>
      </c>
      <c r="BK363">
        <f>$BR5*IF(DukeEnergy_TP!BK5&lt;&gt;0,1,0)</f>
        <v>0</v>
      </c>
      <c r="BL363">
        <f>$BR5*IF(DukeEnergy_TP!BL5&lt;&gt;0,1,0)</f>
        <v>0</v>
      </c>
      <c r="BM363">
        <f>$BR5*IF(DukeEnergy_TP!BM5&lt;&gt;0,1,0)</f>
        <v>0</v>
      </c>
      <c r="BN363">
        <f>$BR5*IF(DukeEnergy_TP!BN5&lt;&gt;0,1,0)</f>
        <v>0</v>
      </c>
      <c r="BO363">
        <f>$BR5*IF(DukeEnergy_TP!BO5&lt;&gt;0,1,0)</f>
        <v>0</v>
      </c>
      <c r="BP363">
        <f>$BR5*IF(DukeEnergy_TP!BP5&lt;&gt;0,1,0)</f>
        <v>0</v>
      </c>
      <c r="BQ363">
        <f>$BR5*IF(DukeEnergy_TP!BQ5&lt;&gt;0,1,0)</f>
        <v>0</v>
      </c>
    </row>
    <row r="364" spans="1:69">
      <c r="A364" t="s">
        <v>31</v>
      </c>
      <c r="B364" t="s">
        <v>32</v>
      </c>
      <c r="C364" t="s">
        <v>33</v>
      </c>
      <c r="D364" t="s">
        <v>34</v>
      </c>
      <c r="E364" t="s">
        <v>106</v>
      </c>
      <c r="F364" t="s">
        <v>64</v>
      </c>
      <c r="I364">
        <v>739.2</v>
      </c>
      <c r="J364" t="s">
        <v>72</v>
      </c>
      <c r="K364">
        <v>1982</v>
      </c>
      <c r="M364" t="s">
        <v>38</v>
      </c>
      <c r="N364" t="s">
        <v>39</v>
      </c>
      <c r="S364" t="s">
        <v>107</v>
      </c>
      <c r="T364" t="s">
        <v>41</v>
      </c>
      <c r="U364">
        <v>28.957031000000001</v>
      </c>
      <c r="V364">
        <v>-82.700582999999995</v>
      </c>
      <c r="W364" t="s">
        <v>42</v>
      </c>
      <c r="X364" t="s">
        <v>108</v>
      </c>
      <c r="Y364" t="s">
        <v>109</v>
      </c>
      <c r="AA364" t="s">
        <v>110</v>
      </c>
      <c r="AB364" t="s">
        <v>111</v>
      </c>
      <c r="AC364" t="s">
        <v>112</v>
      </c>
      <c r="AD364" t="s">
        <v>115</v>
      </c>
      <c r="AE364" t="s">
        <v>49</v>
      </c>
      <c r="AF364" s="1">
        <v>1</v>
      </c>
      <c r="AG364">
        <f t="shared" si="435"/>
        <v>10345.200000000001</v>
      </c>
      <c r="AH364" t="str">
        <f t="shared" si="436"/>
        <v/>
      </c>
      <c r="AI364">
        <f t="shared" si="437"/>
        <v>42</v>
      </c>
      <c r="AJ364">
        <f t="shared" si="440"/>
        <v>2022</v>
      </c>
      <c r="AK364">
        <f t="shared" ref="AK364:AL364" si="444">AJ364+40</f>
        <v>2062</v>
      </c>
      <c r="AL364">
        <f t="shared" si="444"/>
        <v>2102</v>
      </c>
      <c r="AM364">
        <f>BT6*IF(DukeEnergy_TP!AM6&lt;&gt;0,1,0)</f>
        <v>2190040.9864033726</v>
      </c>
      <c r="AN364">
        <f>BU6*IF(DukeEnergy_TP!AN6&lt;&gt;0,1,0)</f>
        <v>2253922.9074180396</v>
      </c>
      <c r="AO364">
        <f>BV6*IF(DukeEnergy_TP!AO6&lt;&gt;0,1,0)</f>
        <v>1793268.8242825044</v>
      </c>
      <c r="AP364">
        <f>BW6*IF(DukeEnergy_TP!AP6&lt;&gt;0,1,0)</f>
        <v>1671479.3110637187</v>
      </c>
      <c r="AQ364">
        <f>$BR6*IF(DukeEnergy_TP!AQ6&lt;&gt;0,1,0)</f>
        <v>1977178.0072919088</v>
      </c>
      <c r="AR364">
        <f>$BR6*IF(DukeEnergy_TP!AR6&lt;&gt;0,1,0)</f>
        <v>1977178.0072919088</v>
      </c>
      <c r="AS364">
        <f>$BR6*IF(DukeEnergy_TP!AS6&lt;&gt;0,1,0)</f>
        <v>1977178.0072919088</v>
      </c>
      <c r="AT364">
        <f>$BR6*IF(DukeEnergy_TP!AT6&lt;&gt;0,1,0)</f>
        <v>1977178.0072919088</v>
      </c>
      <c r="AU364">
        <f>$BR6*IF(DukeEnergy_TP!AU6&lt;&gt;0,1,0)</f>
        <v>1977178.0072919088</v>
      </c>
      <c r="AV364">
        <f>$BR6*IF(DukeEnergy_TP!AV6&lt;&gt;0,1,0)</f>
        <v>1977178.0072919088</v>
      </c>
      <c r="AW364">
        <f>$BR6*IF(DukeEnergy_TP!AW6&lt;&gt;0,1,0)</f>
        <v>1977178.0072919088</v>
      </c>
      <c r="AX364">
        <f>$BR6*IF(DukeEnergy_TP!AX6&lt;&gt;0,1,0)</f>
        <v>1977178.0072919088</v>
      </c>
      <c r="AY364">
        <f>$BR6*IF(DukeEnergy_TP!AY6&lt;&gt;0,1,0)</f>
        <v>1977178.0072919088</v>
      </c>
      <c r="AZ364">
        <f>$BR6*IF(DukeEnergy_TP!AZ6&lt;&gt;0,1,0)</f>
        <v>1977178.0072919088</v>
      </c>
      <c r="BA364">
        <f>$BR6*IF(DukeEnergy_TP!BA6&lt;&gt;0,1,0)</f>
        <v>1977178.0072919088</v>
      </c>
      <c r="BB364">
        <f>$BR6*IF(DukeEnergy_TP!BB6&lt;&gt;0,1,0)</f>
        <v>0</v>
      </c>
      <c r="BC364">
        <f>$BR6*IF(DukeEnergy_TP!BC6&lt;&gt;0,1,0)</f>
        <v>0</v>
      </c>
      <c r="BD364">
        <f>$BR6*IF(DukeEnergy_TP!BD6&lt;&gt;0,1,0)</f>
        <v>0</v>
      </c>
      <c r="BE364">
        <f>$BR6*IF(DukeEnergy_TP!BE6&lt;&gt;0,1,0)</f>
        <v>0</v>
      </c>
      <c r="BF364">
        <f>$BR6*IF(DukeEnergy_TP!BF6&lt;&gt;0,1,0)</f>
        <v>0</v>
      </c>
      <c r="BG364">
        <f>$BR6*IF(DukeEnergy_TP!BG6&lt;&gt;0,1,0)</f>
        <v>0</v>
      </c>
      <c r="BH364">
        <f>$BR6*IF(DukeEnergy_TP!BH6&lt;&gt;0,1,0)</f>
        <v>0</v>
      </c>
      <c r="BI364">
        <f>$BR6*IF(DukeEnergy_TP!BI6&lt;&gt;0,1,0)</f>
        <v>0</v>
      </c>
      <c r="BJ364">
        <f>$BR6*IF(DukeEnergy_TP!BJ6&lt;&gt;0,1,0)</f>
        <v>0</v>
      </c>
      <c r="BK364">
        <f>$BR6*IF(DukeEnergy_TP!BK6&lt;&gt;0,1,0)</f>
        <v>0</v>
      </c>
      <c r="BL364">
        <f>$BR6*IF(DukeEnergy_TP!BL6&lt;&gt;0,1,0)</f>
        <v>0</v>
      </c>
      <c r="BM364">
        <f>$BR6*IF(DukeEnergy_TP!BM6&lt;&gt;0,1,0)</f>
        <v>0</v>
      </c>
      <c r="BN364">
        <f>$BR6*IF(DukeEnergy_TP!BN6&lt;&gt;0,1,0)</f>
        <v>0</v>
      </c>
      <c r="BO364">
        <f>$BR6*IF(DukeEnergy_TP!BO6&lt;&gt;0,1,0)</f>
        <v>0</v>
      </c>
      <c r="BP364">
        <f>$BR6*IF(DukeEnergy_TP!BP6&lt;&gt;0,1,0)</f>
        <v>0</v>
      </c>
      <c r="BQ364">
        <f>$BR6*IF(DukeEnergy_TP!BQ6&lt;&gt;0,1,0)</f>
        <v>0</v>
      </c>
    </row>
    <row r="365" spans="1:69">
      <c r="A365" t="s">
        <v>31</v>
      </c>
      <c r="B365" t="s">
        <v>32</v>
      </c>
      <c r="C365" t="s">
        <v>33</v>
      </c>
      <c r="D365" t="s">
        <v>34</v>
      </c>
      <c r="E365" t="s">
        <v>106</v>
      </c>
      <c r="F365" t="s">
        <v>66</v>
      </c>
      <c r="I365">
        <v>739.2</v>
      </c>
      <c r="J365" t="s">
        <v>72</v>
      </c>
      <c r="K365">
        <v>1984</v>
      </c>
      <c r="M365" t="s">
        <v>38</v>
      </c>
      <c r="N365" t="s">
        <v>39</v>
      </c>
      <c r="S365" t="s">
        <v>107</v>
      </c>
      <c r="T365" t="s">
        <v>41</v>
      </c>
      <c r="U365">
        <v>28.957031000000001</v>
      </c>
      <c r="V365">
        <v>-82.700582999999995</v>
      </c>
      <c r="W365" t="s">
        <v>42</v>
      </c>
      <c r="X365" t="s">
        <v>108</v>
      </c>
      <c r="Y365" t="s">
        <v>109</v>
      </c>
      <c r="AA365" t="s">
        <v>110</v>
      </c>
      <c r="AB365" t="s">
        <v>111</v>
      </c>
      <c r="AC365" t="s">
        <v>112</v>
      </c>
      <c r="AD365" t="s">
        <v>116</v>
      </c>
      <c r="AE365" t="s">
        <v>49</v>
      </c>
      <c r="AF365" s="1">
        <v>1</v>
      </c>
      <c r="AG365">
        <f t="shared" si="435"/>
        <v>10345.200000000001</v>
      </c>
      <c r="AH365">
        <f t="shared" si="436"/>
        <v>10345.200000000001</v>
      </c>
      <c r="AI365">
        <f t="shared" si="437"/>
        <v>40</v>
      </c>
      <c r="AJ365">
        <f t="shared" si="440"/>
        <v>2024</v>
      </c>
      <c r="AK365">
        <f t="shared" ref="AK365:AL365" si="445">AJ365+40</f>
        <v>2064</v>
      </c>
      <c r="AL365">
        <f t="shared" si="445"/>
        <v>2104</v>
      </c>
      <c r="AM365">
        <f>BT7*IF(DukeEnergy_TP!AM7&lt;&gt;0,1,0)</f>
        <v>2190040.9864033726</v>
      </c>
      <c r="AN365">
        <f>BU7*IF(DukeEnergy_TP!AN7&lt;&gt;0,1,0)</f>
        <v>2253922.9074180396</v>
      </c>
      <c r="AO365">
        <f>BV7*IF(DukeEnergy_TP!AO7&lt;&gt;0,1,0)</f>
        <v>1793268.8242825044</v>
      </c>
      <c r="AP365">
        <f>BW7*IF(DukeEnergy_TP!AP7&lt;&gt;0,1,0)</f>
        <v>1671479.3110637187</v>
      </c>
      <c r="AQ365">
        <f>$BR7*IF(DukeEnergy_TP!AQ7&lt;&gt;0,1,0)</f>
        <v>1977178.0072919088</v>
      </c>
      <c r="AR365">
        <f>$BR7*IF(DukeEnergy_TP!AR7&lt;&gt;0,1,0)</f>
        <v>1977178.0072919088</v>
      </c>
      <c r="AS365">
        <f>$BR7*IF(DukeEnergy_TP!AS7&lt;&gt;0,1,0)</f>
        <v>1977178.0072919088</v>
      </c>
      <c r="AT365">
        <f>$BR7*IF(DukeEnergy_TP!AT7&lt;&gt;0,1,0)</f>
        <v>1977178.0072919088</v>
      </c>
      <c r="AU365">
        <f>$BR7*IF(DukeEnergy_TP!AU7&lt;&gt;0,1,0)</f>
        <v>1977178.0072919088</v>
      </c>
      <c r="AV365">
        <f>$BR7*IF(DukeEnergy_TP!AV7&lt;&gt;0,1,0)</f>
        <v>1977178.0072919088</v>
      </c>
      <c r="AW365">
        <f>$BR7*IF(DukeEnergy_TP!AW7&lt;&gt;0,1,0)</f>
        <v>1977178.0072919088</v>
      </c>
      <c r="AX365">
        <f>$BR7*IF(DukeEnergy_TP!AX7&lt;&gt;0,1,0)</f>
        <v>1977178.0072919088</v>
      </c>
      <c r="AY365">
        <f>$BR7*IF(DukeEnergy_TP!AY7&lt;&gt;0,1,0)</f>
        <v>1977178.0072919088</v>
      </c>
      <c r="AZ365">
        <f>$BR7*IF(DukeEnergy_TP!AZ7&lt;&gt;0,1,0)</f>
        <v>1977178.0072919088</v>
      </c>
      <c r="BA365">
        <f>$BR7*IF(DukeEnergy_TP!BA7&lt;&gt;0,1,0)</f>
        <v>1977178.0072919088</v>
      </c>
      <c r="BB365">
        <f>$BR7*IF(DukeEnergy_TP!BB7&lt;&gt;0,1,0)</f>
        <v>0</v>
      </c>
      <c r="BC365">
        <f>$BR7*IF(DukeEnergy_TP!BC7&lt;&gt;0,1,0)</f>
        <v>0</v>
      </c>
      <c r="BD365">
        <f>$BR7*IF(DukeEnergy_TP!BD7&lt;&gt;0,1,0)</f>
        <v>0</v>
      </c>
      <c r="BE365">
        <f>$BR7*IF(DukeEnergy_TP!BE7&lt;&gt;0,1,0)</f>
        <v>0</v>
      </c>
      <c r="BF365">
        <f>$BR7*IF(DukeEnergy_TP!BF7&lt;&gt;0,1,0)</f>
        <v>0</v>
      </c>
      <c r="BG365">
        <f>$BR7*IF(DukeEnergy_TP!BG7&lt;&gt;0,1,0)</f>
        <v>0</v>
      </c>
      <c r="BH365">
        <f>$BR7*IF(DukeEnergy_TP!BH7&lt;&gt;0,1,0)</f>
        <v>0</v>
      </c>
      <c r="BI365">
        <f>$BR7*IF(DukeEnergy_TP!BI7&lt;&gt;0,1,0)</f>
        <v>0</v>
      </c>
      <c r="BJ365">
        <f>$BR7*IF(DukeEnergy_TP!BJ7&lt;&gt;0,1,0)</f>
        <v>0</v>
      </c>
      <c r="BK365">
        <f>$BR7*IF(DukeEnergy_TP!BK7&lt;&gt;0,1,0)</f>
        <v>0</v>
      </c>
      <c r="BL365">
        <f>$BR7*IF(DukeEnergy_TP!BL7&lt;&gt;0,1,0)</f>
        <v>0</v>
      </c>
      <c r="BM365">
        <f>$BR7*IF(DukeEnergy_TP!BM7&lt;&gt;0,1,0)</f>
        <v>0</v>
      </c>
      <c r="BN365">
        <f>$BR7*IF(DukeEnergy_TP!BN7&lt;&gt;0,1,0)</f>
        <v>0</v>
      </c>
      <c r="BO365">
        <f>$BR7*IF(DukeEnergy_TP!BO7&lt;&gt;0,1,0)</f>
        <v>0</v>
      </c>
      <c r="BP365">
        <f>$BR7*IF(DukeEnergy_TP!BP7&lt;&gt;0,1,0)</f>
        <v>0</v>
      </c>
      <c r="BQ365">
        <f>$BR7*IF(DukeEnergy_TP!BQ7&lt;&gt;0,1,0)</f>
        <v>0</v>
      </c>
    </row>
    <row r="366" spans="1:69">
      <c r="A366" t="s">
        <v>31</v>
      </c>
      <c r="B366" t="s">
        <v>32</v>
      </c>
      <c r="C366" t="s">
        <v>33</v>
      </c>
      <c r="D366" t="s">
        <v>34</v>
      </c>
      <c r="E366" t="s">
        <v>125</v>
      </c>
      <c r="F366" t="s">
        <v>50</v>
      </c>
      <c r="I366">
        <v>669.3</v>
      </c>
      <c r="J366" t="s">
        <v>72</v>
      </c>
      <c r="K366">
        <v>1981</v>
      </c>
      <c r="M366" t="s">
        <v>38</v>
      </c>
      <c r="N366" t="s">
        <v>39</v>
      </c>
      <c r="S366" t="s">
        <v>126</v>
      </c>
      <c r="T366" t="s">
        <v>41</v>
      </c>
      <c r="U366">
        <v>38.904169000000003</v>
      </c>
      <c r="V366">
        <v>-84.851336000000003</v>
      </c>
      <c r="W366" t="s">
        <v>42</v>
      </c>
      <c r="X366" t="s">
        <v>127</v>
      </c>
      <c r="Y366" t="s">
        <v>128</v>
      </c>
      <c r="AA366" t="s">
        <v>129</v>
      </c>
      <c r="AB366" t="s">
        <v>130</v>
      </c>
      <c r="AC366" t="s">
        <v>131</v>
      </c>
      <c r="AD366" t="s">
        <v>132</v>
      </c>
      <c r="AE366" t="s">
        <v>49</v>
      </c>
      <c r="AF366" s="1">
        <v>1</v>
      </c>
      <c r="AG366">
        <f t="shared" si="435"/>
        <v>2007.8999999999999</v>
      </c>
      <c r="AH366">
        <f t="shared" si="436"/>
        <v>2007.8999999999999</v>
      </c>
      <c r="AI366">
        <f t="shared" si="437"/>
        <v>43</v>
      </c>
      <c r="AJ366">
        <f t="shared" si="440"/>
        <v>2021</v>
      </c>
      <c r="AK366">
        <f t="shared" ref="AK366:AL366" si="446">AJ366+40</f>
        <v>2061</v>
      </c>
      <c r="AL366">
        <f t="shared" si="446"/>
        <v>2101</v>
      </c>
      <c r="AM366">
        <f>BT8*IF(DukeEnergy_TP!AM8&lt;&gt;0,1,0)</f>
        <v>1982947.0132572744</v>
      </c>
      <c r="AN366">
        <f>BU8*IF(DukeEnergy_TP!AN8&lt;&gt;0,1,0)</f>
        <v>2040788.1519682005</v>
      </c>
      <c r="AO366">
        <f>BV8*IF(DukeEnergy_TP!AO8&lt;&gt;0,1,0)</f>
        <v>1623694.296661634</v>
      </c>
      <c r="AP366">
        <f>BW8*IF(DukeEnergy_TP!AP8&lt;&gt;0,1,0)</f>
        <v>1513421.4054314753</v>
      </c>
      <c r="AQ366">
        <f>$BR8*IF(DukeEnergy_TP!AQ8&lt;&gt;0,1,0)</f>
        <v>1790212.7168296461</v>
      </c>
      <c r="AR366">
        <f>$BR8*IF(DukeEnergy_TP!AR8&lt;&gt;0,1,0)</f>
        <v>1790212.7168296461</v>
      </c>
      <c r="AS366">
        <f>$BR8*IF(DukeEnergy_TP!AS8&lt;&gt;0,1,0)</f>
        <v>1790212.7168296461</v>
      </c>
      <c r="AT366">
        <f>$BR8*IF(DukeEnergy_TP!AT8&lt;&gt;0,1,0)</f>
        <v>1790212.7168296461</v>
      </c>
      <c r="AU366">
        <f>$BR8*IF(DukeEnergy_TP!AU8&lt;&gt;0,1,0)</f>
        <v>1790212.7168296461</v>
      </c>
      <c r="AV366">
        <f>$BR8*IF(DukeEnergy_TP!AV8&lt;&gt;0,1,0)</f>
        <v>1790212.7168296461</v>
      </c>
      <c r="AW366">
        <f>$BR8*IF(DukeEnergy_TP!AW8&lt;&gt;0,1,0)</f>
        <v>1790212.7168296461</v>
      </c>
      <c r="AX366">
        <f>$BR8*IF(DukeEnergy_TP!AX8&lt;&gt;0,1,0)</f>
        <v>1790212.7168296461</v>
      </c>
      <c r="AY366">
        <f>$BR8*IF(DukeEnergy_TP!AY8&lt;&gt;0,1,0)</f>
        <v>1790212.7168296461</v>
      </c>
      <c r="AZ366">
        <f>$BR8*IF(DukeEnergy_TP!AZ8&lt;&gt;0,1,0)</f>
        <v>1790212.7168296461</v>
      </c>
      <c r="BA366">
        <f>$BR8*IF(DukeEnergy_TP!BA8&lt;&gt;0,1,0)</f>
        <v>1790212.7168296461</v>
      </c>
      <c r="BB366">
        <f>$BR8*IF(DukeEnergy_TP!BB8&lt;&gt;0,1,0)</f>
        <v>0</v>
      </c>
      <c r="BC366">
        <f>$BR8*IF(DukeEnergy_TP!BC8&lt;&gt;0,1,0)</f>
        <v>0</v>
      </c>
      <c r="BD366">
        <f>$BR8*IF(DukeEnergy_TP!BD8&lt;&gt;0,1,0)</f>
        <v>0</v>
      </c>
      <c r="BE366">
        <f>$BR8*IF(DukeEnergy_TP!BE8&lt;&gt;0,1,0)</f>
        <v>0</v>
      </c>
      <c r="BF366">
        <f>$BR8*IF(DukeEnergy_TP!BF8&lt;&gt;0,1,0)</f>
        <v>0</v>
      </c>
      <c r="BG366">
        <f>$BR8*IF(DukeEnergy_TP!BG8&lt;&gt;0,1,0)</f>
        <v>0</v>
      </c>
      <c r="BH366">
        <f>$BR8*IF(DukeEnergy_TP!BH8&lt;&gt;0,1,0)</f>
        <v>0</v>
      </c>
      <c r="BI366">
        <f>$BR8*IF(DukeEnergy_TP!BI8&lt;&gt;0,1,0)</f>
        <v>0</v>
      </c>
      <c r="BJ366">
        <f>$BR8*IF(DukeEnergy_TP!BJ8&lt;&gt;0,1,0)</f>
        <v>0</v>
      </c>
      <c r="BK366">
        <f>$BR8*IF(DukeEnergy_TP!BK8&lt;&gt;0,1,0)</f>
        <v>0</v>
      </c>
      <c r="BL366">
        <f>$BR8*IF(DukeEnergy_TP!BL8&lt;&gt;0,1,0)</f>
        <v>0</v>
      </c>
      <c r="BM366">
        <f>$BR8*IF(DukeEnergy_TP!BM8&lt;&gt;0,1,0)</f>
        <v>0</v>
      </c>
      <c r="BN366">
        <f>$BR8*IF(DukeEnergy_TP!BN8&lt;&gt;0,1,0)</f>
        <v>0</v>
      </c>
      <c r="BO366">
        <f>$BR8*IF(DukeEnergy_TP!BO8&lt;&gt;0,1,0)</f>
        <v>0</v>
      </c>
      <c r="BP366">
        <f>$BR8*IF(DukeEnergy_TP!BP8&lt;&gt;0,1,0)</f>
        <v>0</v>
      </c>
      <c r="BQ366">
        <f>$BR8*IF(DukeEnergy_TP!BQ8&lt;&gt;0,1,0)</f>
        <v>0</v>
      </c>
    </row>
    <row r="367" spans="1:69">
      <c r="A367" t="s">
        <v>31</v>
      </c>
      <c r="B367" t="s">
        <v>32</v>
      </c>
      <c r="C367" t="s">
        <v>33</v>
      </c>
      <c r="D367" t="s">
        <v>34</v>
      </c>
      <c r="E367" t="s">
        <v>142</v>
      </c>
      <c r="F367" t="s">
        <v>36</v>
      </c>
      <c r="I367">
        <v>236.5</v>
      </c>
      <c r="J367" t="s">
        <v>72</v>
      </c>
      <c r="K367">
        <v>2013</v>
      </c>
      <c r="M367" t="s">
        <v>143</v>
      </c>
      <c r="N367" t="s">
        <v>144</v>
      </c>
      <c r="S367" t="s">
        <v>98</v>
      </c>
      <c r="T367" t="s">
        <v>41</v>
      </c>
      <c r="U367">
        <v>38.797505999999998</v>
      </c>
      <c r="V367">
        <v>-87.250488000000004</v>
      </c>
      <c r="W367" t="s">
        <v>42</v>
      </c>
      <c r="X367" t="s">
        <v>135</v>
      </c>
      <c r="AA367" t="s">
        <v>101</v>
      </c>
      <c r="AB367" t="s">
        <v>145</v>
      </c>
      <c r="AC367" t="s">
        <v>146</v>
      </c>
      <c r="AD367" t="s">
        <v>147</v>
      </c>
      <c r="AE367" t="s">
        <v>49</v>
      </c>
      <c r="AF367" s="1">
        <v>1</v>
      </c>
      <c r="AG367">
        <f t="shared" si="435"/>
        <v>2413.5</v>
      </c>
      <c r="AH367" t="str">
        <f t="shared" si="436"/>
        <v/>
      </c>
      <c r="AI367">
        <f t="shared" si="437"/>
        <v>11</v>
      </c>
      <c r="AJ367">
        <f t="shared" si="440"/>
        <v>2053</v>
      </c>
      <c r="AK367">
        <f t="shared" ref="AK367:AL367" si="447">AJ367+40</f>
        <v>2093</v>
      </c>
      <c r="AL367">
        <f t="shared" si="447"/>
        <v>2133</v>
      </c>
      <c r="AM367">
        <f>BT9*IF(DukeEnergy_TP!AM9&lt;&gt;0,1,0)</f>
        <v>724384.49834364804</v>
      </c>
      <c r="AN367">
        <f>BU9*IF(DukeEnergy_TP!AN9&lt;&gt;0,1,0)</f>
        <v>745514.2733545868</v>
      </c>
      <c r="AO367">
        <f>BV9*IF(DukeEnergy_TP!AO9&lt;&gt;0,1,0)</f>
        <v>593146.95283694833</v>
      </c>
      <c r="AP367">
        <f>BW9*IF(DukeEnergy_TP!AP9&lt;&gt;0,1,0)</f>
        <v>552863.48965784512</v>
      </c>
      <c r="AQ367">
        <f>$BR9*IF(DukeEnergy_TP!AQ9&lt;&gt;0,1,0)</f>
        <v>653977.3035482571</v>
      </c>
      <c r="AR367">
        <f>$BR9*IF(DukeEnergy_TP!AR9&lt;&gt;0,1,0)</f>
        <v>653977.3035482571</v>
      </c>
      <c r="AS367">
        <f>$BR9*IF(DukeEnergy_TP!AS9&lt;&gt;0,1,0)</f>
        <v>653977.3035482571</v>
      </c>
      <c r="AT367">
        <f>$BR9*IF(DukeEnergy_TP!AT9&lt;&gt;0,1,0)</f>
        <v>653977.3035482571</v>
      </c>
      <c r="AU367">
        <f>$BR9*IF(DukeEnergy_TP!AU9&lt;&gt;0,1,0)</f>
        <v>653977.3035482571</v>
      </c>
      <c r="AV367">
        <f>$BR9*IF(DukeEnergy_TP!AV9&lt;&gt;0,1,0)</f>
        <v>653977.3035482571</v>
      </c>
      <c r="AW367">
        <f>$BR9*IF(DukeEnergy_TP!AW9&lt;&gt;0,1,0)</f>
        <v>653977.3035482571</v>
      </c>
      <c r="AX367">
        <f>$BR9*IF(DukeEnergy_TP!AX9&lt;&gt;0,1,0)</f>
        <v>653977.3035482571</v>
      </c>
      <c r="AY367">
        <f>$BR9*IF(DukeEnergy_TP!AY9&lt;&gt;0,1,0)</f>
        <v>653977.3035482571</v>
      </c>
      <c r="AZ367">
        <f>$BR9*IF(DukeEnergy_TP!AZ9&lt;&gt;0,1,0)</f>
        <v>653977.3035482571</v>
      </c>
      <c r="BA367">
        <f>$BR9*IF(DukeEnergy_TP!BA9&lt;&gt;0,1,0)</f>
        <v>653977.3035482571</v>
      </c>
      <c r="BB367">
        <f>$BR9*IF(DukeEnergy_TP!BB9&lt;&gt;0,1,0)</f>
        <v>0</v>
      </c>
      <c r="BC367">
        <f>$BR9*IF(DukeEnergy_TP!BC9&lt;&gt;0,1,0)</f>
        <v>0</v>
      </c>
      <c r="BD367">
        <f>$BR9*IF(DukeEnergy_TP!BD9&lt;&gt;0,1,0)</f>
        <v>0</v>
      </c>
      <c r="BE367">
        <f>$BR9*IF(DukeEnergy_TP!BE9&lt;&gt;0,1,0)</f>
        <v>0</v>
      </c>
      <c r="BF367">
        <f>$BR9*IF(DukeEnergy_TP!BF9&lt;&gt;0,1,0)</f>
        <v>0</v>
      </c>
      <c r="BG367">
        <f>$BR9*IF(DukeEnergy_TP!BG9&lt;&gt;0,1,0)</f>
        <v>0</v>
      </c>
      <c r="BH367">
        <f>$BR9*IF(DukeEnergy_TP!BH9&lt;&gt;0,1,0)</f>
        <v>0</v>
      </c>
      <c r="BI367">
        <f>$BR9*IF(DukeEnergy_TP!BI9&lt;&gt;0,1,0)</f>
        <v>0</v>
      </c>
      <c r="BJ367">
        <f>$BR9*IF(DukeEnergy_TP!BJ9&lt;&gt;0,1,0)</f>
        <v>0</v>
      </c>
      <c r="BK367">
        <f>$BR9*IF(DukeEnergy_TP!BK9&lt;&gt;0,1,0)</f>
        <v>0</v>
      </c>
      <c r="BL367">
        <f>$BR9*IF(DukeEnergy_TP!BL9&lt;&gt;0,1,0)</f>
        <v>0</v>
      </c>
      <c r="BM367">
        <f>$BR9*IF(DukeEnergy_TP!BM9&lt;&gt;0,1,0)</f>
        <v>0</v>
      </c>
      <c r="BN367">
        <f>$BR9*IF(DukeEnergy_TP!BN9&lt;&gt;0,1,0)</f>
        <v>0</v>
      </c>
      <c r="BO367">
        <f>$BR9*IF(DukeEnergy_TP!BO9&lt;&gt;0,1,0)</f>
        <v>0</v>
      </c>
      <c r="BP367">
        <f>$BR9*IF(DukeEnergy_TP!BP9&lt;&gt;0,1,0)</f>
        <v>0</v>
      </c>
      <c r="BQ367">
        <f>$BR9*IF(DukeEnergy_TP!BQ9&lt;&gt;0,1,0)</f>
        <v>0</v>
      </c>
    </row>
    <row r="368" spans="1:69">
      <c r="A368" t="s">
        <v>31</v>
      </c>
      <c r="B368" t="s">
        <v>32</v>
      </c>
      <c r="C368" t="s">
        <v>33</v>
      </c>
      <c r="D368" t="s">
        <v>34</v>
      </c>
      <c r="E368" t="s">
        <v>142</v>
      </c>
      <c r="F368" t="s">
        <v>50</v>
      </c>
      <c r="I368">
        <v>236.5</v>
      </c>
      <c r="J368" t="s">
        <v>72</v>
      </c>
      <c r="K368">
        <v>2013</v>
      </c>
      <c r="M368" t="s">
        <v>143</v>
      </c>
      <c r="N368" t="s">
        <v>144</v>
      </c>
      <c r="S368" t="s">
        <v>98</v>
      </c>
      <c r="T368" t="s">
        <v>41</v>
      </c>
      <c r="U368">
        <v>38.797505999999998</v>
      </c>
      <c r="V368">
        <v>-87.250488000000004</v>
      </c>
      <c r="W368" t="s">
        <v>42</v>
      </c>
      <c r="X368" t="s">
        <v>135</v>
      </c>
      <c r="AA368" t="s">
        <v>101</v>
      </c>
      <c r="AB368" t="s">
        <v>145</v>
      </c>
      <c r="AC368" t="s">
        <v>146</v>
      </c>
      <c r="AD368" t="s">
        <v>148</v>
      </c>
      <c r="AE368" t="s">
        <v>49</v>
      </c>
      <c r="AF368" s="1">
        <v>1</v>
      </c>
      <c r="AG368">
        <f t="shared" si="435"/>
        <v>2413.5</v>
      </c>
      <c r="AH368" t="str">
        <f t="shared" si="436"/>
        <v/>
      </c>
      <c r="AI368">
        <f t="shared" si="437"/>
        <v>11</v>
      </c>
      <c r="AJ368">
        <f t="shared" si="440"/>
        <v>2053</v>
      </c>
      <c r="AK368">
        <f t="shared" ref="AK368:AL368" si="448">AJ368+40</f>
        <v>2093</v>
      </c>
      <c r="AL368">
        <f t="shared" si="448"/>
        <v>2133</v>
      </c>
      <c r="AM368">
        <f>BT10*IF(DukeEnergy_TP!AM10&lt;&gt;0,1,0)</f>
        <v>724384.49834364804</v>
      </c>
      <c r="AN368">
        <f>BU10*IF(DukeEnergy_TP!AN10&lt;&gt;0,1,0)</f>
        <v>745514.2733545868</v>
      </c>
      <c r="AO368">
        <f>BV10*IF(DukeEnergy_TP!AO10&lt;&gt;0,1,0)</f>
        <v>593146.95283694833</v>
      </c>
      <c r="AP368">
        <f>BW10*IF(DukeEnergy_TP!AP10&lt;&gt;0,1,0)</f>
        <v>552863.48965784512</v>
      </c>
      <c r="AQ368">
        <f>$BR10*IF(DukeEnergy_TP!AQ10&lt;&gt;0,1,0)</f>
        <v>653977.3035482571</v>
      </c>
      <c r="AR368">
        <f>$BR10*IF(DukeEnergy_TP!AR10&lt;&gt;0,1,0)</f>
        <v>653977.3035482571</v>
      </c>
      <c r="AS368">
        <f>$BR10*IF(DukeEnergy_TP!AS10&lt;&gt;0,1,0)</f>
        <v>653977.3035482571</v>
      </c>
      <c r="AT368">
        <f>$BR10*IF(DukeEnergy_TP!AT10&lt;&gt;0,1,0)</f>
        <v>653977.3035482571</v>
      </c>
      <c r="AU368">
        <f>$BR10*IF(DukeEnergy_TP!AU10&lt;&gt;0,1,0)</f>
        <v>653977.3035482571</v>
      </c>
      <c r="AV368">
        <f>$BR10*IF(DukeEnergy_TP!AV10&lt;&gt;0,1,0)</f>
        <v>653977.3035482571</v>
      </c>
      <c r="AW368">
        <f>$BR10*IF(DukeEnergy_TP!AW10&lt;&gt;0,1,0)</f>
        <v>653977.3035482571</v>
      </c>
      <c r="AX368">
        <f>$BR10*IF(DukeEnergy_TP!AX10&lt;&gt;0,1,0)</f>
        <v>653977.3035482571</v>
      </c>
      <c r="AY368">
        <f>$BR10*IF(DukeEnergy_TP!AY10&lt;&gt;0,1,0)</f>
        <v>653977.3035482571</v>
      </c>
      <c r="AZ368">
        <f>$BR10*IF(DukeEnergy_TP!AZ10&lt;&gt;0,1,0)</f>
        <v>653977.3035482571</v>
      </c>
      <c r="BA368">
        <f>$BR10*IF(DukeEnergy_TP!BA10&lt;&gt;0,1,0)</f>
        <v>653977.3035482571</v>
      </c>
      <c r="BB368">
        <f>$BR10*IF(DukeEnergy_TP!BB10&lt;&gt;0,1,0)</f>
        <v>0</v>
      </c>
      <c r="BC368">
        <f>$BR10*IF(DukeEnergy_TP!BC10&lt;&gt;0,1,0)</f>
        <v>0</v>
      </c>
      <c r="BD368">
        <f>$BR10*IF(DukeEnergy_TP!BD10&lt;&gt;0,1,0)</f>
        <v>0</v>
      </c>
      <c r="BE368">
        <f>$BR10*IF(DukeEnergy_TP!BE10&lt;&gt;0,1,0)</f>
        <v>0</v>
      </c>
      <c r="BF368">
        <f>$BR10*IF(DukeEnergy_TP!BF10&lt;&gt;0,1,0)</f>
        <v>0</v>
      </c>
      <c r="BG368">
        <f>$BR10*IF(DukeEnergy_TP!BG10&lt;&gt;0,1,0)</f>
        <v>0</v>
      </c>
      <c r="BH368">
        <f>$BR10*IF(DukeEnergy_TP!BH10&lt;&gt;0,1,0)</f>
        <v>0</v>
      </c>
      <c r="BI368">
        <f>$BR10*IF(DukeEnergy_TP!BI10&lt;&gt;0,1,0)</f>
        <v>0</v>
      </c>
      <c r="BJ368">
        <f>$BR10*IF(DukeEnergy_TP!BJ10&lt;&gt;0,1,0)</f>
        <v>0</v>
      </c>
      <c r="BK368">
        <f>$BR10*IF(DukeEnergy_TP!BK10&lt;&gt;0,1,0)</f>
        <v>0</v>
      </c>
      <c r="BL368">
        <f>$BR10*IF(DukeEnergy_TP!BL10&lt;&gt;0,1,0)</f>
        <v>0</v>
      </c>
      <c r="BM368">
        <f>$BR10*IF(DukeEnergy_TP!BM10&lt;&gt;0,1,0)</f>
        <v>0</v>
      </c>
      <c r="BN368">
        <f>$BR10*IF(DukeEnergy_TP!BN10&lt;&gt;0,1,0)</f>
        <v>0</v>
      </c>
      <c r="BO368">
        <f>$BR10*IF(DukeEnergy_TP!BO10&lt;&gt;0,1,0)</f>
        <v>0</v>
      </c>
      <c r="BP368">
        <f>$BR10*IF(DukeEnergy_TP!BP10&lt;&gt;0,1,0)</f>
        <v>0</v>
      </c>
      <c r="BQ368">
        <f>$BR10*IF(DukeEnergy_TP!BQ10&lt;&gt;0,1,0)</f>
        <v>0</v>
      </c>
    </row>
    <row r="369" spans="1:69">
      <c r="A369" t="s">
        <v>31</v>
      </c>
      <c r="B369" t="s">
        <v>32</v>
      </c>
      <c r="C369" t="s">
        <v>33</v>
      </c>
      <c r="D369" t="s">
        <v>34</v>
      </c>
      <c r="E369" t="s">
        <v>142</v>
      </c>
      <c r="F369" t="s">
        <v>62</v>
      </c>
      <c r="I369">
        <v>331.5</v>
      </c>
      <c r="J369" t="s">
        <v>72</v>
      </c>
      <c r="K369">
        <v>2013</v>
      </c>
      <c r="M369" t="s">
        <v>143</v>
      </c>
      <c r="N369" t="s">
        <v>144</v>
      </c>
      <c r="S369" t="s">
        <v>98</v>
      </c>
      <c r="T369" t="s">
        <v>41</v>
      </c>
      <c r="U369">
        <v>38.797505999999998</v>
      </c>
      <c r="V369">
        <v>-87.250488000000004</v>
      </c>
      <c r="W369" t="s">
        <v>42</v>
      </c>
      <c r="X369" t="s">
        <v>135</v>
      </c>
      <c r="AA369" t="s">
        <v>101</v>
      </c>
      <c r="AB369" t="s">
        <v>145</v>
      </c>
      <c r="AC369" t="s">
        <v>146</v>
      </c>
      <c r="AD369" t="s">
        <v>149</v>
      </c>
      <c r="AE369" t="s">
        <v>49</v>
      </c>
      <c r="AF369" s="1">
        <v>1</v>
      </c>
      <c r="AG369">
        <f t="shared" si="435"/>
        <v>2413.5</v>
      </c>
      <c r="AH369">
        <f t="shared" si="436"/>
        <v>2413.5</v>
      </c>
      <c r="AI369">
        <f t="shared" si="437"/>
        <v>11</v>
      </c>
      <c r="AJ369">
        <f t="shared" si="440"/>
        <v>2053</v>
      </c>
      <c r="AK369">
        <f t="shared" ref="AK369:AL369" si="449">AJ369+40</f>
        <v>2093</v>
      </c>
      <c r="AL369">
        <f t="shared" si="449"/>
        <v>2133</v>
      </c>
      <c r="AM369">
        <f>BT11*IF(DukeEnergy_TP!AM11&lt;&gt;0,1,0)</f>
        <v>1015363.4723083269</v>
      </c>
      <c r="AN369">
        <f>BU11*IF(DukeEnergy_TP!AN11&lt;&gt;0,1,0)</f>
        <v>1044980.894786662</v>
      </c>
      <c r="AO369">
        <f>BV11*IF(DukeEnergy_TP!AO11&lt;&gt;0,1,0)</f>
        <v>831408.94234861888</v>
      </c>
      <c r="AP369">
        <f>BW11*IF(DukeEnergy_TP!AP11&lt;&gt;0,1,0)</f>
        <v>774943.96119059494</v>
      </c>
      <c r="AQ369">
        <f>$BR11*IF(DukeEnergy_TP!AQ11&lt;&gt;0,1,0)</f>
        <v>916674.31765855057</v>
      </c>
      <c r="AR369">
        <f>$BR11*IF(DukeEnergy_TP!AR11&lt;&gt;0,1,0)</f>
        <v>916674.31765855057</v>
      </c>
      <c r="AS369">
        <f>$BR11*IF(DukeEnergy_TP!AS11&lt;&gt;0,1,0)</f>
        <v>916674.31765855057</v>
      </c>
      <c r="AT369">
        <f>$BR11*IF(DukeEnergy_TP!AT11&lt;&gt;0,1,0)</f>
        <v>916674.31765855057</v>
      </c>
      <c r="AU369">
        <f>$BR11*IF(DukeEnergy_TP!AU11&lt;&gt;0,1,0)</f>
        <v>916674.31765855057</v>
      </c>
      <c r="AV369">
        <f>$BR11*IF(DukeEnergy_TP!AV11&lt;&gt;0,1,0)</f>
        <v>916674.31765855057</v>
      </c>
      <c r="AW369">
        <f>$BR11*IF(DukeEnergy_TP!AW11&lt;&gt;0,1,0)</f>
        <v>916674.31765855057</v>
      </c>
      <c r="AX369">
        <f>$BR11*IF(DukeEnergy_TP!AX11&lt;&gt;0,1,0)</f>
        <v>916674.31765855057</v>
      </c>
      <c r="AY369">
        <f>$BR11*IF(DukeEnergy_TP!AY11&lt;&gt;0,1,0)</f>
        <v>916674.31765855057</v>
      </c>
      <c r="AZ369">
        <f>$BR11*IF(DukeEnergy_TP!AZ11&lt;&gt;0,1,0)</f>
        <v>916674.31765855057</v>
      </c>
      <c r="BA369">
        <f>$BR11*IF(DukeEnergy_TP!BA11&lt;&gt;0,1,0)</f>
        <v>916674.31765855057</v>
      </c>
      <c r="BB369">
        <f>$BR11*IF(DukeEnergy_TP!BB11&lt;&gt;0,1,0)</f>
        <v>0</v>
      </c>
      <c r="BC369">
        <f>$BR11*IF(DukeEnergy_TP!BC11&lt;&gt;0,1,0)</f>
        <v>0</v>
      </c>
      <c r="BD369">
        <f>$BR11*IF(DukeEnergy_TP!BD11&lt;&gt;0,1,0)</f>
        <v>0</v>
      </c>
      <c r="BE369">
        <f>$BR11*IF(DukeEnergy_TP!BE11&lt;&gt;0,1,0)</f>
        <v>0</v>
      </c>
      <c r="BF369">
        <f>$BR11*IF(DukeEnergy_TP!BF11&lt;&gt;0,1,0)</f>
        <v>0</v>
      </c>
      <c r="BG369">
        <f>$BR11*IF(DukeEnergy_TP!BG11&lt;&gt;0,1,0)</f>
        <v>0</v>
      </c>
      <c r="BH369">
        <f>$BR11*IF(DukeEnergy_TP!BH11&lt;&gt;0,1,0)</f>
        <v>0</v>
      </c>
      <c r="BI369">
        <f>$BR11*IF(DukeEnergy_TP!BI11&lt;&gt;0,1,0)</f>
        <v>0</v>
      </c>
      <c r="BJ369">
        <f>$BR11*IF(DukeEnergy_TP!BJ11&lt;&gt;0,1,0)</f>
        <v>0</v>
      </c>
      <c r="BK369">
        <f>$BR11*IF(DukeEnergy_TP!BK11&lt;&gt;0,1,0)</f>
        <v>0</v>
      </c>
      <c r="BL369">
        <f>$BR11*IF(DukeEnergy_TP!BL11&lt;&gt;0,1,0)</f>
        <v>0</v>
      </c>
      <c r="BM369">
        <f>$BR11*IF(DukeEnergy_TP!BM11&lt;&gt;0,1,0)</f>
        <v>0</v>
      </c>
      <c r="BN369">
        <f>$BR11*IF(DukeEnergy_TP!BN11&lt;&gt;0,1,0)</f>
        <v>0</v>
      </c>
      <c r="BO369">
        <f>$BR11*IF(DukeEnergy_TP!BO11&lt;&gt;0,1,0)</f>
        <v>0</v>
      </c>
      <c r="BP369">
        <f>$BR11*IF(DukeEnergy_TP!BP11&lt;&gt;0,1,0)</f>
        <v>0</v>
      </c>
      <c r="BQ369">
        <f>$BR11*IF(DukeEnergy_TP!BQ11&lt;&gt;0,1,0)</f>
        <v>0</v>
      </c>
    </row>
    <row r="370" spans="1:69">
      <c r="A370" t="s">
        <v>31</v>
      </c>
      <c r="B370" t="s">
        <v>32</v>
      </c>
      <c r="C370" t="s">
        <v>33</v>
      </c>
      <c r="D370" t="s">
        <v>34</v>
      </c>
      <c r="E370" t="s">
        <v>150</v>
      </c>
      <c r="F370" t="s">
        <v>50</v>
      </c>
      <c r="I370">
        <v>165</v>
      </c>
      <c r="J370" t="s">
        <v>37</v>
      </c>
      <c r="K370">
        <v>1957</v>
      </c>
      <c r="L370">
        <v>2021</v>
      </c>
      <c r="M370" t="s">
        <v>38</v>
      </c>
      <c r="N370" t="s">
        <v>39</v>
      </c>
      <c r="S370" t="s">
        <v>74</v>
      </c>
      <c r="T370" t="s">
        <v>41</v>
      </c>
      <c r="U370">
        <v>35.190277999999999</v>
      </c>
      <c r="V370">
        <v>-81.008332999999993</v>
      </c>
      <c r="W370" t="s">
        <v>42</v>
      </c>
      <c r="X370" t="s">
        <v>151</v>
      </c>
      <c r="Y370" t="s">
        <v>152</v>
      </c>
      <c r="AA370" t="s">
        <v>45</v>
      </c>
      <c r="AB370" t="s">
        <v>153</v>
      </c>
      <c r="AC370" t="s">
        <v>154</v>
      </c>
      <c r="AD370" t="s">
        <v>156</v>
      </c>
      <c r="AE370" t="s">
        <v>49</v>
      </c>
      <c r="AF370" s="1">
        <v>1</v>
      </c>
      <c r="AG370">
        <f t="shared" si="435"/>
        <v>3465</v>
      </c>
      <c r="AH370" t="str">
        <f t="shared" si="436"/>
        <v/>
      </c>
      <c r="AI370">
        <f t="shared" si="437"/>
        <v>67</v>
      </c>
      <c r="AJ370">
        <f t="shared" si="440"/>
        <v>1997</v>
      </c>
      <c r="AK370">
        <f t="shared" ref="AK370:AL370" si="450">AJ370+40</f>
        <v>2037</v>
      </c>
      <c r="AL370">
        <f t="shared" si="450"/>
        <v>2077</v>
      </c>
      <c r="AM370">
        <f>BT12*IF(DukeEnergy_TP!AM12&lt;&gt;0,1,0)</f>
        <v>488848.43446503853</v>
      </c>
      <c r="AN370">
        <f>BU12*IF(DukeEnergy_TP!AN12&lt;&gt;0,1,0)</f>
        <v>0</v>
      </c>
      <c r="AO370">
        <f>BV12*IF(DukeEnergy_TP!AO12&lt;&gt;0,1,0)</f>
        <v>0</v>
      </c>
      <c r="AP370">
        <f>BW12*IF(DukeEnergy_TP!AP12&lt;&gt;0,1,0)</f>
        <v>0</v>
      </c>
      <c r="AQ370">
        <f>$BR12*IF(DukeEnergy_TP!AQ12&lt;&gt;0,1,0)</f>
        <v>0</v>
      </c>
      <c r="AR370">
        <f>$BR12*IF(DukeEnergy_TP!AR12&lt;&gt;0,1,0)</f>
        <v>0</v>
      </c>
      <c r="AS370">
        <f>$BR12*IF(DukeEnergy_TP!AS12&lt;&gt;0,1,0)</f>
        <v>0</v>
      </c>
      <c r="AT370">
        <f>$BR12*IF(DukeEnergy_TP!AT12&lt;&gt;0,1,0)</f>
        <v>0</v>
      </c>
      <c r="AU370">
        <f>$BR12*IF(DukeEnergy_TP!AU12&lt;&gt;0,1,0)</f>
        <v>0</v>
      </c>
      <c r="AV370">
        <f>$BR12*IF(DukeEnergy_TP!AV12&lt;&gt;0,1,0)</f>
        <v>0</v>
      </c>
      <c r="AW370">
        <f>$BR12*IF(DukeEnergy_TP!AW12&lt;&gt;0,1,0)</f>
        <v>0</v>
      </c>
      <c r="AX370">
        <f>$BR12*IF(DukeEnergy_TP!AX12&lt;&gt;0,1,0)</f>
        <v>0</v>
      </c>
      <c r="AY370">
        <f>$BR12*IF(DukeEnergy_TP!AY12&lt;&gt;0,1,0)</f>
        <v>0</v>
      </c>
      <c r="AZ370">
        <f>$BR12*IF(DukeEnergy_TP!AZ12&lt;&gt;0,1,0)</f>
        <v>0</v>
      </c>
      <c r="BA370">
        <f>$BR12*IF(DukeEnergy_TP!BA12&lt;&gt;0,1,0)</f>
        <v>0</v>
      </c>
      <c r="BB370">
        <f>$BR12*IF(DukeEnergy_TP!BB12&lt;&gt;0,1,0)</f>
        <v>0</v>
      </c>
      <c r="BC370">
        <f>$BR12*IF(DukeEnergy_TP!BC12&lt;&gt;0,1,0)</f>
        <v>0</v>
      </c>
      <c r="BD370">
        <f>$BR12*IF(DukeEnergy_TP!BD12&lt;&gt;0,1,0)</f>
        <v>0</v>
      </c>
      <c r="BE370">
        <f>$BR12*IF(DukeEnergy_TP!BE12&lt;&gt;0,1,0)</f>
        <v>0</v>
      </c>
      <c r="BF370">
        <f>$BR12*IF(DukeEnergy_TP!BF12&lt;&gt;0,1,0)</f>
        <v>0</v>
      </c>
      <c r="BG370">
        <f>$BR12*IF(DukeEnergy_TP!BG12&lt;&gt;0,1,0)</f>
        <v>0</v>
      </c>
      <c r="BH370">
        <f>$BR12*IF(DukeEnergy_TP!BH12&lt;&gt;0,1,0)</f>
        <v>0</v>
      </c>
      <c r="BI370">
        <f>$BR12*IF(DukeEnergy_TP!BI12&lt;&gt;0,1,0)</f>
        <v>0</v>
      </c>
      <c r="BJ370">
        <f>$BR12*IF(DukeEnergy_TP!BJ12&lt;&gt;0,1,0)</f>
        <v>0</v>
      </c>
      <c r="BK370">
        <f>$BR12*IF(DukeEnergy_TP!BK12&lt;&gt;0,1,0)</f>
        <v>0</v>
      </c>
      <c r="BL370">
        <f>$BR12*IF(DukeEnergy_TP!BL12&lt;&gt;0,1,0)</f>
        <v>0</v>
      </c>
      <c r="BM370">
        <f>$BR12*IF(DukeEnergy_TP!BM12&lt;&gt;0,1,0)</f>
        <v>0</v>
      </c>
      <c r="BN370">
        <f>$BR12*IF(DukeEnergy_TP!BN12&lt;&gt;0,1,0)</f>
        <v>0</v>
      </c>
      <c r="BO370">
        <f>$BR12*IF(DukeEnergy_TP!BO12&lt;&gt;0,1,0)</f>
        <v>0</v>
      </c>
      <c r="BP370">
        <f>$BR12*IF(DukeEnergy_TP!BP12&lt;&gt;0,1,0)</f>
        <v>0</v>
      </c>
      <c r="BQ370">
        <f>$BR12*IF(DukeEnergy_TP!BQ12&lt;&gt;0,1,0)</f>
        <v>0</v>
      </c>
    </row>
    <row r="371" spans="1:69">
      <c r="A371" t="s">
        <v>31</v>
      </c>
      <c r="B371" t="s">
        <v>32</v>
      </c>
      <c r="C371" t="s">
        <v>33</v>
      </c>
      <c r="D371" t="s">
        <v>34</v>
      </c>
      <c r="E371" t="s">
        <v>150</v>
      </c>
      <c r="F371" t="s">
        <v>36</v>
      </c>
      <c r="I371">
        <v>165</v>
      </c>
      <c r="J371" t="s">
        <v>72</v>
      </c>
      <c r="K371">
        <v>1957</v>
      </c>
      <c r="L371">
        <v>2024</v>
      </c>
      <c r="M371" t="s">
        <v>38</v>
      </c>
      <c r="N371" t="s">
        <v>39</v>
      </c>
      <c r="S371" t="s">
        <v>74</v>
      </c>
      <c r="T371" t="s">
        <v>41</v>
      </c>
      <c r="U371">
        <v>35.190277999999999</v>
      </c>
      <c r="V371">
        <v>-81.008332999999993</v>
      </c>
      <c r="W371" t="s">
        <v>42</v>
      </c>
      <c r="X371" t="s">
        <v>151</v>
      </c>
      <c r="Y371" t="s">
        <v>152</v>
      </c>
      <c r="AA371" t="s">
        <v>45</v>
      </c>
      <c r="AB371" t="s">
        <v>153</v>
      </c>
      <c r="AC371" t="s">
        <v>154</v>
      </c>
      <c r="AD371" t="s">
        <v>155</v>
      </c>
      <c r="AE371" t="s">
        <v>49</v>
      </c>
      <c r="AF371" s="1">
        <v>1</v>
      </c>
      <c r="AG371">
        <f t="shared" si="435"/>
        <v>3465</v>
      </c>
      <c r="AH371" t="str">
        <f t="shared" si="436"/>
        <v/>
      </c>
      <c r="AI371">
        <f t="shared" si="437"/>
        <v>67</v>
      </c>
      <c r="AJ371">
        <f t="shared" si="440"/>
        <v>1997</v>
      </c>
      <c r="AK371">
        <f t="shared" ref="AK371:AL371" si="451">AJ371+40</f>
        <v>2037</v>
      </c>
      <c r="AL371">
        <f t="shared" si="451"/>
        <v>2077</v>
      </c>
      <c r="AM371">
        <f>BT13*IF(DukeEnergy_TP!AM13&lt;&gt;0,1,0)</f>
        <v>488848.43446503853</v>
      </c>
      <c r="AN371">
        <f>BU13*IF(DukeEnergy_TP!AN13&lt;&gt;0,1,0)</f>
        <v>503107.79183438385</v>
      </c>
      <c r="AO371">
        <f>BV13*IF(DukeEnergy_TP!AO13&lt;&gt;0,1,0)</f>
        <v>400283.21970591607</v>
      </c>
      <c r="AP371">
        <f>BW13*IF(DukeEnergy_TP!AP13&lt;&gt;0,1,0)</f>
        <v>373098.0605052943</v>
      </c>
      <c r="AQ371">
        <f>$BR13*IF(DukeEnergy_TP!AQ13&lt;&gt;0,1,0)</f>
        <v>0</v>
      </c>
      <c r="AR371">
        <f>$BR13*IF(DukeEnergy_TP!AR13&lt;&gt;0,1,0)</f>
        <v>0</v>
      </c>
      <c r="AS371">
        <f>$BR13*IF(DukeEnergy_TP!AS13&lt;&gt;0,1,0)</f>
        <v>0</v>
      </c>
      <c r="AT371">
        <f>$BR13*IF(DukeEnergy_TP!AT13&lt;&gt;0,1,0)</f>
        <v>0</v>
      </c>
      <c r="AU371">
        <f>$BR13*IF(DukeEnergy_TP!AU13&lt;&gt;0,1,0)</f>
        <v>0</v>
      </c>
      <c r="AV371">
        <f>$BR13*IF(DukeEnergy_TP!AV13&lt;&gt;0,1,0)</f>
        <v>0</v>
      </c>
      <c r="AW371">
        <f>$BR13*IF(DukeEnergy_TP!AW13&lt;&gt;0,1,0)</f>
        <v>0</v>
      </c>
      <c r="AX371">
        <f>$BR13*IF(DukeEnergy_TP!AX13&lt;&gt;0,1,0)</f>
        <v>0</v>
      </c>
      <c r="AY371">
        <f>$BR13*IF(DukeEnergy_TP!AY13&lt;&gt;0,1,0)</f>
        <v>0</v>
      </c>
      <c r="AZ371">
        <f>$BR13*IF(DukeEnergy_TP!AZ13&lt;&gt;0,1,0)</f>
        <v>0</v>
      </c>
      <c r="BA371">
        <f>$BR13*IF(DukeEnergy_TP!BA13&lt;&gt;0,1,0)</f>
        <v>0</v>
      </c>
      <c r="BB371">
        <f>$BR13*IF(DukeEnergy_TP!BB13&lt;&gt;0,1,0)</f>
        <v>0</v>
      </c>
      <c r="BC371">
        <f>$BR13*IF(DukeEnergy_TP!BC13&lt;&gt;0,1,0)</f>
        <v>0</v>
      </c>
      <c r="BD371">
        <f>$BR13*IF(DukeEnergy_TP!BD13&lt;&gt;0,1,0)</f>
        <v>0</v>
      </c>
      <c r="BE371">
        <f>$BR13*IF(DukeEnergy_TP!BE13&lt;&gt;0,1,0)</f>
        <v>0</v>
      </c>
      <c r="BF371">
        <f>$BR13*IF(DukeEnergy_TP!BF13&lt;&gt;0,1,0)</f>
        <v>0</v>
      </c>
      <c r="BG371">
        <f>$BR13*IF(DukeEnergy_TP!BG13&lt;&gt;0,1,0)</f>
        <v>0</v>
      </c>
      <c r="BH371">
        <f>$BR13*IF(DukeEnergy_TP!BH13&lt;&gt;0,1,0)</f>
        <v>0</v>
      </c>
      <c r="BI371">
        <f>$BR13*IF(DukeEnergy_TP!BI13&lt;&gt;0,1,0)</f>
        <v>0</v>
      </c>
      <c r="BJ371">
        <f>$BR13*IF(DukeEnergy_TP!BJ13&lt;&gt;0,1,0)</f>
        <v>0</v>
      </c>
      <c r="BK371">
        <f>$BR13*IF(DukeEnergy_TP!BK13&lt;&gt;0,1,0)</f>
        <v>0</v>
      </c>
      <c r="BL371">
        <f>$BR13*IF(DukeEnergy_TP!BL13&lt;&gt;0,1,0)</f>
        <v>0</v>
      </c>
      <c r="BM371">
        <f>$BR13*IF(DukeEnergy_TP!BM13&lt;&gt;0,1,0)</f>
        <v>0</v>
      </c>
      <c r="BN371">
        <f>$BR13*IF(DukeEnergy_TP!BN13&lt;&gt;0,1,0)</f>
        <v>0</v>
      </c>
      <c r="BO371">
        <f>$BR13*IF(DukeEnergy_TP!BO13&lt;&gt;0,1,0)</f>
        <v>0</v>
      </c>
      <c r="BP371">
        <f>$BR13*IF(DukeEnergy_TP!BP13&lt;&gt;0,1,0)</f>
        <v>0</v>
      </c>
      <c r="BQ371">
        <f>$BR13*IF(DukeEnergy_TP!BQ13&lt;&gt;0,1,0)</f>
        <v>0</v>
      </c>
    </row>
    <row r="372" spans="1:69">
      <c r="A372" t="s">
        <v>31</v>
      </c>
      <c r="B372" t="s">
        <v>32</v>
      </c>
      <c r="C372" t="s">
        <v>33</v>
      </c>
      <c r="D372" t="s">
        <v>34</v>
      </c>
      <c r="E372" t="s">
        <v>150</v>
      </c>
      <c r="F372" t="s">
        <v>62</v>
      </c>
      <c r="I372">
        <v>275</v>
      </c>
      <c r="J372" t="s">
        <v>37</v>
      </c>
      <c r="K372">
        <v>1959</v>
      </c>
      <c r="L372">
        <v>2021</v>
      </c>
      <c r="M372" t="s">
        <v>38</v>
      </c>
      <c r="N372" t="s">
        <v>39</v>
      </c>
      <c r="S372" t="s">
        <v>74</v>
      </c>
      <c r="T372" t="s">
        <v>41</v>
      </c>
      <c r="U372">
        <v>35.190277999999999</v>
      </c>
      <c r="V372">
        <v>-81.008332999999993</v>
      </c>
      <c r="W372" t="s">
        <v>42</v>
      </c>
      <c r="X372" t="s">
        <v>151</v>
      </c>
      <c r="Y372" t="s">
        <v>152</v>
      </c>
      <c r="AA372" t="s">
        <v>45</v>
      </c>
      <c r="AB372" t="s">
        <v>153</v>
      </c>
      <c r="AC372" t="s">
        <v>154</v>
      </c>
      <c r="AD372" t="s">
        <v>157</v>
      </c>
      <c r="AE372" t="s">
        <v>49</v>
      </c>
      <c r="AF372" s="1">
        <v>1</v>
      </c>
      <c r="AG372">
        <f t="shared" si="435"/>
        <v>3465</v>
      </c>
      <c r="AH372" t="str">
        <f t="shared" si="436"/>
        <v/>
      </c>
      <c r="AI372">
        <f t="shared" si="437"/>
        <v>65</v>
      </c>
      <c r="AJ372">
        <f t="shared" si="440"/>
        <v>1999</v>
      </c>
      <c r="AK372">
        <f t="shared" ref="AK372:AL372" si="452">AJ372+40</f>
        <v>2039</v>
      </c>
      <c r="AL372">
        <f t="shared" si="452"/>
        <v>2079</v>
      </c>
      <c r="AM372">
        <f>BT14*IF(DukeEnergy_TP!AM14&lt;&gt;0,1,0)</f>
        <v>814747.39077506424</v>
      </c>
      <c r="AN372">
        <f>BU14*IF(DukeEnergy_TP!AN14&lt;&gt;0,1,0)</f>
        <v>0</v>
      </c>
      <c r="AO372">
        <f>BV14*IF(DukeEnergy_TP!AO14&lt;&gt;0,1,0)</f>
        <v>0</v>
      </c>
      <c r="AP372">
        <f>BW14*IF(DukeEnergy_TP!AP14&lt;&gt;0,1,0)</f>
        <v>0</v>
      </c>
      <c r="AQ372">
        <f>$BR14*IF(DukeEnergy_TP!AQ14&lt;&gt;0,1,0)</f>
        <v>0</v>
      </c>
      <c r="AR372">
        <f>$BR14*IF(DukeEnergy_TP!AR14&lt;&gt;0,1,0)</f>
        <v>0</v>
      </c>
      <c r="AS372">
        <f>$BR14*IF(DukeEnergy_TP!AS14&lt;&gt;0,1,0)</f>
        <v>0</v>
      </c>
      <c r="AT372">
        <f>$BR14*IF(DukeEnergy_TP!AT14&lt;&gt;0,1,0)</f>
        <v>0</v>
      </c>
      <c r="AU372">
        <f>$BR14*IF(DukeEnergy_TP!AU14&lt;&gt;0,1,0)</f>
        <v>0</v>
      </c>
      <c r="AV372">
        <f>$BR14*IF(DukeEnergy_TP!AV14&lt;&gt;0,1,0)</f>
        <v>0</v>
      </c>
      <c r="AW372">
        <f>$BR14*IF(DukeEnergy_TP!AW14&lt;&gt;0,1,0)</f>
        <v>0</v>
      </c>
      <c r="AX372">
        <f>$BR14*IF(DukeEnergy_TP!AX14&lt;&gt;0,1,0)</f>
        <v>0</v>
      </c>
      <c r="AY372">
        <f>$BR14*IF(DukeEnergy_TP!AY14&lt;&gt;0,1,0)</f>
        <v>0</v>
      </c>
      <c r="AZ372">
        <f>$BR14*IF(DukeEnergy_TP!AZ14&lt;&gt;0,1,0)</f>
        <v>0</v>
      </c>
      <c r="BA372">
        <f>$BR14*IF(DukeEnergy_TP!BA14&lt;&gt;0,1,0)</f>
        <v>0</v>
      </c>
      <c r="BB372">
        <f>$BR14*IF(DukeEnergy_TP!BB14&lt;&gt;0,1,0)</f>
        <v>0</v>
      </c>
      <c r="BC372">
        <f>$BR14*IF(DukeEnergy_TP!BC14&lt;&gt;0,1,0)</f>
        <v>0</v>
      </c>
      <c r="BD372">
        <f>$BR14*IF(DukeEnergy_TP!BD14&lt;&gt;0,1,0)</f>
        <v>0</v>
      </c>
      <c r="BE372">
        <f>$BR14*IF(DukeEnergy_TP!BE14&lt;&gt;0,1,0)</f>
        <v>0</v>
      </c>
      <c r="BF372">
        <f>$BR14*IF(DukeEnergy_TP!BF14&lt;&gt;0,1,0)</f>
        <v>0</v>
      </c>
      <c r="BG372">
        <f>$BR14*IF(DukeEnergy_TP!BG14&lt;&gt;0,1,0)</f>
        <v>0</v>
      </c>
      <c r="BH372">
        <f>$BR14*IF(DukeEnergy_TP!BH14&lt;&gt;0,1,0)</f>
        <v>0</v>
      </c>
      <c r="BI372">
        <f>$BR14*IF(DukeEnergy_TP!BI14&lt;&gt;0,1,0)</f>
        <v>0</v>
      </c>
      <c r="BJ372">
        <f>$BR14*IF(DukeEnergy_TP!BJ14&lt;&gt;0,1,0)</f>
        <v>0</v>
      </c>
      <c r="BK372">
        <f>$BR14*IF(DukeEnergy_TP!BK14&lt;&gt;0,1,0)</f>
        <v>0</v>
      </c>
      <c r="BL372">
        <f>$BR14*IF(DukeEnergy_TP!BL14&lt;&gt;0,1,0)</f>
        <v>0</v>
      </c>
      <c r="BM372">
        <f>$BR14*IF(DukeEnergy_TP!BM14&lt;&gt;0,1,0)</f>
        <v>0</v>
      </c>
      <c r="BN372">
        <f>$BR14*IF(DukeEnergy_TP!BN14&lt;&gt;0,1,0)</f>
        <v>0</v>
      </c>
      <c r="BO372">
        <f>$BR14*IF(DukeEnergy_TP!BO14&lt;&gt;0,1,0)</f>
        <v>0</v>
      </c>
      <c r="BP372">
        <f>$BR14*IF(DukeEnergy_TP!BP14&lt;&gt;0,1,0)</f>
        <v>0</v>
      </c>
      <c r="BQ372">
        <f>$BR14*IF(DukeEnergy_TP!BQ14&lt;&gt;0,1,0)</f>
        <v>0</v>
      </c>
    </row>
    <row r="373" spans="1:69">
      <c r="A373" t="s">
        <v>31</v>
      </c>
      <c r="B373" t="s">
        <v>32</v>
      </c>
      <c r="C373" t="s">
        <v>33</v>
      </c>
      <c r="D373" t="s">
        <v>34</v>
      </c>
      <c r="E373" t="s">
        <v>150</v>
      </c>
      <c r="F373" t="s">
        <v>64</v>
      </c>
      <c r="I373">
        <v>275</v>
      </c>
      <c r="J373" t="s">
        <v>37</v>
      </c>
      <c r="K373">
        <v>1960</v>
      </c>
      <c r="L373">
        <v>2021</v>
      </c>
      <c r="M373" t="s">
        <v>38</v>
      </c>
      <c r="N373" t="s">
        <v>39</v>
      </c>
      <c r="S373" t="s">
        <v>74</v>
      </c>
      <c r="T373" t="s">
        <v>41</v>
      </c>
      <c r="U373">
        <v>35.190277999999999</v>
      </c>
      <c r="V373">
        <v>-81.008332999999993</v>
      </c>
      <c r="W373" t="s">
        <v>42</v>
      </c>
      <c r="X373" t="s">
        <v>151</v>
      </c>
      <c r="Y373" t="s">
        <v>152</v>
      </c>
      <c r="AA373" t="s">
        <v>45</v>
      </c>
      <c r="AB373" t="s">
        <v>153</v>
      </c>
      <c r="AC373" t="s">
        <v>154</v>
      </c>
      <c r="AD373" t="s">
        <v>158</v>
      </c>
      <c r="AE373" t="s">
        <v>49</v>
      </c>
      <c r="AF373" s="1">
        <v>1</v>
      </c>
      <c r="AG373">
        <f t="shared" si="435"/>
        <v>3465</v>
      </c>
      <c r="AH373" t="str">
        <f t="shared" si="436"/>
        <v/>
      </c>
      <c r="AI373">
        <f t="shared" si="437"/>
        <v>64</v>
      </c>
      <c r="AJ373">
        <f t="shared" si="440"/>
        <v>2000</v>
      </c>
      <c r="AK373">
        <f t="shared" ref="AK373:AL373" si="453">AJ373+40</f>
        <v>2040</v>
      </c>
      <c r="AL373">
        <f t="shared" si="453"/>
        <v>2080</v>
      </c>
      <c r="AM373">
        <f>BT15*IF(DukeEnergy_TP!AM15&lt;&gt;0,1,0)</f>
        <v>814747.39077506424</v>
      </c>
      <c r="AN373">
        <f>BU15*IF(DukeEnergy_TP!AN15&lt;&gt;0,1,0)</f>
        <v>0</v>
      </c>
      <c r="AO373">
        <f>BV15*IF(DukeEnergy_TP!AO15&lt;&gt;0,1,0)</f>
        <v>0</v>
      </c>
      <c r="AP373">
        <f>BW15*IF(DukeEnergy_TP!AP15&lt;&gt;0,1,0)</f>
        <v>0</v>
      </c>
      <c r="AQ373">
        <f>$BR15*IF(DukeEnergy_TP!AQ15&lt;&gt;0,1,0)</f>
        <v>0</v>
      </c>
      <c r="AR373">
        <f>$BR15*IF(DukeEnergy_TP!AR15&lt;&gt;0,1,0)</f>
        <v>0</v>
      </c>
      <c r="AS373">
        <f>$BR15*IF(DukeEnergy_TP!AS15&lt;&gt;0,1,0)</f>
        <v>0</v>
      </c>
      <c r="AT373">
        <f>$BR15*IF(DukeEnergy_TP!AT15&lt;&gt;0,1,0)</f>
        <v>0</v>
      </c>
      <c r="AU373">
        <f>$BR15*IF(DukeEnergy_TP!AU15&lt;&gt;0,1,0)</f>
        <v>0</v>
      </c>
      <c r="AV373">
        <f>$BR15*IF(DukeEnergy_TP!AV15&lt;&gt;0,1,0)</f>
        <v>0</v>
      </c>
      <c r="AW373">
        <f>$BR15*IF(DukeEnergy_TP!AW15&lt;&gt;0,1,0)</f>
        <v>0</v>
      </c>
      <c r="AX373">
        <f>$BR15*IF(DukeEnergy_TP!AX15&lt;&gt;0,1,0)</f>
        <v>0</v>
      </c>
      <c r="AY373">
        <f>$BR15*IF(DukeEnergy_TP!AY15&lt;&gt;0,1,0)</f>
        <v>0</v>
      </c>
      <c r="AZ373">
        <f>$BR15*IF(DukeEnergy_TP!AZ15&lt;&gt;0,1,0)</f>
        <v>0</v>
      </c>
      <c r="BA373">
        <f>$BR15*IF(DukeEnergy_TP!BA15&lt;&gt;0,1,0)</f>
        <v>0</v>
      </c>
      <c r="BB373">
        <f>$BR15*IF(DukeEnergy_TP!BB15&lt;&gt;0,1,0)</f>
        <v>0</v>
      </c>
      <c r="BC373">
        <f>$BR15*IF(DukeEnergy_TP!BC15&lt;&gt;0,1,0)</f>
        <v>0</v>
      </c>
      <c r="BD373">
        <f>$BR15*IF(DukeEnergy_TP!BD15&lt;&gt;0,1,0)</f>
        <v>0</v>
      </c>
      <c r="BE373">
        <f>$BR15*IF(DukeEnergy_TP!BE15&lt;&gt;0,1,0)</f>
        <v>0</v>
      </c>
      <c r="BF373">
        <f>$BR15*IF(DukeEnergy_TP!BF15&lt;&gt;0,1,0)</f>
        <v>0</v>
      </c>
      <c r="BG373">
        <f>$BR15*IF(DukeEnergy_TP!BG15&lt;&gt;0,1,0)</f>
        <v>0</v>
      </c>
      <c r="BH373">
        <f>$BR15*IF(DukeEnergy_TP!BH15&lt;&gt;0,1,0)</f>
        <v>0</v>
      </c>
      <c r="BI373">
        <f>$BR15*IF(DukeEnergy_TP!BI15&lt;&gt;0,1,0)</f>
        <v>0</v>
      </c>
      <c r="BJ373">
        <f>$BR15*IF(DukeEnergy_TP!BJ15&lt;&gt;0,1,0)</f>
        <v>0</v>
      </c>
      <c r="BK373">
        <f>$BR15*IF(DukeEnergy_TP!BK15&lt;&gt;0,1,0)</f>
        <v>0</v>
      </c>
      <c r="BL373">
        <f>$BR15*IF(DukeEnergy_TP!BL15&lt;&gt;0,1,0)</f>
        <v>0</v>
      </c>
      <c r="BM373">
        <f>$BR15*IF(DukeEnergy_TP!BM15&lt;&gt;0,1,0)</f>
        <v>0</v>
      </c>
      <c r="BN373">
        <f>$BR15*IF(DukeEnergy_TP!BN15&lt;&gt;0,1,0)</f>
        <v>0</v>
      </c>
      <c r="BO373">
        <f>$BR15*IF(DukeEnergy_TP!BO15&lt;&gt;0,1,0)</f>
        <v>0</v>
      </c>
      <c r="BP373">
        <f>$BR15*IF(DukeEnergy_TP!BP15&lt;&gt;0,1,0)</f>
        <v>0</v>
      </c>
      <c r="BQ373">
        <f>$BR15*IF(DukeEnergy_TP!BQ15&lt;&gt;0,1,0)</f>
        <v>0</v>
      </c>
    </row>
    <row r="374" spans="1:69">
      <c r="A374" t="s">
        <v>31</v>
      </c>
      <c r="B374" t="s">
        <v>32</v>
      </c>
      <c r="C374" t="s">
        <v>33</v>
      </c>
      <c r="D374" t="s">
        <v>34</v>
      </c>
      <c r="E374" t="s">
        <v>150</v>
      </c>
      <c r="F374" t="s">
        <v>66</v>
      </c>
      <c r="I374">
        <v>275</v>
      </c>
      <c r="J374" t="s">
        <v>72</v>
      </c>
      <c r="K374">
        <v>1961</v>
      </c>
      <c r="L374">
        <v>2024</v>
      </c>
      <c r="M374" t="s">
        <v>38</v>
      </c>
      <c r="N374" t="s">
        <v>39</v>
      </c>
      <c r="S374" t="s">
        <v>74</v>
      </c>
      <c r="T374" t="s">
        <v>41</v>
      </c>
      <c r="U374">
        <v>35.190277999999999</v>
      </c>
      <c r="V374">
        <v>-81.008332999999993</v>
      </c>
      <c r="W374" t="s">
        <v>42</v>
      </c>
      <c r="X374" t="s">
        <v>151</v>
      </c>
      <c r="Y374" t="s">
        <v>152</v>
      </c>
      <c r="AA374" t="s">
        <v>45</v>
      </c>
      <c r="AB374" t="s">
        <v>153</v>
      </c>
      <c r="AC374" t="s">
        <v>154</v>
      </c>
      <c r="AD374" t="s">
        <v>159</v>
      </c>
      <c r="AE374" t="s">
        <v>49</v>
      </c>
      <c r="AF374" s="1">
        <v>1</v>
      </c>
      <c r="AG374">
        <f t="shared" si="435"/>
        <v>3465</v>
      </c>
      <c r="AH374">
        <f t="shared" si="436"/>
        <v>3465</v>
      </c>
      <c r="AI374">
        <f t="shared" si="437"/>
        <v>63</v>
      </c>
      <c r="AJ374">
        <f t="shared" si="440"/>
        <v>2001</v>
      </c>
      <c r="AK374">
        <f t="shared" ref="AK374:AL374" si="454">AJ374+40</f>
        <v>2041</v>
      </c>
      <c r="AL374">
        <f t="shared" si="454"/>
        <v>2081</v>
      </c>
      <c r="AM374">
        <f>BT16*IF(DukeEnergy_TP!AM16&lt;&gt;0,1,0)</f>
        <v>814747.39077506424</v>
      </c>
      <c r="AN374">
        <f>BU16*IF(DukeEnergy_TP!AN16&lt;&gt;0,1,0)</f>
        <v>838512.98639063979</v>
      </c>
      <c r="AO374">
        <f>BV16*IF(DukeEnergy_TP!AO16&lt;&gt;0,1,0)</f>
        <v>667138.69950986002</v>
      </c>
      <c r="AP374">
        <f>BW16*IF(DukeEnergy_TP!AP16&lt;&gt;0,1,0)</f>
        <v>621830.10084215726</v>
      </c>
      <c r="AQ374">
        <f>$BR16*IF(DukeEnergy_TP!AQ16&lt;&gt;0,1,0)</f>
        <v>0</v>
      </c>
      <c r="AR374">
        <f>$BR16*IF(DukeEnergy_TP!AR16&lt;&gt;0,1,0)</f>
        <v>0</v>
      </c>
      <c r="AS374">
        <f>$BR16*IF(DukeEnergy_TP!AS16&lt;&gt;0,1,0)</f>
        <v>0</v>
      </c>
      <c r="AT374">
        <f>$BR16*IF(DukeEnergy_TP!AT16&lt;&gt;0,1,0)</f>
        <v>0</v>
      </c>
      <c r="AU374">
        <f>$BR16*IF(DukeEnergy_TP!AU16&lt;&gt;0,1,0)</f>
        <v>0</v>
      </c>
      <c r="AV374">
        <f>$BR16*IF(DukeEnergy_TP!AV16&lt;&gt;0,1,0)</f>
        <v>0</v>
      </c>
      <c r="AW374">
        <f>$BR16*IF(DukeEnergy_TP!AW16&lt;&gt;0,1,0)</f>
        <v>0</v>
      </c>
      <c r="AX374">
        <f>$BR16*IF(DukeEnergy_TP!AX16&lt;&gt;0,1,0)</f>
        <v>0</v>
      </c>
      <c r="AY374">
        <f>$BR16*IF(DukeEnergy_TP!AY16&lt;&gt;0,1,0)</f>
        <v>0</v>
      </c>
      <c r="AZ374">
        <f>$BR16*IF(DukeEnergy_TP!AZ16&lt;&gt;0,1,0)</f>
        <v>0</v>
      </c>
      <c r="BA374">
        <f>$BR16*IF(DukeEnergy_TP!BA16&lt;&gt;0,1,0)</f>
        <v>0</v>
      </c>
      <c r="BB374">
        <f>$BR16*IF(DukeEnergy_TP!BB16&lt;&gt;0,1,0)</f>
        <v>0</v>
      </c>
      <c r="BC374">
        <f>$BR16*IF(DukeEnergy_TP!BC16&lt;&gt;0,1,0)</f>
        <v>0</v>
      </c>
      <c r="BD374">
        <f>$BR16*IF(DukeEnergy_TP!BD16&lt;&gt;0,1,0)</f>
        <v>0</v>
      </c>
      <c r="BE374">
        <f>$BR16*IF(DukeEnergy_TP!BE16&lt;&gt;0,1,0)</f>
        <v>0</v>
      </c>
      <c r="BF374">
        <f>$BR16*IF(DukeEnergy_TP!BF16&lt;&gt;0,1,0)</f>
        <v>0</v>
      </c>
      <c r="BG374">
        <f>$BR16*IF(DukeEnergy_TP!BG16&lt;&gt;0,1,0)</f>
        <v>0</v>
      </c>
      <c r="BH374">
        <f>$BR16*IF(DukeEnergy_TP!BH16&lt;&gt;0,1,0)</f>
        <v>0</v>
      </c>
      <c r="BI374">
        <f>$BR16*IF(DukeEnergy_TP!BI16&lt;&gt;0,1,0)</f>
        <v>0</v>
      </c>
      <c r="BJ374">
        <f>$BR16*IF(DukeEnergy_TP!BJ16&lt;&gt;0,1,0)</f>
        <v>0</v>
      </c>
      <c r="BK374">
        <f>$BR16*IF(DukeEnergy_TP!BK16&lt;&gt;0,1,0)</f>
        <v>0</v>
      </c>
      <c r="BL374">
        <f>$BR16*IF(DukeEnergy_TP!BL16&lt;&gt;0,1,0)</f>
        <v>0</v>
      </c>
      <c r="BM374">
        <f>$BR16*IF(DukeEnergy_TP!BM16&lt;&gt;0,1,0)</f>
        <v>0</v>
      </c>
      <c r="BN374">
        <f>$BR16*IF(DukeEnergy_TP!BN16&lt;&gt;0,1,0)</f>
        <v>0</v>
      </c>
      <c r="BO374">
        <f>$BR16*IF(DukeEnergy_TP!BO16&lt;&gt;0,1,0)</f>
        <v>0</v>
      </c>
      <c r="BP374">
        <f>$BR16*IF(DukeEnergy_TP!BP16&lt;&gt;0,1,0)</f>
        <v>0</v>
      </c>
      <c r="BQ374">
        <f>$BR16*IF(DukeEnergy_TP!BQ16&lt;&gt;0,1,0)</f>
        <v>0</v>
      </c>
    </row>
    <row r="375" spans="1:69">
      <c r="A375" t="s">
        <v>31</v>
      </c>
      <c r="B375" t="s">
        <v>32</v>
      </c>
      <c r="C375" t="s">
        <v>33</v>
      </c>
      <c r="D375" t="s">
        <v>34</v>
      </c>
      <c r="E375" t="s">
        <v>160</v>
      </c>
      <c r="F375" t="s">
        <v>50</v>
      </c>
      <c r="H375" t="s">
        <v>161</v>
      </c>
      <c r="I375">
        <v>150</v>
      </c>
      <c r="J375" t="s">
        <v>37</v>
      </c>
      <c r="K375">
        <v>1958</v>
      </c>
      <c r="L375">
        <v>2021</v>
      </c>
      <c r="M375" t="s">
        <v>38</v>
      </c>
      <c r="N375" t="s">
        <v>39</v>
      </c>
      <c r="S375" t="s">
        <v>98</v>
      </c>
      <c r="T375" t="s">
        <v>41</v>
      </c>
      <c r="U375">
        <v>38.263688999999999</v>
      </c>
      <c r="V375">
        <v>-85.838086000000004</v>
      </c>
      <c r="W375" t="s">
        <v>42</v>
      </c>
      <c r="X375" t="s">
        <v>162</v>
      </c>
      <c r="Y375" t="s">
        <v>163</v>
      </c>
      <c r="AA375" t="s">
        <v>101</v>
      </c>
      <c r="AB375" t="s">
        <v>164</v>
      </c>
      <c r="AC375" t="s">
        <v>165</v>
      </c>
      <c r="AD375" t="s">
        <v>167</v>
      </c>
      <c r="AE375" t="s">
        <v>49</v>
      </c>
      <c r="AF375" s="1">
        <v>1</v>
      </c>
      <c r="AG375">
        <f t="shared" si="435"/>
        <v>900</v>
      </c>
      <c r="AH375" t="str">
        <f t="shared" si="436"/>
        <v/>
      </c>
      <c r="AI375">
        <f t="shared" si="437"/>
        <v>66</v>
      </c>
      <c r="AJ375">
        <f t="shared" si="440"/>
        <v>1998</v>
      </c>
      <c r="AK375">
        <f t="shared" ref="AK375:AL375" si="455">AJ375+40</f>
        <v>2038</v>
      </c>
      <c r="AL375">
        <f t="shared" si="455"/>
        <v>2078</v>
      </c>
      <c r="AM375">
        <f>BT17*IF(DukeEnergy_TP!AM17&lt;&gt;0,1,0)</f>
        <v>444407.66769548965</v>
      </c>
      <c r="AN375">
        <f>BU17*IF(DukeEnergy_TP!AN17&lt;&gt;0,1,0)</f>
        <v>0</v>
      </c>
      <c r="AO375">
        <f>BV17*IF(DukeEnergy_TP!AO17&lt;&gt;0,1,0)</f>
        <v>0</v>
      </c>
      <c r="AP375">
        <f>BW17*IF(DukeEnergy_TP!AP17&lt;&gt;0,1,0)</f>
        <v>0</v>
      </c>
      <c r="AQ375">
        <f>$BR17*IF(DukeEnergy_TP!AQ17&lt;&gt;0,1,0)</f>
        <v>0</v>
      </c>
      <c r="AR375">
        <f>$BR17*IF(DukeEnergy_TP!AR17&lt;&gt;0,1,0)</f>
        <v>0</v>
      </c>
      <c r="AS375">
        <f>$BR17*IF(DukeEnergy_TP!AS17&lt;&gt;0,1,0)</f>
        <v>0</v>
      </c>
      <c r="AT375">
        <f>$BR17*IF(DukeEnergy_TP!AT17&lt;&gt;0,1,0)</f>
        <v>0</v>
      </c>
      <c r="AU375">
        <f>$BR17*IF(DukeEnergy_TP!AU17&lt;&gt;0,1,0)</f>
        <v>0</v>
      </c>
      <c r="AV375">
        <f>$BR17*IF(DukeEnergy_TP!AV17&lt;&gt;0,1,0)</f>
        <v>0</v>
      </c>
      <c r="AW375">
        <f>$BR17*IF(DukeEnergy_TP!AW17&lt;&gt;0,1,0)</f>
        <v>0</v>
      </c>
      <c r="AX375">
        <f>$BR17*IF(DukeEnergy_TP!AX17&lt;&gt;0,1,0)</f>
        <v>0</v>
      </c>
      <c r="AY375">
        <f>$BR17*IF(DukeEnergy_TP!AY17&lt;&gt;0,1,0)</f>
        <v>0</v>
      </c>
      <c r="AZ375">
        <f>$BR17*IF(DukeEnergy_TP!AZ17&lt;&gt;0,1,0)</f>
        <v>0</v>
      </c>
      <c r="BA375">
        <f>$BR17*IF(DukeEnergy_TP!BA17&lt;&gt;0,1,0)</f>
        <v>0</v>
      </c>
      <c r="BB375">
        <f>$BR17*IF(DukeEnergy_TP!BB17&lt;&gt;0,1,0)</f>
        <v>0</v>
      </c>
      <c r="BC375">
        <f>$BR17*IF(DukeEnergy_TP!BC17&lt;&gt;0,1,0)</f>
        <v>0</v>
      </c>
      <c r="BD375">
        <f>$BR17*IF(DukeEnergy_TP!BD17&lt;&gt;0,1,0)</f>
        <v>0</v>
      </c>
      <c r="BE375">
        <f>$BR17*IF(DukeEnergy_TP!BE17&lt;&gt;0,1,0)</f>
        <v>0</v>
      </c>
      <c r="BF375">
        <f>$BR17*IF(DukeEnergy_TP!BF17&lt;&gt;0,1,0)</f>
        <v>0</v>
      </c>
      <c r="BG375">
        <f>$BR17*IF(DukeEnergy_TP!BG17&lt;&gt;0,1,0)</f>
        <v>0</v>
      </c>
      <c r="BH375">
        <f>$BR17*IF(DukeEnergy_TP!BH17&lt;&gt;0,1,0)</f>
        <v>0</v>
      </c>
      <c r="BI375">
        <f>$BR17*IF(DukeEnergy_TP!BI17&lt;&gt;0,1,0)</f>
        <v>0</v>
      </c>
      <c r="BJ375">
        <f>$BR17*IF(DukeEnergy_TP!BJ17&lt;&gt;0,1,0)</f>
        <v>0</v>
      </c>
      <c r="BK375">
        <f>$BR17*IF(DukeEnergy_TP!BK17&lt;&gt;0,1,0)</f>
        <v>0</v>
      </c>
      <c r="BL375">
        <f>$BR17*IF(DukeEnergy_TP!BL17&lt;&gt;0,1,0)</f>
        <v>0</v>
      </c>
      <c r="BM375">
        <f>$BR17*IF(DukeEnergy_TP!BM17&lt;&gt;0,1,0)</f>
        <v>0</v>
      </c>
      <c r="BN375">
        <f>$BR17*IF(DukeEnergy_TP!BN17&lt;&gt;0,1,0)</f>
        <v>0</v>
      </c>
      <c r="BO375">
        <f>$BR17*IF(DukeEnergy_TP!BO17&lt;&gt;0,1,0)</f>
        <v>0</v>
      </c>
      <c r="BP375">
        <f>$BR17*IF(DukeEnergy_TP!BP17&lt;&gt;0,1,0)</f>
        <v>0</v>
      </c>
      <c r="BQ375">
        <f>$BR17*IF(DukeEnergy_TP!BQ17&lt;&gt;0,1,0)</f>
        <v>0</v>
      </c>
    </row>
    <row r="376" spans="1:69">
      <c r="A376" t="s">
        <v>31</v>
      </c>
      <c r="B376" t="s">
        <v>32</v>
      </c>
      <c r="C376" t="s">
        <v>33</v>
      </c>
      <c r="D376" t="s">
        <v>34</v>
      </c>
      <c r="E376" t="s">
        <v>160</v>
      </c>
      <c r="F376" t="s">
        <v>64</v>
      </c>
      <c r="H376" t="s">
        <v>161</v>
      </c>
      <c r="I376">
        <v>150</v>
      </c>
      <c r="J376" t="s">
        <v>37</v>
      </c>
      <c r="K376">
        <v>1961</v>
      </c>
      <c r="L376">
        <v>2021</v>
      </c>
      <c r="M376" t="s">
        <v>38</v>
      </c>
      <c r="N376" t="s">
        <v>39</v>
      </c>
      <c r="S376" t="s">
        <v>98</v>
      </c>
      <c r="T376" t="s">
        <v>41</v>
      </c>
      <c r="U376">
        <v>38.263688999999999</v>
      </c>
      <c r="V376">
        <v>-85.838086000000004</v>
      </c>
      <c r="W376" t="s">
        <v>42</v>
      </c>
      <c r="X376" t="s">
        <v>162</v>
      </c>
      <c r="Y376" t="s">
        <v>163</v>
      </c>
      <c r="AA376" t="s">
        <v>101</v>
      </c>
      <c r="AB376" t="s">
        <v>164</v>
      </c>
      <c r="AC376" t="s">
        <v>165</v>
      </c>
      <c r="AD376" t="s">
        <v>169</v>
      </c>
      <c r="AE376" t="s">
        <v>49</v>
      </c>
      <c r="AF376" s="1">
        <v>1</v>
      </c>
      <c r="AG376">
        <f t="shared" si="435"/>
        <v>900</v>
      </c>
      <c r="AH376">
        <f t="shared" si="436"/>
        <v>900</v>
      </c>
      <c r="AI376">
        <f t="shared" si="437"/>
        <v>63</v>
      </c>
      <c r="AJ376">
        <f t="shared" si="440"/>
        <v>2001</v>
      </c>
      <c r="AK376">
        <f t="shared" ref="AK376:AL376" si="456">AJ376+40</f>
        <v>2041</v>
      </c>
      <c r="AL376">
        <f t="shared" si="456"/>
        <v>2081</v>
      </c>
      <c r="AM376">
        <f>BT18*IF(DukeEnergy_TP!AM18&lt;&gt;0,1,0)</f>
        <v>444407.66769548965</v>
      </c>
      <c r="AN376">
        <f>BU18*IF(DukeEnergy_TP!AN18&lt;&gt;0,1,0)</f>
        <v>0</v>
      </c>
      <c r="AO376">
        <f>BV18*IF(DukeEnergy_TP!AO18&lt;&gt;0,1,0)</f>
        <v>0</v>
      </c>
      <c r="AP376">
        <f>BW18*IF(DukeEnergy_TP!AP18&lt;&gt;0,1,0)</f>
        <v>0</v>
      </c>
      <c r="AQ376">
        <f>$BR18*IF(DukeEnergy_TP!AQ18&lt;&gt;0,1,0)</f>
        <v>0</v>
      </c>
      <c r="AR376">
        <f>$BR18*IF(DukeEnergy_TP!AR18&lt;&gt;0,1,0)</f>
        <v>0</v>
      </c>
      <c r="AS376">
        <f>$BR18*IF(DukeEnergy_TP!AS18&lt;&gt;0,1,0)</f>
        <v>0</v>
      </c>
      <c r="AT376">
        <f>$BR18*IF(DukeEnergy_TP!AT18&lt;&gt;0,1,0)</f>
        <v>0</v>
      </c>
      <c r="AU376">
        <f>$BR18*IF(DukeEnergy_TP!AU18&lt;&gt;0,1,0)</f>
        <v>0</v>
      </c>
      <c r="AV376">
        <f>$BR18*IF(DukeEnergy_TP!AV18&lt;&gt;0,1,0)</f>
        <v>0</v>
      </c>
      <c r="AW376">
        <f>$BR18*IF(DukeEnergy_TP!AW18&lt;&gt;0,1,0)</f>
        <v>0</v>
      </c>
      <c r="AX376">
        <f>$BR18*IF(DukeEnergy_TP!AX18&lt;&gt;0,1,0)</f>
        <v>0</v>
      </c>
      <c r="AY376">
        <f>$BR18*IF(DukeEnergy_TP!AY18&lt;&gt;0,1,0)</f>
        <v>0</v>
      </c>
      <c r="AZ376">
        <f>$BR18*IF(DukeEnergy_TP!AZ18&lt;&gt;0,1,0)</f>
        <v>0</v>
      </c>
      <c r="BA376">
        <f>$BR18*IF(DukeEnergy_TP!BA18&lt;&gt;0,1,0)</f>
        <v>0</v>
      </c>
      <c r="BB376">
        <f>$BR18*IF(DukeEnergy_TP!BB18&lt;&gt;0,1,0)</f>
        <v>0</v>
      </c>
      <c r="BC376">
        <f>$BR18*IF(DukeEnergy_TP!BC18&lt;&gt;0,1,0)</f>
        <v>0</v>
      </c>
      <c r="BD376">
        <f>$BR18*IF(DukeEnergy_TP!BD18&lt;&gt;0,1,0)</f>
        <v>0</v>
      </c>
      <c r="BE376">
        <f>$BR18*IF(DukeEnergy_TP!BE18&lt;&gt;0,1,0)</f>
        <v>0</v>
      </c>
      <c r="BF376">
        <f>$BR18*IF(DukeEnergy_TP!BF18&lt;&gt;0,1,0)</f>
        <v>0</v>
      </c>
      <c r="BG376">
        <f>$BR18*IF(DukeEnergy_TP!BG18&lt;&gt;0,1,0)</f>
        <v>0</v>
      </c>
      <c r="BH376">
        <f>$BR18*IF(DukeEnergy_TP!BH18&lt;&gt;0,1,0)</f>
        <v>0</v>
      </c>
      <c r="BI376">
        <f>$BR18*IF(DukeEnergy_TP!BI18&lt;&gt;0,1,0)</f>
        <v>0</v>
      </c>
      <c r="BJ376">
        <f>$BR18*IF(DukeEnergy_TP!BJ18&lt;&gt;0,1,0)</f>
        <v>0</v>
      </c>
      <c r="BK376">
        <f>$BR18*IF(DukeEnergy_TP!BK18&lt;&gt;0,1,0)</f>
        <v>0</v>
      </c>
      <c r="BL376">
        <f>$BR18*IF(DukeEnergy_TP!BL18&lt;&gt;0,1,0)</f>
        <v>0</v>
      </c>
      <c r="BM376">
        <f>$BR18*IF(DukeEnergy_TP!BM18&lt;&gt;0,1,0)</f>
        <v>0</v>
      </c>
      <c r="BN376">
        <f>$BR18*IF(DukeEnergy_TP!BN18&lt;&gt;0,1,0)</f>
        <v>0</v>
      </c>
      <c r="BO376">
        <f>$BR18*IF(DukeEnergy_TP!BO18&lt;&gt;0,1,0)</f>
        <v>0</v>
      </c>
      <c r="BP376">
        <f>$BR18*IF(DukeEnergy_TP!BP18&lt;&gt;0,1,0)</f>
        <v>0</v>
      </c>
      <c r="BQ376">
        <f>$BR18*IF(DukeEnergy_TP!BQ18&lt;&gt;0,1,0)</f>
        <v>0</v>
      </c>
    </row>
    <row r="377" spans="1:69">
      <c r="A377" t="s">
        <v>31</v>
      </c>
      <c r="B377" t="s">
        <v>32</v>
      </c>
      <c r="C377" t="s">
        <v>33</v>
      </c>
      <c r="D377" t="s">
        <v>34</v>
      </c>
      <c r="E377" t="s">
        <v>170</v>
      </c>
      <c r="F377" t="s">
        <v>36</v>
      </c>
      <c r="I377">
        <v>667.9</v>
      </c>
      <c r="J377" t="s">
        <v>72</v>
      </c>
      <c r="K377">
        <v>1975</v>
      </c>
      <c r="L377">
        <v>2035</v>
      </c>
      <c r="M377" t="s">
        <v>73</v>
      </c>
      <c r="N377" t="s">
        <v>39</v>
      </c>
      <c r="S377" t="s">
        <v>98</v>
      </c>
      <c r="T377" t="s">
        <v>41</v>
      </c>
      <c r="U377">
        <v>38.371381</v>
      </c>
      <c r="V377">
        <v>-87.768189000000007</v>
      </c>
      <c r="W377" t="s">
        <v>42</v>
      </c>
      <c r="X377" t="s">
        <v>171</v>
      </c>
      <c r="Y377" t="s">
        <v>172</v>
      </c>
      <c r="AA377" t="s">
        <v>101</v>
      </c>
      <c r="AB377" t="s">
        <v>173</v>
      </c>
      <c r="AC377" t="s">
        <v>174</v>
      </c>
      <c r="AD377" t="s">
        <v>175</v>
      </c>
      <c r="AE377" t="s">
        <v>49</v>
      </c>
      <c r="AF377" s="1">
        <v>1</v>
      </c>
      <c r="AG377">
        <f t="shared" si="435"/>
        <v>10018.499999999998</v>
      </c>
      <c r="AH377" t="str">
        <f t="shared" si="436"/>
        <v/>
      </c>
      <c r="AI377">
        <f t="shared" si="437"/>
        <v>49</v>
      </c>
      <c r="AJ377">
        <f t="shared" si="440"/>
        <v>2015</v>
      </c>
      <c r="AK377">
        <f t="shared" ref="AK377:AL377" si="457">AJ377+40</f>
        <v>2055</v>
      </c>
      <c r="AL377">
        <f t="shared" si="457"/>
        <v>2095</v>
      </c>
      <c r="AM377">
        <f>BT19*IF(DukeEnergy_TP!AM19&lt;&gt;0,1,0)</f>
        <v>1978799.2083587833</v>
      </c>
      <c r="AN377">
        <f>BU19*IF(DukeEnergy_TP!AN19&lt;&gt;0,1,0)</f>
        <v>2036519.3585829395</v>
      </c>
      <c r="AO377">
        <f>BV19*IF(DukeEnergy_TP!AO19&lt;&gt;0,1,0)</f>
        <v>1620297.9541914021</v>
      </c>
      <c r="AP377">
        <f>BW19*IF(DukeEnergy_TP!AP19&lt;&gt;0,1,0)</f>
        <v>1510255.7249180975</v>
      </c>
      <c r="AQ377">
        <f>$BR19*IF(DukeEnergy_TP!AQ19&lt;&gt;0,1,0)</f>
        <v>1786468.0615128053</v>
      </c>
      <c r="AR377">
        <f>$BR19*IF(DukeEnergy_TP!AR19&lt;&gt;0,1,0)</f>
        <v>1786468.0615128053</v>
      </c>
      <c r="AS377">
        <f>$BR19*IF(DukeEnergy_TP!AS19&lt;&gt;0,1,0)</f>
        <v>1786468.0615128053</v>
      </c>
      <c r="AT377">
        <f>$BR19*IF(DukeEnergy_TP!AT19&lt;&gt;0,1,0)</f>
        <v>1786468.0615128053</v>
      </c>
      <c r="AU377">
        <f>$BR19*IF(DukeEnergy_TP!AU19&lt;&gt;0,1,0)</f>
        <v>1786468.0615128053</v>
      </c>
      <c r="AV377">
        <f>$BR19*IF(DukeEnergy_TP!AV19&lt;&gt;0,1,0)</f>
        <v>1786468.0615128053</v>
      </c>
      <c r="AW377">
        <f>$BR19*IF(DukeEnergy_TP!AW19&lt;&gt;0,1,0)</f>
        <v>1786468.0615128053</v>
      </c>
      <c r="AX377">
        <f>$BR19*IF(DukeEnergy_TP!AX19&lt;&gt;0,1,0)</f>
        <v>1786468.0615128053</v>
      </c>
      <c r="AY377">
        <f>$BR19*IF(DukeEnergy_TP!AY19&lt;&gt;0,1,0)</f>
        <v>1786468.0615128053</v>
      </c>
      <c r="AZ377">
        <f>$BR19*IF(DukeEnergy_TP!AZ19&lt;&gt;0,1,0)</f>
        <v>1786468.0615128053</v>
      </c>
      <c r="BA377">
        <f>$BR19*IF(DukeEnergy_TP!BA19&lt;&gt;0,1,0)</f>
        <v>1786468.0615128053</v>
      </c>
      <c r="BB377">
        <f>$BR19*IF(DukeEnergy_TP!BB19&lt;&gt;0,1,0)</f>
        <v>0</v>
      </c>
      <c r="BC377">
        <f>$BR19*IF(DukeEnergy_TP!BC19&lt;&gt;0,1,0)</f>
        <v>0</v>
      </c>
      <c r="BD377">
        <f>$BR19*IF(DukeEnergy_TP!BD19&lt;&gt;0,1,0)</f>
        <v>0</v>
      </c>
      <c r="BE377">
        <f>$BR19*IF(DukeEnergy_TP!BE19&lt;&gt;0,1,0)</f>
        <v>0</v>
      </c>
      <c r="BF377">
        <f>$BR19*IF(DukeEnergy_TP!BF19&lt;&gt;0,1,0)</f>
        <v>0</v>
      </c>
      <c r="BG377">
        <f>$BR19*IF(DukeEnergy_TP!BG19&lt;&gt;0,1,0)</f>
        <v>0</v>
      </c>
      <c r="BH377">
        <f>$BR19*IF(DukeEnergy_TP!BH19&lt;&gt;0,1,0)</f>
        <v>0</v>
      </c>
      <c r="BI377">
        <f>$BR19*IF(DukeEnergy_TP!BI19&lt;&gt;0,1,0)</f>
        <v>0</v>
      </c>
      <c r="BJ377">
        <f>$BR19*IF(DukeEnergy_TP!BJ19&lt;&gt;0,1,0)</f>
        <v>0</v>
      </c>
      <c r="BK377">
        <f>$BR19*IF(DukeEnergy_TP!BK19&lt;&gt;0,1,0)</f>
        <v>0</v>
      </c>
      <c r="BL377">
        <f>$BR19*IF(DukeEnergy_TP!BL19&lt;&gt;0,1,0)</f>
        <v>0</v>
      </c>
      <c r="BM377">
        <f>$BR19*IF(DukeEnergy_TP!BM19&lt;&gt;0,1,0)</f>
        <v>0</v>
      </c>
      <c r="BN377">
        <f>$BR19*IF(DukeEnergy_TP!BN19&lt;&gt;0,1,0)</f>
        <v>0</v>
      </c>
      <c r="BO377">
        <f>$BR19*IF(DukeEnergy_TP!BO19&lt;&gt;0,1,0)</f>
        <v>0</v>
      </c>
      <c r="BP377">
        <f>$BR19*IF(DukeEnergy_TP!BP19&lt;&gt;0,1,0)</f>
        <v>0</v>
      </c>
      <c r="BQ377">
        <f>$BR19*IF(DukeEnergy_TP!BQ19&lt;&gt;0,1,0)</f>
        <v>0</v>
      </c>
    </row>
    <row r="378" spans="1:69">
      <c r="A378" t="s">
        <v>31</v>
      </c>
      <c r="B378" t="s">
        <v>32</v>
      </c>
      <c r="C378" t="s">
        <v>33</v>
      </c>
      <c r="D378" t="s">
        <v>34</v>
      </c>
      <c r="E378" t="s">
        <v>170</v>
      </c>
      <c r="F378" t="s">
        <v>50</v>
      </c>
      <c r="I378">
        <v>667.9</v>
      </c>
      <c r="J378" t="s">
        <v>72</v>
      </c>
      <c r="K378">
        <v>1976</v>
      </c>
      <c r="L378">
        <v>2035</v>
      </c>
      <c r="M378" t="s">
        <v>73</v>
      </c>
      <c r="N378" t="s">
        <v>39</v>
      </c>
      <c r="S378" t="s">
        <v>98</v>
      </c>
      <c r="T378" t="s">
        <v>41</v>
      </c>
      <c r="U378">
        <v>38.371381</v>
      </c>
      <c r="V378">
        <v>-87.768189000000007</v>
      </c>
      <c r="W378" t="s">
        <v>42</v>
      </c>
      <c r="X378" t="s">
        <v>171</v>
      </c>
      <c r="Y378" t="s">
        <v>172</v>
      </c>
      <c r="AA378" t="s">
        <v>101</v>
      </c>
      <c r="AB378" t="s">
        <v>173</v>
      </c>
      <c r="AC378" t="s">
        <v>174</v>
      </c>
      <c r="AD378" t="s">
        <v>176</v>
      </c>
      <c r="AE378" t="s">
        <v>49</v>
      </c>
      <c r="AF378" s="1">
        <v>1</v>
      </c>
      <c r="AG378">
        <f t="shared" si="435"/>
        <v>10018.499999999998</v>
      </c>
      <c r="AH378" t="str">
        <f t="shared" si="436"/>
        <v/>
      </c>
      <c r="AI378">
        <f t="shared" si="437"/>
        <v>48</v>
      </c>
      <c r="AJ378">
        <f t="shared" si="440"/>
        <v>2016</v>
      </c>
      <c r="AK378">
        <f t="shared" ref="AK378:AL378" si="458">AJ378+40</f>
        <v>2056</v>
      </c>
      <c r="AL378">
        <f t="shared" si="458"/>
        <v>2096</v>
      </c>
      <c r="AM378">
        <f>BT20*IF(DukeEnergy_TP!AM20&lt;&gt;0,1,0)</f>
        <v>1978799.2083587833</v>
      </c>
      <c r="AN378">
        <f>BU20*IF(DukeEnergy_TP!AN20&lt;&gt;0,1,0)</f>
        <v>2036519.3585829395</v>
      </c>
      <c r="AO378">
        <f>BV20*IF(DukeEnergy_TP!AO20&lt;&gt;0,1,0)</f>
        <v>1620297.9541914021</v>
      </c>
      <c r="AP378">
        <f>BW20*IF(DukeEnergy_TP!AP20&lt;&gt;0,1,0)</f>
        <v>1510255.7249180975</v>
      </c>
      <c r="AQ378">
        <f>$BR20*IF(DukeEnergy_TP!AQ20&lt;&gt;0,1,0)</f>
        <v>1786468.0615128053</v>
      </c>
      <c r="AR378">
        <f>$BR20*IF(DukeEnergy_TP!AR20&lt;&gt;0,1,0)</f>
        <v>1786468.0615128053</v>
      </c>
      <c r="AS378">
        <f>$BR20*IF(DukeEnergy_TP!AS20&lt;&gt;0,1,0)</f>
        <v>1786468.0615128053</v>
      </c>
      <c r="AT378">
        <f>$BR20*IF(DukeEnergy_TP!AT20&lt;&gt;0,1,0)</f>
        <v>1786468.0615128053</v>
      </c>
      <c r="AU378">
        <f>$BR20*IF(DukeEnergy_TP!AU20&lt;&gt;0,1,0)</f>
        <v>1786468.0615128053</v>
      </c>
      <c r="AV378">
        <f>$BR20*IF(DukeEnergy_TP!AV20&lt;&gt;0,1,0)</f>
        <v>1786468.0615128053</v>
      </c>
      <c r="AW378">
        <f>$BR20*IF(DukeEnergy_TP!AW20&lt;&gt;0,1,0)</f>
        <v>1786468.0615128053</v>
      </c>
      <c r="AX378">
        <f>$BR20*IF(DukeEnergy_TP!AX20&lt;&gt;0,1,0)</f>
        <v>1786468.0615128053</v>
      </c>
      <c r="AY378">
        <f>$BR20*IF(DukeEnergy_TP!AY20&lt;&gt;0,1,0)</f>
        <v>1786468.0615128053</v>
      </c>
      <c r="AZ378">
        <f>$BR20*IF(DukeEnergy_TP!AZ20&lt;&gt;0,1,0)</f>
        <v>1786468.0615128053</v>
      </c>
      <c r="BA378">
        <f>$BR20*IF(DukeEnergy_TP!BA20&lt;&gt;0,1,0)</f>
        <v>1786468.0615128053</v>
      </c>
      <c r="BB378">
        <f>$BR20*IF(DukeEnergy_TP!BB20&lt;&gt;0,1,0)</f>
        <v>0</v>
      </c>
      <c r="BC378">
        <f>$BR20*IF(DukeEnergy_TP!BC20&lt;&gt;0,1,0)</f>
        <v>0</v>
      </c>
      <c r="BD378">
        <f>$BR20*IF(DukeEnergy_TP!BD20&lt;&gt;0,1,0)</f>
        <v>0</v>
      </c>
      <c r="BE378">
        <f>$BR20*IF(DukeEnergy_TP!BE20&lt;&gt;0,1,0)</f>
        <v>0</v>
      </c>
      <c r="BF378">
        <f>$BR20*IF(DukeEnergy_TP!BF20&lt;&gt;0,1,0)</f>
        <v>0</v>
      </c>
      <c r="BG378">
        <f>$BR20*IF(DukeEnergy_TP!BG20&lt;&gt;0,1,0)</f>
        <v>0</v>
      </c>
      <c r="BH378">
        <f>$BR20*IF(DukeEnergy_TP!BH20&lt;&gt;0,1,0)</f>
        <v>0</v>
      </c>
      <c r="BI378">
        <f>$BR20*IF(DukeEnergy_TP!BI20&lt;&gt;0,1,0)</f>
        <v>0</v>
      </c>
      <c r="BJ378">
        <f>$BR20*IF(DukeEnergy_TP!BJ20&lt;&gt;0,1,0)</f>
        <v>0</v>
      </c>
      <c r="BK378">
        <f>$BR20*IF(DukeEnergy_TP!BK20&lt;&gt;0,1,0)</f>
        <v>0</v>
      </c>
      <c r="BL378">
        <f>$BR20*IF(DukeEnergy_TP!BL20&lt;&gt;0,1,0)</f>
        <v>0</v>
      </c>
      <c r="BM378">
        <f>$BR20*IF(DukeEnergy_TP!BM20&lt;&gt;0,1,0)</f>
        <v>0</v>
      </c>
      <c r="BN378">
        <f>$BR20*IF(DukeEnergy_TP!BN20&lt;&gt;0,1,0)</f>
        <v>0</v>
      </c>
      <c r="BO378">
        <f>$BR20*IF(DukeEnergy_TP!BO20&lt;&gt;0,1,0)</f>
        <v>0</v>
      </c>
      <c r="BP378">
        <f>$BR20*IF(DukeEnergy_TP!BP20&lt;&gt;0,1,0)</f>
        <v>0</v>
      </c>
      <c r="BQ378">
        <f>$BR20*IF(DukeEnergy_TP!BQ20&lt;&gt;0,1,0)</f>
        <v>0</v>
      </c>
    </row>
    <row r="379" spans="1:69">
      <c r="A379" t="s">
        <v>31</v>
      </c>
      <c r="B379" t="s">
        <v>32</v>
      </c>
      <c r="C379" t="s">
        <v>33</v>
      </c>
      <c r="D379" t="s">
        <v>34</v>
      </c>
      <c r="E379" t="s">
        <v>170</v>
      </c>
      <c r="F379" t="s">
        <v>62</v>
      </c>
      <c r="I379">
        <v>667.9</v>
      </c>
      <c r="J379" t="s">
        <v>72</v>
      </c>
      <c r="K379">
        <v>1978</v>
      </c>
      <c r="L379">
        <v>2029</v>
      </c>
      <c r="M379" t="s">
        <v>73</v>
      </c>
      <c r="N379" t="s">
        <v>39</v>
      </c>
      <c r="S379" t="s">
        <v>98</v>
      </c>
      <c r="T379" t="s">
        <v>41</v>
      </c>
      <c r="U379">
        <v>38.371381</v>
      </c>
      <c r="V379">
        <v>-87.768189000000007</v>
      </c>
      <c r="W379" t="s">
        <v>42</v>
      </c>
      <c r="X379" t="s">
        <v>171</v>
      </c>
      <c r="Y379" t="s">
        <v>172</v>
      </c>
      <c r="AA379" t="s">
        <v>101</v>
      </c>
      <c r="AB379" t="s">
        <v>173</v>
      </c>
      <c r="AC379" t="s">
        <v>174</v>
      </c>
      <c r="AD379" t="s">
        <v>177</v>
      </c>
      <c r="AE379" t="s">
        <v>49</v>
      </c>
      <c r="AF379" s="1">
        <v>1</v>
      </c>
      <c r="AG379">
        <f t="shared" si="435"/>
        <v>10018.499999999998</v>
      </c>
      <c r="AH379" t="str">
        <f t="shared" si="436"/>
        <v/>
      </c>
      <c r="AI379">
        <f t="shared" si="437"/>
        <v>46</v>
      </c>
      <c r="AJ379">
        <f t="shared" si="440"/>
        <v>2018</v>
      </c>
      <c r="AK379">
        <f t="shared" ref="AK379:AL379" si="459">AJ379+40</f>
        <v>2058</v>
      </c>
      <c r="AL379">
        <f t="shared" si="459"/>
        <v>2098</v>
      </c>
      <c r="AM379">
        <f>BT21*IF(DukeEnergy_TP!AM21&lt;&gt;0,1,0)</f>
        <v>1978799.2083587833</v>
      </c>
      <c r="AN379">
        <f>BU21*IF(DukeEnergy_TP!AN21&lt;&gt;0,1,0)</f>
        <v>2036519.3585829395</v>
      </c>
      <c r="AO379">
        <f>BV21*IF(DukeEnergy_TP!AO21&lt;&gt;0,1,0)</f>
        <v>1620297.9541914021</v>
      </c>
      <c r="AP379">
        <f>BW21*IF(DukeEnergy_TP!AP21&lt;&gt;0,1,0)</f>
        <v>1510255.7249180975</v>
      </c>
      <c r="AQ379">
        <f>$BR21*IF(DukeEnergy_TP!AQ21&lt;&gt;0,1,0)</f>
        <v>1786468.0615128053</v>
      </c>
      <c r="AR379">
        <f>$BR21*IF(DukeEnergy_TP!AR21&lt;&gt;0,1,0)</f>
        <v>1786468.0615128053</v>
      </c>
      <c r="AS379">
        <f>$BR21*IF(DukeEnergy_TP!AS21&lt;&gt;0,1,0)</f>
        <v>1786468.0615128053</v>
      </c>
      <c r="AT379">
        <f>$BR21*IF(DukeEnergy_TP!AT21&lt;&gt;0,1,0)</f>
        <v>1786468.0615128053</v>
      </c>
      <c r="AU379">
        <f>$BR21*IF(DukeEnergy_TP!AU21&lt;&gt;0,1,0)</f>
        <v>1786468.0615128053</v>
      </c>
      <c r="AV379">
        <f>$BR21*IF(DukeEnergy_TP!AV21&lt;&gt;0,1,0)</f>
        <v>0</v>
      </c>
      <c r="AW379">
        <f>$BR21*IF(DukeEnergy_TP!AW21&lt;&gt;0,1,0)</f>
        <v>0</v>
      </c>
      <c r="AX379">
        <f>$BR21*IF(DukeEnergy_TP!AX21&lt;&gt;0,1,0)</f>
        <v>0</v>
      </c>
      <c r="AY379">
        <f>$BR21*IF(DukeEnergy_TP!AY21&lt;&gt;0,1,0)</f>
        <v>0</v>
      </c>
      <c r="AZ379">
        <f>$BR21*IF(DukeEnergy_TP!AZ21&lt;&gt;0,1,0)</f>
        <v>0</v>
      </c>
      <c r="BA379">
        <f>$BR21*IF(DukeEnergy_TP!BA21&lt;&gt;0,1,0)</f>
        <v>0</v>
      </c>
      <c r="BB379">
        <f>$BR21*IF(DukeEnergy_TP!BB21&lt;&gt;0,1,0)</f>
        <v>0</v>
      </c>
      <c r="BC379">
        <f>$BR21*IF(DukeEnergy_TP!BC21&lt;&gt;0,1,0)</f>
        <v>0</v>
      </c>
      <c r="BD379">
        <f>$BR21*IF(DukeEnergy_TP!BD21&lt;&gt;0,1,0)</f>
        <v>0</v>
      </c>
      <c r="BE379">
        <f>$BR21*IF(DukeEnergy_TP!BE21&lt;&gt;0,1,0)</f>
        <v>0</v>
      </c>
      <c r="BF379">
        <f>$BR21*IF(DukeEnergy_TP!BF21&lt;&gt;0,1,0)</f>
        <v>0</v>
      </c>
      <c r="BG379">
        <f>$BR21*IF(DukeEnergy_TP!BG21&lt;&gt;0,1,0)</f>
        <v>0</v>
      </c>
      <c r="BH379">
        <f>$BR21*IF(DukeEnergy_TP!BH21&lt;&gt;0,1,0)</f>
        <v>0</v>
      </c>
      <c r="BI379">
        <f>$BR21*IF(DukeEnergy_TP!BI21&lt;&gt;0,1,0)</f>
        <v>0</v>
      </c>
      <c r="BJ379">
        <f>$BR21*IF(DukeEnergy_TP!BJ21&lt;&gt;0,1,0)</f>
        <v>0</v>
      </c>
      <c r="BK379">
        <f>$BR21*IF(DukeEnergy_TP!BK21&lt;&gt;0,1,0)</f>
        <v>0</v>
      </c>
      <c r="BL379">
        <f>$BR21*IF(DukeEnergy_TP!BL21&lt;&gt;0,1,0)</f>
        <v>0</v>
      </c>
      <c r="BM379">
        <f>$BR21*IF(DukeEnergy_TP!BM21&lt;&gt;0,1,0)</f>
        <v>0</v>
      </c>
      <c r="BN379">
        <f>$BR21*IF(DukeEnergy_TP!BN21&lt;&gt;0,1,0)</f>
        <v>0</v>
      </c>
      <c r="BO379">
        <f>$BR21*IF(DukeEnergy_TP!BO21&lt;&gt;0,1,0)</f>
        <v>0</v>
      </c>
      <c r="BP379">
        <f>$BR21*IF(DukeEnergy_TP!BP21&lt;&gt;0,1,0)</f>
        <v>0</v>
      </c>
      <c r="BQ379">
        <f>$BR21*IF(DukeEnergy_TP!BQ21&lt;&gt;0,1,0)</f>
        <v>0</v>
      </c>
    </row>
    <row r="380" spans="1:69">
      <c r="A380" t="s">
        <v>31</v>
      </c>
      <c r="B380" t="s">
        <v>32</v>
      </c>
      <c r="C380" t="s">
        <v>33</v>
      </c>
      <c r="D380" t="s">
        <v>34</v>
      </c>
      <c r="E380" t="s">
        <v>170</v>
      </c>
      <c r="F380" t="s">
        <v>64</v>
      </c>
      <c r="I380">
        <v>667.9</v>
      </c>
      <c r="J380" t="s">
        <v>72</v>
      </c>
      <c r="K380">
        <v>1979</v>
      </c>
      <c r="L380">
        <v>2029</v>
      </c>
      <c r="M380" t="s">
        <v>73</v>
      </c>
      <c r="N380" t="s">
        <v>39</v>
      </c>
      <c r="S380" t="s">
        <v>98</v>
      </c>
      <c r="T380" t="s">
        <v>41</v>
      </c>
      <c r="U380">
        <v>38.371381</v>
      </c>
      <c r="V380">
        <v>-87.768189000000007</v>
      </c>
      <c r="W380" t="s">
        <v>42</v>
      </c>
      <c r="X380" t="s">
        <v>171</v>
      </c>
      <c r="Y380" t="s">
        <v>172</v>
      </c>
      <c r="AA380" t="s">
        <v>101</v>
      </c>
      <c r="AB380" t="s">
        <v>173</v>
      </c>
      <c r="AC380" t="s">
        <v>174</v>
      </c>
      <c r="AD380" t="s">
        <v>178</v>
      </c>
      <c r="AE380" t="s">
        <v>49</v>
      </c>
      <c r="AF380" s="1">
        <v>1</v>
      </c>
      <c r="AG380">
        <f t="shared" si="435"/>
        <v>10018.499999999998</v>
      </c>
      <c r="AH380" t="str">
        <f t="shared" si="436"/>
        <v/>
      </c>
      <c r="AI380">
        <f t="shared" si="437"/>
        <v>45</v>
      </c>
      <c r="AJ380">
        <f t="shared" si="440"/>
        <v>2019</v>
      </c>
      <c r="AK380">
        <f t="shared" ref="AK380:AL380" si="460">AJ380+40</f>
        <v>2059</v>
      </c>
      <c r="AL380">
        <f t="shared" si="460"/>
        <v>2099</v>
      </c>
      <c r="AM380">
        <f>BT22*IF(DukeEnergy_TP!AM22&lt;&gt;0,1,0)</f>
        <v>1978799.2083587833</v>
      </c>
      <c r="AN380">
        <f>BU22*IF(DukeEnergy_TP!AN22&lt;&gt;0,1,0)</f>
        <v>2036519.3585829395</v>
      </c>
      <c r="AO380">
        <f>BV22*IF(DukeEnergy_TP!AO22&lt;&gt;0,1,0)</f>
        <v>1620297.9541914021</v>
      </c>
      <c r="AP380">
        <f>BW22*IF(DukeEnergy_TP!AP22&lt;&gt;0,1,0)</f>
        <v>1510255.7249180975</v>
      </c>
      <c r="AQ380">
        <f>$BR22*IF(DukeEnergy_TP!AQ22&lt;&gt;0,1,0)</f>
        <v>1786468.0615128053</v>
      </c>
      <c r="AR380">
        <f>$BR22*IF(DukeEnergy_TP!AR22&lt;&gt;0,1,0)</f>
        <v>1786468.0615128053</v>
      </c>
      <c r="AS380">
        <f>$BR22*IF(DukeEnergy_TP!AS22&lt;&gt;0,1,0)</f>
        <v>1786468.0615128053</v>
      </c>
      <c r="AT380">
        <f>$BR22*IF(DukeEnergy_TP!AT22&lt;&gt;0,1,0)</f>
        <v>1786468.0615128053</v>
      </c>
      <c r="AU380">
        <f>$BR22*IF(DukeEnergy_TP!AU22&lt;&gt;0,1,0)</f>
        <v>1786468.0615128053</v>
      </c>
      <c r="AV380">
        <f>$BR22*IF(DukeEnergy_TP!AV22&lt;&gt;0,1,0)</f>
        <v>0</v>
      </c>
      <c r="AW380">
        <f>$BR22*IF(DukeEnergy_TP!AW22&lt;&gt;0,1,0)</f>
        <v>0</v>
      </c>
      <c r="AX380">
        <f>$BR22*IF(DukeEnergy_TP!AX22&lt;&gt;0,1,0)</f>
        <v>0</v>
      </c>
      <c r="AY380">
        <f>$BR22*IF(DukeEnergy_TP!AY22&lt;&gt;0,1,0)</f>
        <v>0</v>
      </c>
      <c r="AZ380">
        <f>$BR22*IF(DukeEnergy_TP!AZ22&lt;&gt;0,1,0)</f>
        <v>0</v>
      </c>
      <c r="BA380">
        <f>$BR22*IF(DukeEnergy_TP!BA22&lt;&gt;0,1,0)</f>
        <v>0</v>
      </c>
      <c r="BB380">
        <f>$BR22*IF(DukeEnergy_TP!BB22&lt;&gt;0,1,0)</f>
        <v>0</v>
      </c>
      <c r="BC380">
        <f>$BR22*IF(DukeEnergy_TP!BC22&lt;&gt;0,1,0)</f>
        <v>0</v>
      </c>
      <c r="BD380">
        <f>$BR22*IF(DukeEnergy_TP!BD22&lt;&gt;0,1,0)</f>
        <v>0</v>
      </c>
      <c r="BE380">
        <f>$BR22*IF(DukeEnergy_TP!BE22&lt;&gt;0,1,0)</f>
        <v>0</v>
      </c>
      <c r="BF380">
        <f>$BR22*IF(DukeEnergy_TP!BF22&lt;&gt;0,1,0)</f>
        <v>0</v>
      </c>
      <c r="BG380">
        <f>$BR22*IF(DukeEnergy_TP!BG22&lt;&gt;0,1,0)</f>
        <v>0</v>
      </c>
      <c r="BH380">
        <f>$BR22*IF(DukeEnergy_TP!BH22&lt;&gt;0,1,0)</f>
        <v>0</v>
      </c>
      <c r="BI380">
        <f>$BR22*IF(DukeEnergy_TP!BI22&lt;&gt;0,1,0)</f>
        <v>0</v>
      </c>
      <c r="BJ380">
        <f>$BR22*IF(DukeEnergy_TP!BJ22&lt;&gt;0,1,0)</f>
        <v>0</v>
      </c>
      <c r="BK380">
        <f>$BR22*IF(DukeEnergy_TP!BK22&lt;&gt;0,1,0)</f>
        <v>0</v>
      </c>
      <c r="BL380">
        <f>$BR22*IF(DukeEnergy_TP!BL22&lt;&gt;0,1,0)</f>
        <v>0</v>
      </c>
      <c r="BM380">
        <f>$BR22*IF(DukeEnergy_TP!BM22&lt;&gt;0,1,0)</f>
        <v>0</v>
      </c>
      <c r="BN380">
        <f>$BR22*IF(DukeEnergy_TP!BN22&lt;&gt;0,1,0)</f>
        <v>0</v>
      </c>
      <c r="BO380">
        <f>$BR22*IF(DukeEnergy_TP!BO22&lt;&gt;0,1,0)</f>
        <v>0</v>
      </c>
      <c r="BP380">
        <f>$BR22*IF(DukeEnergy_TP!BP22&lt;&gt;0,1,0)</f>
        <v>0</v>
      </c>
      <c r="BQ380">
        <f>$BR22*IF(DukeEnergy_TP!BQ22&lt;&gt;0,1,0)</f>
        <v>0</v>
      </c>
    </row>
    <row r="381" spans="1:69">
      <c r="A381" t="s">
        <v>31</v>
      </c>
      <c r="B381" t="s">
        <v>32</v>
      </c>
      <c r="C381" t="s">
        <v>33</v>
      </c>
      <c r="D381" t="s">
        <v>34</v>
      </c>
      <c r="E381" t="s">
        <v>170</v>
      </c>
      <c r="F381" t="s">
        <v>66</v>
      </c>
      <c r="I381">
        <v>667.9</v>
      </c>
      <c r="J381" t="s">
        <v>72</v>
      </c>
      <c r="K381">
        <v>1982</v>
      </c>
      <c r="L381">
        <v>2025</v>
      </c>
      <c r="M381" t="s">
        <v>73</v>
      </c>
      <c r="N381" t="s">
        <v>39</v>
      </c>
      <c r="S381" t="s">
        <v>179</v>
      </c>
      <c r="T381" t="s">
        <v>1171</v>
      </c>
      <c r="U381">
        <v>38.371381</v>
      </c>
      <c r="V381">
        <v>-87.768189000000007</v>
      </c>
      <c r="W381" t="s">
        <v>42</v>
      </c>
      <c r="X381" t="s">
        <v>171</v>
      </c>
      <c r="Y381" t="s">
        <v>172</v>
      </c>
      <c r="AA381" t="s">
        <v>101</v>
      </c>
      <c r="AB381" t="s">
        <v>173</v>
      </c>
      <c r="AC381" t="s">
        <v>174</v>
      </c>
      <c r="AD381" t="s">
        <v>180</v>
      </c>
      <c r="AE381" t="s">
        <v>49</v>
      </c>
      <c r="AF381" s="2">
        <v>0.5</v>
      </c>
      <c r="AG381">
        <f t="shared" si="435"/>
        <v>10018.499999999998</v>
      </c>
      <c r="AH381">
        <f t="shared" si="436"/>
        <v>10018.499999999998</v>
      </c>
      <c r="AI381">
        <f t="shared" si="437"/>
        <v>42</v>
      </c>
      <c r="AJ381">
        <f t="shared" si="440"/>
        <v>2022</v>
      </c>
      <c r="AK381">
        <f t="shared" ref="AK381:AL381" si="461">AJ381+40</f>
        <v>2062</v>
      </c>
      <c r="AL381">
        <f t="shared" si="461"/>
        <v>2102</v>
      </c>
      <c r="AM381">
        <f>BT23*IF(DukeEnergy_TP!AM23&lt;&gt;0,1,0)</f>
        <v>989399.60417939164</v>
      </c>
      <c r="AN381">
        <f>BU23*IF(DukeEnergy_TP!AN23&lt;&gt;0,1,0)</f>
        <v>1018259.6792914697</v>
      </c>
      <c r="AO381">
        <f>BV23*IF(DukeEnergy_TP!AO23&lt;&gt;0,1,0)</f>
        <v>810148.97709570103</v>
      </c>
      <c r="AP381">
        <f>BW23*IF(DukeEnergy_TP!AP23&lt;&gt;0,1,0)</f>
        <v>755127.86245904875</v>
      </c>
      <c r="AQ381">
        <f>$BR23*IF(DukeEnergy_TP!AQ23&lt;&gt;0,1,0)</f>
        <v>893234.03075640264</v>
      </c>
      <c r="AR381">
        <f>$BR23*IF(DukeEnergy_TP!AR23&lt;&gt;0,1,0)</f>
        <v>0</v>
      </c>
      <c r="AS381">
        <f>$BR23*IF(DukeEnergy_TP!AS23&lt;&gt;0,1,0)</f>
        <v>0</v>
      </c>
      <c r="AT381">
        <f>$BR23*IF(DukeEnergy_TP!AT23&lt;&gt;0,1,0)</f>
        <v>0</v>
      </c>
      <c r="AU381">
        <f>$BR23*IF(DukeEnergy_TP!AU23&lt;&gt;0,1,0)</f>
        <v>0</v>
      </c>
      <c r="AV381">
        <f>$BR23*IF(DukeEnergy_TP!AV23&lt;&gt;0,1,0)</f>
        <v>0</v>
      </c>
      <c r="AW381">
        <f>$BR23*IF(DukeEnergy_TP!AW23&lt;&gt;0,1,0)</f>
        <v>0</v>
      </c>
      <c r="AX381">
        <f>$BR23*IF(DukeEnergy_TP!AX23&lt;&gt;0,1,0)</f>
        <v>0</v>
      </c>
      <c r="AY381">
        <f>$BR23*IF(DukeEnergy_TP!AY23&lt;&gt;0,1,0)</f>
        <v>0</v>
      </c>
      <c r="AZ381">
        <f>$BR23*IF(DukeEnergy_TP!AZ23&lt;&gt;0,1,0)</f>
        <v>0</v>
      </c>
      <c r="BA381">
        <f>$BR23*IF(DukeEnergy_TP!BA23&lt;&gt;0,1,0)</f>
        <v>0</v>
      </c>
      <c r="BB381">
        <f>$BR23*IF(DukeEnergy_TP!BB23&lt;&gt;0,1,0)</f>
        <v>0</v>
      </c>
      <c r="BC381">
        <f>$BR23*IF(DukeEnergy_TP!BC23&lt;&gt;0,1,0)</f>
        <v>0</v>
      </c>
      <c r="BD381">
        <f>$BR23*IF(DukeEnergy_TP!BD23&lt;&gt;0,1,0)</f>
        <v>0</v>
      </c>
      <c r="BE381">
        <f>$BR23*IF(DukeEnergy_TP!BE23&lt;&gt;0,1,0)</f>
        <v>0</v>
      </c>
      <c r="BF381">
        <f>$BR23*IF(DukeEnergy_TP!BF23&lt;&gt;0,1,0)</f>
        <v>0</v>
      </c>
      <c r="BG381">
        <f>$BR23*IF(DukeEnergy_TP!BG23&lt;&gt;0,1,0)</f>
        <v>0</v>
      </c>
      <c r="BH381">
        <f>$BR23*IF(DukeEnergy_TP!BH23&lt;&gt;0,1,0)</f>
        <v>0</v>
      </c>
      <c r="BI381">
        <f>$BR23*IF(DukeEnergy_TP!BI23&lt;&gt;0,1,0)</f>
        <v>0</v>
      </c>
      <c r="BJ381">
        <f>$BR23*IF(DukeEnergy_TP!BJ23&lt;&gt;0,1,0)</f>
        <v>0</v>
      </c>
      <c r="BK381">
        <f>$BR23*IF(DukeEnergy_TP!BK23&lt;&gt;0,1,0)</f>
        <v>0</v>
      </c>
      <c r="BL381">
        <f>$BR23*IF(DukeEnergy_TP!BL23&lt;&gt;0,1,0)</f>
        <v>0</v>
      </c>
      <c r="BM381">
        <f>$BR23*IF(DukeEnergy_TP!BM23&lt;&gt;0,1,0)</f>
        <v>0</v>
      </c>
      <c r="BN381">
        <f>$BR23*IF(DukeEnergy_TP!BN23&lt;&gt;0,1,0)</f>
        <v>0</v>
      </c>
      <c r="BO381">
        <f>$BR23*IF(DukeEnergy_TP!BO23&lt;&gt;0,1,0)</f>
        <v>0</v>
      </c>
      <c r="BP381">
        <f>$BR23*IF(DukeEnergy_TP!BP23&lt;&gt;0,1,0)</f>
        <v>0</v>
      </c>
      <c r="BQ381">
        <f>$BR23*IF(DukeEnergy_TP!BQ23&lt;&gt;0,1,0)</f>
        <v>0</v>
      </c>
    </row>
    <row r="382" spans="1:69">
      <c r="A382" t="s">
        <v>31</v>
      </c>
      <c r="B382" t="s">
        <v>32</v>
      </c>
      <c r="C382" t="s">
        <v>33</v>
      </c>
      <c r="D382" t="s">
        <v>34</v>
      </c>
      <c r="E382" t="s">
        <v>189</v>
      </c>
      <c r="F382" t="s">
        <v>66</v>
      </c>
      <c r="H382" t="s">
        <v>190</v>
      </c>
      <c r="I382">
        <v>621</v>
      </c>
      <c r="J382" t="s">
        <v>72</v>
      </c>
      <c r="K382">
        <v>1972</v>
      </c>
      <c r="L382">
        <v>2025</v>
      </c>
      <c r="M382" t="s">
        <v>38</v>
      </c>
      <c r="N382" t="s">
        <v>39</v>
      </c>
      <c r="S382" t="s">
        <v>74</v>
      </c>
      <c r="T382" t="s">
        <v>41</v>
      </c>
      <c r="U382">
        <v>35.216366999999998</v>
      </c>
      <c r="V382">
        <v>-81.762405999999999</v>
      </c>
      <c r="W382" t="s">
        <v>42</v>
      </c>
      <c r="X382" t="s">
        <v>191</v>
      </c>
      <c r="Y382" t="s">
        <v>192</v>
      </c>
      <c r="AA382" t="s">
        <v>45</v>
      </c>
      <c r="AB382" t="s">
        <v>193</v>
      </c>
      <c r="AC382" t="s">
        <v>194</v>
      </c>
      <c r="AD382" t="s">
        <v>199</v>
      </c>
      <c r="AE382" t="s">
        <v>49</v>
      </c>
      <c r="AF382" s="1">
        <v>1</v>
      </c>
      <c r="AG382">
        <f t="shared" si="435"/>
        <v>4591.5</v>
      </c>
      <c r="AH382">
        <f t="shared" si="436"/>
        <v>4591.5</v>
      </c>
      <c r="AI382">
        <f t="shared" si="437"/>
        <v>52</v>
      </c>
      <c r="AJ382">
        <f t="shared" si="440"/>
        <v>2012</v>
      </c>
      <c r="AK382">
        <f t="shared" ref="AK382:AL382" si="462">AJ382+40</f>
        <v>2052</v>
      </c>
      <c r="AL382">
        <f t="shared" si="462"/>
        <v>2092</v>
      </c>
      <c r="AM382">
        <f>BT24*IF(DukeEnergy_TP!AM24&lt;&gt;0,1,0)</f>
        <v>1839847.7442593272</v>
      </c>
      <c r="AN382">
        <f>BU24*IF(DukeEnergy_TP!AN24&lt;&gt;0,1,0)</f>
        <v>1893514.7801766812</v>
      </c>
      <c r="AO382">
        <f>BV24*IF(DukeEnergy_TP!AO24&lt;&gt;0,1,0)</f>
        <v>1506520.4814386293</v>
      </c>
      <c r="AP382">
        <f>BW24*IF(DukeEnergy_TP!AP24&lt;&gt;0,1,0)</f>
        <v>1404205.4277199255</v>
      </c>
      <c r="AQ382">
        <f>$BR24*IF(DukeEnergy_TP!AQ24&lt;&gt;0,1,0)</f>
        <v>1661022.1083986405</v>
      </c>
      <c r="AR382">
        <f>$BR24*IF(DukeEnergy_TP!AR24&lt;&gt;0,1,0)</f>
        <v>0</v>
      </c>
      <c r="AS382">
        <f>$BR24*IF(DukeEnergy_TP!AS24&lt;&gt;0,1,0)</f>
        <v>0</v>
      </c>
      <c r="AT382">
        <f>$BR24*IF(DukeEnergy_TP!AT24&lt;&gt;0,1,0)</f>
        <v>0</v>
      </c>
      <c r="AU382">
        <f>$BR24*IF(DukeEnergy_TP!AU24&lt;&gt;0,1,0)</f>
        <v>0</v>
      </c>
      <c r="AV382">
        <f>$BR24*IF(DukeEnergy_TP!AV24&lt;&gt;0,1,0)</f>
        <v>0</v>
      </c>
      <c r="AW382">
        <f>$BR24*IF(DukeEnergy_TP!AW24&lt;&gt;0,1,0)</f>
        <v>0</v>
      </c>
      <c r="AX382">
        <f>$BR24*IF(DukeEnergy_TP!AX24&lt;&gt;0,1,0)</f>
        <v>0</v>
      </c>
      <c r="AY382">
        <f>$BR24*IF(DukeEnergy_TP!AY24&lt;&gt;0,1,0)</f>
        <v>0</v>
      </c>
      <c r="AZ382">
        <f>$BR24*IF(DukeEnergy_TP!AZ24&lt;&gt;0,1,0)</f>
        <v>0</v>
      </c>
      <c r="BA382">
        <f>$BR24*IF(DukeEnergy_TP!BA24&lt;&gt;0,1,0)</f>
        <v>0</v>
      </c>
      <c r="BB382">
        <f>$BR24*IF(DukeEnergy_TP!BB24&lt;&gt;0,1,0)</f>
        <v>0</v>
      </c>
      <c r="BC382">
        <f>$BR24*IF(DukeEnergy_TP!BC24&lt;&gt;0,1,0)</f>
        <v>0</v>
      </c>
      <c r="BD382">
        <f>$BR24*IF(DukeEnergy_TP!BD24&lt;&gt;0,1,0)</f>
        <v>0</v>
      </c>
      <c r="BE382">
        <f>$BR24*IF(DukeEnergy_TP!BE24&lt;&gt;0,1,0)</f>
        <v>0</v>
      </c>
      <c r="BF382">
        <f>$BR24*IF(DukeEnergy_TP!BF24&lt;&gt;0,1,0)</f>
        <v>0</v>
      </c>
      <c r="BG382">
        <f>$BR24*IF(DukeEnergy_TP!BG24&lt;&gt;0,1,0)</f>
        <v>0</v>
      </c>
      <c r="BH382">
        <f>$BR24*IF(DukeEnergy_TP!BH24&lt;&gt;0,1,0)</f>
        <v>0</v>
      </c>
      <c r="BI382">
        <f>$BR24*IF(DukeEnergy_TP!BI24&lt;&gt;0,1,0)</f>
        <v>0</v>
      </c>
      <c r="BJ382">
        <f>$BR24*IF(DukeEnergy_TP!BJ24&lt;&gt;0,1,0)</f>
        <v>0</v>
      </c>
      <c r="BK382">
        <f>$BR24*IF(DukeEnergy_TP!BK24&lt;&gt;0,1,0)</f>
        <v>0</v>
      </c>
      <c r="BL382">
        <f>$BR24*IF(DukeEnergy_TP!BL24&lt;&gt;0,1,0)</f>
        <v>0</v>
      </c>
      <c r="BM382">
        <f>$BR24*IF(DukeEnergy_TP!BM24&lt;&gt;0,1,0)</f>
        <v>0</v>
      </c>
      <c r="BN382">
        <f>$BR24*IF(DukeEnergy_TP!BN24&lt;&gt;0,1,0)</f>
        <v>0</v>
      </c>
      <c r="BO382">
        <f>$BR24*IF(DukeEnergy_TP!BO24&lt;&gt;0,1,0)</f>
        <v>0</v>
      </c>
      <c r="BP382">
        <f>$BR24*IF(DukeEnergy_TP!BP24&lt;&gt;0,1,0)</f>
        <v>0</v>
      </c>
      <c r="BQ382">
        <f>$BR24*IF(DukeEnergy_TP!BQ24&lt;&gt;0,1,0)</f>
        <v>0</v>
      </c>
    </row>
    <row r="383" spans="1:69">
      <c r="A383" t="s">
        <v>31</v>
      </c>
      <c r="B383" t="s">
        <v>32</v>
      </c>
      <c r="C383" t="s">
        <v>33</v>
      </c>
      <c r="D383" t="s">
        <v>34</v>
      </c>
      <c r="E383" t="s">
        <v>209</v>
      </c>
      <c r="F383" t="s">
        <v>36</v>
      </c>
      <c r="I383">
        <v>350</v>
      </c>
      <c r="J383" t="s">
        <v>72</v>
      </c>
      <c r="K383">
        <v>1965</v>
      </c>
      <c r="L383">
        <v>2028</v>
      </c>
      <c r="M383" t="s">
        <v>38</v>
      </c>
      <c r="N383" t="s">
        <v>39</v>
      </c>
      <c r="S383" t="s">
        <v>74</v>
      </c>
      <c r="T383" t="s">
        <v>41</v>
      </c>
      <c r="U383">
        <v>35.597872000000002</v>
      </c>
      <c r="V383">
        <v>-80.961243999999994</v>
      </c>
      <c r="W383" t="s">
        <v>42</v>
      </c>
      <c r="X383" t="s">
        <v>210</v>
      </c>
      <c r="Y383" t="s">
        <v>211</v>
      </c>
      <c r="AA383" t="s">
        <v>45</v>
      </c>
      <c r="AB383" t="s">
        <v>212</v>
      </c>
      <c r="AC383" t="s">
        <v>213</v>
      </c>
      <c r="AD383" t="s">
        <v>214</v>
      </c>
      <c r="AE383" t="s">
        <v>49</v>
      </c>
      <c r="AF383" s="1">
        <v>1</v>
      </c>
      <c r="AG383">
        <f t="shared" si="435"/>
        <v>5988</v>
      </c>
      <c r="AH383" t="str">
        <f t="shared" si="436"/>
        <v/>
      </c>
      <c r="AI383">
        <f t="shared" si="437"/>
        <v>59</v>
      </c>
      <c r="AJ383">
        <f t="shared" si="440"/>
        <v>2005</v>
      </c>
      <c r="AK383">
        <f t="shared" ref="AK383:AL383" si="463">AJ383+40</f>
        <v>2045</v>
      </c>
      <c r="AL383">
        <f t="shared" si="463"/>
        <v>2085</v>
      </c>
      <c r="AM383">
        <f>BT25*IF(DukeEnergy_TP!AM25&lt;&gt;0,1,0)</f>
        <v>1036951.2246228092</v>
      </c>
      <c r="AN383">
        <f>BU25*IF(DukeEnergy_TP!AN25&lt;&gt;0,1,0)</f>
        <v>1067198.3463153597</v>
      </c>
      <c r="AO383">
        <f>BV25*IF(DukeEnergy_TP!AO25&lt;&gt;0,1,0)</f>
        <v>849085.61755800375</v>
      </c>
      <c r="AP383">
        <f>BW25*IF(DukeEnergy_TP!AP25&lt;&gt;0,1,0)</f>
        <v>791420.12834456388</v>
      </c>
      <c r="AQ383">
        <f>$BR25*IF(DukeEnergy_TP!AQ25&lt;&gt;0,1,0)</f>
        <v>936163.82921018393</v>
      </c>
      <c r="AR383">
        <f>$BR25*IF(DukeEnergy_TP!AR25&lt;&gt;0,1,0)</f>
        <v>936163.82921018393</v>
      </c>
      <c r="AS383">
        <f>$BR25*IF(DukeEnergy_TP!AS25&lt;&gt;0,1,0)</f>
        <v>936163.82921018393</v>
      </c>
      <c r="AT383">
        <f>$BR25*IF(DukeEnergy_TP!AT25&lt;&gt;0,1,0)</f>
        <v>936163.82921018393</v>
      </c>
      <c r="AU383">
        <f>$BR25*IF(DukeEnergy_TP!AU25&lt;&gt;0,1,0)</f>
        <v>0</v>
      </c>
      <c r="AV383">
        <f>$BR25*IF(DukeEnergy_TP!AV25&lt;&gt;0,1,0)</f>
        <v>0</v>
      </c>
      <c r="AW383">
        <f>$BR25*IF(DukeEnergy_TP!AW25&lt;&gt;0,1,0)</f>
        <v>0</v>
      </c>
      <c r="AX383">
        <f>$BR25*IF(DukeEnergy_TP!AX25&lt;&gt;0,1,0)</f>
        <v>0</v>
      </c>
      <c r="AY383">
        <f>$BR25*IF(DukeEnergy_TP!AY25&lt;&gt;0,1,0)</f>
        <v>0</v>
      </c>
      <c r="AZ383">
        <f>$BR25*IF(DukeEnergy_TP!AZ25&lt;&gt;0,1,0)</f>
        <v>0</v>
      </c>
      <c r="BA383">
        <f>$BR25*IF(DukeEnergy_TP!BA25&lt;&gt;0,1,0)</f>
        <v>0</v>
      </c>
      <c r="BB383">
        <f>$BR25*IF(DukeEnergy_TP!BB25&lt;&gt;0,1,0)</f>
        <v>0</v>
      </c>
      <c r="BC383">
        <f>$BR25*IF(DukeEnergy_TP!BC25&lt;&gt;0,1,0)</f>
        <v>0</v>
      </c>
      <c r="BD383">
        <f>$BR25*IF(DukeEnergy_TP!BD25&lt;&gt;0,1,0)</f>
        <v>0</v>
      </c>
      <c r="BE383">
        <f>$BR25*IF(DukeEnergy_TP!BE25&lt;&gt;0,1,0)</f>
        <v>0</v>
      </c>
      <c r="BF383">
        <f>$BR25*IF(DukeEnergy_TP!BF25&lt;&gt;0,1,0)</f>
        <v>0</v>
      </c>
      <c r="BG383">
        <f>$BR25*IF(DukeEnergy_TP!BG25&lt;&gt;0,1,0)</f>
        <v>0</v>
      </c>
      <c r="BH383">
        <f>$BR25*IF(DukeEnergy_TP!BH25&lt;&gt;0,1,0)</f>
        <v>0</v>
      </c>
      <c r="BI383">
        <f>$BR25*IF(DukeEnergy_TP!BI25&lt;&gt;0,1,0)</f>
        <v>0</v>
      </c>
      <c r="BJ383">
        <f>$BR25*IF(DukeEnergy_TP!BJ25&lt;&gt;0,1,0)</f>
        <v>0</v>
      </c>
      <c r="BK383">
        <f>$BR25*IF(DukeEnergy_TP!BK25&lt;&gt;0,1,0)</f>
        <v>0</v>
      </c>
      <c r="BL383">
        <f>$BR25*IF(DukeEnergy_TP!BL25&lt;&gt;0,1,0)</f>
        <v>0</v>
      </c>
      <c r="BM383">
        <f>$BR25*IF(DukeEnergy_TP!BM25&lt;&gt;0,1,0)</f>
        <v>0</v>
      </c>
      <c r="BN383">
        <f>$BR25*IF(DukeEnergy_TP!BN25&lt;&gt;0,1,0)</f>
        <v>0</v>
      </c>
      <c r="BO383">
        <f>$BR25*IF(DukeEnergy_TP!BO25&lt;&gt;0,1,0)</f>
        <v>0</v>
      </c>
      <c r="BP383">
        <f>$BR25*IF(DukeEnergy_TP!BP25&lt;&gt;0,1,0)</f>
        <v>0</v>
      </c>
      <c r="BQ383">
        <f>$BR25*IF(DukeEnergy_TP!BQ25&lt;&gt;0,1,0)</f>
        <v>0</v>
      </c>
    </row>
    <row r="384" spans="1:69">
      <c r="A384" t="s">
        <v>31</v>
      </c>
      <c r="B384" t="s">
        <v>32</v>
      </c>
      <c r="C384" t="s">
        <v>33</v>
      </c>
      <c r="D384" t="s">
        <v>34</v>
      </c>
      <c r="E384" t="s">
        <v>209</v>
      </c>
      <c r="F384" t="s">
        <v>50</v>
      </c>
      <c r="I384">
        <v>350</v>
      </c>
      <c r="J384" t="s">
        <v>72</v>
      </c>
      <c r="K384">
        <v>1966</v>
      </c>
      <c r="L384">
        <v>2028</v>
      </c>
      <c r="M384" t="s">
        <v>38</v>
      </c>
      <c r="N384" t="s">
        <v>39</v>
      </c>
      <c r="S384" t="s">
        <v>74</v>
      </c>
      <c r="T384" t="s">
        <v>41</v>
      </c>
      <c r="U384">
        <v>35.597872000000002</v>
      </c>
      <c r="V384">
        <v>-80.961243999999994</v>
      </c>
      <c r="W384" t="s">
        <v>42</v>
      </c>
      <c r="X384" t="s">
        <v>210</v>
      </c>
      <c r="Y384" t="s">
        <v>211</v>
      </c>
      <c r="AA384" t="s">
        <v>45</v>
      </c>
      <c r="AB384" t="s">
        <v>212</v>
      </c>
      <c r="AC384" t="s">
        <v>213</v>
      </c>
      <c r="AD384" t="s">
        <v>215</v>
      </c>
      <c r="AE384" t="s">
        <v>49</v>
      </c>
      <c r="AF384" s="1">
        <v>1</v>
      </c>
      <c r="AG384">
        <f t="shared" si="435"/>
        <v>5988</v>
      </c>
      <c r="AH384" t="str">
        <f t="shared" si="436"/>
        <v/>
      </c>
      <c r="AI384">
        <f t="shared" si="437"/>
        <v>58</v>
      </c>
      <c r="AJ384">
        <f t="shared" si="440"/>
        <v>2006</v>
      </c>
      <c r="AK384">
        <f t="shared" ref="AK384:AL384" si="464">AJ384+40</f>
        <v>2046</v>
      </c>
      <c r="AL384">
        <f t="shared" si="464"/>
        <v>2086</v>
      </c>
      <c r="AM384">
        <f>BT26*IF(DukeEnergy_TP!AM26&lt;&gt;0,1,0)</f>
        <v>1036951.2246228092</v>
      </c>
      <c r="AN384">
        <f>BU26*IF(DukeEnergy_TP!AN26&lt;&gt;0,1,0)</f>
        <v>1067198.3463153597</v>
      </c>
      <c r="AO384">
        <f>BV26*IF(DukeEnergy_TP!AO26&lt;&gt;0,1,0)</f>
        <v>849085.61755800375</v>
      </c>
      <c r="AP384">
        <f>BW26*IF(DukeEnergy_TP!AP26&lt;&gt;0,1,0)</f>
        <v>791420.12834456388</v>
      </c>
      <c r="AQ384">
        <f>$BR26*IF(DukeEnergy_TP!AQ26&lt;&gt;0,1,0)</f>
        <v>936163.82921018393</v>
      </c>
      <c r="AR384">
        <f>$BR26*IF(DukeEnergy_TP!AR26&lt;&gt;0,1,0)</f>
        <v>936163.82921018393</v>
      </c>
      <c r="AS384">
        <f>$BR26*IF(DukeEnergy_TP!AS26&lt;&gt;0,1,0)</f>
        <v>936163.82921018393</v>
      </c>
      <c r="AT384">
        <f>$BR26*IF(DukeEnergy_TP!AT26&lt;&gt;0,1,0)</f>
        <v>936163.82921018393</v>
      </c>
      <c r="AU384">
        <f>$BR26*IF(DukeEnergy_TP!AU26&lt;&gt;0,1,0)</f>
        <v>0</v>
      </c>
      <c r="AV384">
        <f>$BR26*IF(DukeEnergy_TP!AV26&lt;&gt;0,1,0)</f>
        <v>0</v>
      </c>
      <c r="AW384">
        <f>$BR26*IF(DukeEnergy_TP!AW26&lt;&gt;0,1,0)</f>
        <v>0</v>
      </c>
      <c r="AX384">
        <f>$BR26*IF(DukeEnergy_TP!AX26&lt;&gt;0,1,0)</f>
        <v>0</v>
      </c>
      <c r="AY384">
        <f>$BR26*IF(DukeEnergy_TP!AY26&lt;&gt;0,1,0)</f>
        <v>0</v>
      </c>
      <c r="AZ384">
        <f>$BR26*IF(DukeEnergy_TP!AZ26&lt;&gt;0,1,0)</f>
        <v>0</v>
      </c>
      <c r="BA384">
        <f>$BR26*IF(DukeEnergy_TP!BA26&lt;&gt;0,1,0)</f>
        <v>0</v>
      </c>
      <c r="BB384">
        <f>$BR26*IF(DukeEnergy_TP!BB26&lt;&gt;0,1,0)</f>
        <v>0</v>
      </c>
      <c r="BC384">
        <f>$BR26*IF(DukeEnergy_TP!BC26&lt;&gt;0,1,0)</f>
        <v>0</v>
      </c>
      <c r="BD384">
        <f>$BR26*IF(DukeEnergy_TP!BD26&lt;&gt;0,1,0)</f>
        <v>0</v>
      </c>
      <c r="BE384">
        <f>$BR26*IF(DukeEnergy_TP!BE26&lt;&gt;0,1,0)</f>
        <v>0</v>
      </c>
      <c r="BF384">
        <f>$BR26*IF(DukeEnergy_TP!BF26&lt;&gt;0,1,0)</f>
        <v>0</v>
      </c>
      <c r="BG384">
        <f>$BR26*IF(DukeEnergy_TP!BG26&lt;&gt;0,1,0)</f>
        <v>0</v>
      </c>
      <c r="BH384">
        <f>$BR26*IF(DukeEnergy_TP!BH26&lt;&gt;0,1,0)</f>
        <v>0</v>
      </c>
      <c r="BI384">
        <f>$BR26*IF(DukeEnergy_TP!BI26&lt;&gt;0,1,0)</f>
        <v>0</v>
      </c>
      <c r="BJ384">
        <f>$BR26*IF(DukeEnergy_TP!BJ26&lt;&gt;0,1,0)</f>
        <v>0</v>
      </c>
      <c r="BK384">
        <f>$BR26*IF(DukeEnergy_TP!BK26&lt;&gt;0,1,0)</f>
        <v>0</v>
      </c>
      <c r="BL384">
        <f>$BR26*IF(DukeEnergy_TP!BL26&lt;&gt;0,1,0)</f>
        <v>0</v>
      </c>
      <c r="BM384">
        <f>$BR26*IF(DukeEnergy_TP!BM26&lt;&gt;0,1,0)</f>
        <v>0</v>
      </c>
      <c r="BN384">
        <f>$BR26*IF(DukeEnergy_TP!BN26&lt;&gt;0,1,0)</f>
        <v>0</v>
      </c>
      <c r="BO384">
        <f>$BR26*IF(DukeEnergy_TP!BO26&lt;&gt;0,1,0)</f>
        <v>0</v>
      </c>
      <c r="BP384">
        <f>$BR26*IF(DukeEnergy_TP!BP26&lt;&gt;0,1,0)</f>
        <v>0</v>
      </c>
      <c r="BQ384">
        <f>$BR26*IF(DukeEnergy_TP!BQ26&lt;&gt;0,1,0)</f>
        <v>0</v>
      </c>
    </row>
    <row r="385" spans="1:69">
      <c r="A385" t="s">
        <v>31</v>
      </c>
      <c r="B385" t="s">
        <v>32</v>
      </c>
      <c r="C385" t="s">
        <v>33</v>
      </c>
      <c r="D385" t="s">
        <v>34</v>
      </c>
      <c r="E385" t="s">
        <v>209</v>
      </c>
      <c r="F385" t="s">
        <v>62</v>
      </c>
      <c r="I385">
        <v>648</v>
      </c>
      <c r="J385" t="s">
        <v>72</v>
      </c>
      <c r="K385">
        <v>1969</v>
      </c>
      <c r="L385">
        <v>2033</v>
      </c>
      <c r="M385" t="s">
        <v>73</v>
      </c>
      <c r="N385" t="s">
        <v>39</v>
      </c>
      <c r="S385" t="s">
        <v>74</v>
      </c>
      <c r="T385" t="s">
        <v>41</v>
      </c>
      <c r="U385">
        <v>35.597872000000002</v>
      </c>
      <c r="V385">
        <v>-80.961243999999994</v>
      </c>
      <c r="W385" t="s">
        <v>42</v>
      </c>
      <c r="X385" t="s">
        <v>210</v>
      </c>
      <c r="Y385" t="s">
        <v>211</v>
      </c>
      <c r="AA385" t="s">
        <v>45</v>
      </c>
      <c r="AB385" t="s">
        <v>212</v>
      </c>
      <c r="AC385" t="s">
        <v>213</v>
      </c>
      <c r="AD385" t="s">
        <v>216</v>
      </c>
      <c r="AE385" t="s">
        <v>49</v>
      </c>
      <c r="AF385" s="1">
        <v>1</v>
      </c>
      <c r="AG385">
        <f t="shared" si="435"/>
        <v>5988</v>
      </c>
      <c r="AH385" t="str">
        <f t="shared" si="436"/>
        <v/>
      </c>
      <c r="AI385">
        <f t="shared" si="437"/>
        <v>55</v>
      </c>
      <c r="AJ385">
        <f t="shared" si="440"/>
        <v>2009</v>
      </c>
      <c r="AK385">
        <f t="shared" ref="AK385:AL385" si="465">AJ385+40</f>
        <v>2049</v>
      </c>
      <c r="AL385">
        <f t="shared" si="465"/>
        <v>2089</v>
      </c>
      <c r="AM385">
        <f>BT27*IF(DukeEnergy_TP!AM27&lt;&gt;0,1,0)</f>
        <v>1919841.1244445152</v>
      </c>
      <c r="AN385">
        <f>BU27*IF(DukeEnergy_TP!AN27&lt;&gt;0,1,0)</f>
        <v>1975841.5097495802</v>
      </c>
      <c r="AO385">
        <f>BV27*IF(DukeEnergy_TP!AO27&lt;&gt;0,1,0)</f>
        <v>1572021.3719359613</v>
      </c>
      <c r="AP385">
        <f>BW27*IF(DukeEnergy_TP!AP27&lt;&gt;0,1,0)</f>
        <v>1465257.8376207924</v>
      </c>
      <c r="AQ385">
        <f>$BR27*IF(DukeEnergy_TP!AQ27&lt;&gt;0,1,0)</f>
        <v>1733240.4609377119</v>
      </c>
      <c r="AR385">
        <f>$BR27*IF(DukeEnergy_TP!AR27&lt;&gt;0,1,0)</f>
        <v>1733240.4609377119</v>
      </c>
      <c r="AS385">
        <f>$BR27*IF(DukeEnergy_TP!AS27&lt;&gt;0,1,0)</f>
        <v>1733240.4609377119</v>
      </c>
      <c r="AT385">
        <f>$BR27*IF(DukeEnergy_TP!AT27&lt;&gt;0,1,0)</f>
        <v>1733240.4609377119</v>
      </c>
      <c r="AU385">
        <f>$BR27*IF(DukeEnergy_TP!AU27&lt;&gt;0,1,0)</f>
        <v>1733240.4609377119</v>
      </c>
      <c r="AV385">
        <f>$BR27*IF(DukeEnergy_TP!AV27&lt;&gt;0,1,0)</f>
        <v>1733240.4609377119</v>
      </c>
      <c r="AW385">
        <f>$BR27*IF(DukeEnergy_TP!AW27&lt;&gt;0,1,0)</f>
        <v>1733240.4609377119</v>
      </c>
      <c r="AX385">
        <f>$BR27*IF(DukeEnergy_TP!AX27&lt;&gt;0,1,0)</f>
        <v>1733240.4609377119</v>
      </c>
      <c r="AY385">
        <f>$BR27*IF(DukeEnergy_TP!AY27&lt;&gt;0,1,0)</f>
        <v>1733240.4609377119</v>
      </c>
      <c r="AZ385">
        <f>$BR27*IF(DukeEnergy_TP!AZ27&lt;&gt;0,1,0)</f>
        <v>0</v>
      </c>
      <c r="BA385">
        <f>$BR27*IF(DukeEnergy_TP!BA27&lt;&gt;0,1,0)</f>
        <v>0</v>
      </c>
      <c r="BB385">
        <f>$BR27*IF(DukeEnergy_TP!BB27&lt;&gt;0,1,0)</f>
        <v>0</v>
      </c>
      <c r="BC385">
        <f>$BR27*IF(DukeEnergy_TP!BC27&lt;&gt;0,1,0)</f>
        <v>0</v>
      </c>
      <c r="BD385">
        <f>$BR27*IF(DukeEnergy_TP!BD27&lt;&gt;0,1,0)</f>
        <v>0</v>
      </c>
      <c r="BE385">
        <f>$BR27*IF(DukeEnergy_TP!BE27&lt;&gt;0,1,0)</f>
        <v>0</v>
      </c>
      <c r="BF385">
        <f>$BR27*IF(DukeEnergy_TP!BF27&lt;&gt;0,1,0)</f>
        <v>0</v>
      </c>
      <c r="BG385">
        <f>$BR27*IF(DukeEnergy_TP!BG27&lt;&gt;0,1,0)</f>
        <v>0</v>
      </c>
      <c r="BH385">
        <f>$BR27*IF(DukeEnergy_TP!BH27&lt;&gt;0,1,0)</f>
        <v>0</v>
      </c>
      <c r="BI385">
        <f>$BR27*IF(DukeEnergy_TP!BI27&lt;&gt;0,1,0)</f>
        <v>0</v>
      </c>
      <c r="BJ385">
        <f>$BR27*IF(DukeEnergy_TP!BJ27&lt;&gt;0,1,0)</f>
        <v>0</v>
      </c>
      <c r="BK385">
        <f>$BR27*IF(DukeEnergy_TP!BK27&lt;&gt;0,1,0)</f>
        <v>0</v>
      </c>
      <c r="BL385">
        <f>$BR27*IF(DukeEnergy_TP!BL27&lt;&gt;0,1,0)</f>
        <v>0</v>
      </c>
      <c r="BM385">
        <f>$BR27*IF(DukeEnergy_TP!BM27&lt;&gt;0,1,0)</f>
        <v>0</v>
      </c>
      <c r="BN385">
        <f>$BR27*IF(DukeEnergy_TP!BN27&lt;&gt;0,1,0)</f>
        <v>0</v>
      </c>
      <c r="BO385">
        <f>$BR27*IF(DukeEnergy_TP!BO27&lt;&gt;0,1,0)</f>
        <v>0</v>
      </c>
      <c r="BP385">
        <f>$BR27*IF(DukeEnergy_TP!BP27&lt;&gt;0,1,0)</f>
        <v>0</v>
      </c>
      <c r="BQ385">
        <f>$BR27*IF(DukeEnergy_TP!BQ27&lt;&gt;0,1,0)</f>
        <v>0</v>
      </c>
    </row>
    <row r="386" spans="1:69">
      <c r="A386" t="s">
        <v>31</v>
      </c>
      <c r="B386" t="s">
        <v>32</v>
      </c>
      <c r="C386" t="s">
        <v>33</v>
      </c>
      <c r="D386" t="s">
        <v>34</v>
      </c>
      <c r="E386" t="s">
        <v>209</v>
      </c>
      <c r="F386" t="s">
        <v>64</v>
      </c>
      <c r="I386">
        <v>648</v>
      </c>
      <c r="J386" t="s">
        <v>72</v>
      </c>
      <c r="K386">
        <v>1970</v>
      </c>
      <c r="L386">
        <v>2033</v>
      </c>
      <c r="M386" t="s">
        <v>73</v>
      </c>
      <c r="N386" t="s">
        <v>39</v>
      </c>
      <c r="S386" t="s">
        <v>74</v>
      </c>
      <c r="T386" t="s">
        <v>41</v>
      </c>
      <c r="U386">
        <v>35.597872000000002</v>
      </c>
      <c r="V386">
        <v>-80.961243999999994</v>
      </c>
      <c r="W386" t="s">
        <v>42</v>
      </c>
      <c r="X386" t="s">
        <v>210</v>
      </c>
      <c r="Y386" t="s">
        <v>211</v>
      </c>
      <c r="AA386" t="s">
        <v>45</v>
      </c>
      <c r="AB386" t="s">
        <v>212</v>
      </c>
      <c r="AC386" t="s">
        <v>213</v>
      </c>
      <c r="AD386" t="s">
        <v>217</v>
      </c>
      <c r="AE386" t="s">
        <v>49</v>
      </c>
      <c r="AF386" s="1">
        <v>1</v>
      </c>
      <c r="AG386">
        <f t="shared" si="435"/>
        <v>5988</v>
      </c>
      <c r="AH386">
        <f t="shared" si="436"/>
        <v>5988</v>
      </c>
      <c r="AI386">
        <f t="shared" si="437"/>
        <v>54</v>
      </c>
      <c r="AJ386">
        <f t="shared" si="440"/>
        <v>2010</v>
      </c>
      <c r="AK386">
        <f t="shared" ref="AK386:AL386" si="466">AJ386+40</f>
        <v>2050</v>
      </c>
      <c r="AL386">
        <f t="shared" si="466"/>
        <v>2090</v>
      </c>
      <c r="AM386">
        <f>BT28*IF(DukeEnergy_TP!AM28&lt;&gt;0,1,0)</f>
        <v>1919841.1244445152</v>
      </c>
      <c r="AN386">
        <f>BU28*IF(DukeEnergy_TP!AN28&lt;&gt;0,1,0)</f>
        <v>1975841.5097495802</v>
      </c>
      <c r="AO386">
        <f>BV28*IF(DukeEnergy_TP!AO28&lt;&gt;0,1,0)</f>
        <v>1572021.3719359613</v>
      </c>
      <c r="AP386">
        <f>BW28*IF(DukeEnergy_TP!AP28&lt;&gt;0,1,0)</f>
        <v>1465257.8376207924</v>
      </c>
      <c r="AQ386">
        <f>$BR28*IF(DukeEnergy_TP!AQ28&lt;&gt;0,1,0)</f>
        <v>1733240.4609377119</v>
      </c>
      <c r="AR386">
        <f>$BR28*IF(DukeEnergy_TP!AR28&lt;&gt;0,1,0)</f>
        <v>1733240.4609377119</v>
      </c>
      <c r="AS386">
        <f>$BR28*IF(DukeEnergy_TP!AS28&lt;&gt;0,1,0)</f>
        <v>1733240.4609377119</v>
      </c>
      <c r="AT386">
        <f>$BR28*IF(DukeEnergy_TP!AT28&lt;&gt;0,1,0)</f>
        <v>1733240.4609377119</v>
      </c>
      <c r="AU386">
        <f>$BR28*IF(DukeEnergy_TP!AU28&lt;&gt;0,1,0)</f>
        <v>1733240.4609377119</v>
      </c>
      <c r="AV386">
        <f>$BR28*IF(DukeEnergy_TP!AV28&lt;&gt;0,1,0)</f>
        <v>1733240.4609377119</v>
      </c>
      <c r="AW386">
        <f>$BR28*IF(DukeEnergy_TP!AW28&lt;&gt;0,1,0)</f>
        <v>1733240.4609377119</v>
      </c>
      <c r="AX386">
        <f>$BR28*IF(DukeEnergy_TP!AX28&lt;&gt;0,1,0)</f>
        <v>1733240.4609377119</v>
      </c>
      <c r="AY386">
        <f>$BR28*IF(DukeEnergy_TP!AY28&lt;&gt;0,1,0)</f>
        <v>1733240.4609377119</v>
      </c>
      <c r="AZ386">
        <f>$BR28*IF(DukeEnergy_TP!AZ28&lt;&gt;0,1,0)</f>
        <v>0</v>
      </c>
      <c r="BA386">
        <f>$BR28*IF(DukeEnergy_TP!BA28&lt;&gt;0,1,0)</f>
        <v>0</v>
      </c>
      <c r="BB386">
        <f>$BR28*IF(DukeEnergy_TP!BB28&lt;&gt;0,1,0)</f>
        <v>0</v>
      </c>
      <c r="BC386">
        <f>$BR28*IF(DukeEnergy_TP!BC28&lt;&gt;0,1,0)</f>
        <v>0</v>
      </c>
      <c r="BD386">
        <f>$BR28*IF(DukeEnergy_TP!BD28&lt;&gt;0,1,0)</f>
        <v>0</v>
      </c>
      <c r="BE386">
        <f>$BR28*IF(DukeEnergy_TP!BE28&lt;&gt;0,1,0)</f>
        <v>0</v>
      </c>
      <c r="BF386">
        <f>$BR28*IF(DukeEnergy_TP!BF28&lt;&gt;0,1,0)</f>
        <v>0</v>
      </c>
      <c r="BG386">
        <f>$BR28*IF(DukeEnergy_TP!BG28&lt;&gt;0,1,0)</f>
        <v>0</v>
      </c>
      <c r="BH386">
        <f>$BR28*IF(DukeEnergy_TP!BH28&lt;&gt;0,1,0)</f>
        <v>0</v>
      </c>
      <c r="BI386">
        <f>$BR28*IF(DukeEnergy_TP!BI28&lt;&gt;0,1,0)</f>
        <v>0</v>
      </c>
      <c r="BJ386">
        <f>$BR28*IF(DukeEnergy_TP!BJ28&lt;&gt;0,1,0)</f>
        <v>0</v>
      </c>
      <c r="BK386">
        <f>$BR28*IF(DukeEnergy_TP!BK28&lt;&gt;0,1,0)</f>
        <v>0</v>
      </c>
      <c r="BL386">
        <f>$BR28*IF(DukeEnergy_TP!BL28&lt;&gt;0,1,0)</f>
        <v>0</v>
      </c>
      <c r="BM386">
        <f>$BR28*IF(DukeEnergy_TP!BM28&lt;&gt;0,1,0)</f>
        <v>0</v>
      </c>
      <c r="BN386">
        <f>$BR28*IF(DukeEnergy_TP!BN28&lt;&gt;0,1,0)</f>
        <v>0</v>
      </c>
      <c r="BO386">
        <f>$BR28*IF(DukeEnergy_TP!BO28&lt;&gt;0,1,0)</f>
        <v>0</v>
      </c>
      <c r="BP386">
        <f>$BR28*IF(DukeEnergy_TP!BP28&lt;&gt;0,1,0)</f>
        <v>0</v>
      </c>
      <c r="BQ386">
        <f>$BR28*IF(DukeEnergy_TP!BQ28&lt;&gt;0,1,0)</f>
        <v>0</v>
      </c>
    </row>
    <row r="387" spans="1:69">
      <c r="A387" t="s">
        <v>31</v>
      </c>
      <c r="B387" t="s">
        <v>32</v>
      </c>
      <c r="C387" t="s">
        <v>33</v>
      </c>
      <c r="D387" t="s">
        <v>34</v>
      </c>
      <c r="E387" t="s">
        <v>218</v>
      </c>
      <c r="F387" t="s">
        <v>36</v>
      </c>
      <c r="I387">
        <v>735.8</v>
      </c>
      <c r="J387" t="s">
        <v>72</v>
      </c>
      <c r="K387">
        <v>1983</v>
      </c>
      <c r="L387">
        <v>2028</v>
      </c>
      <c r="M387" t="s">
        <v>38</v>
      </c>
      <c r="N387" t="s">
        <v>39</v>
      </c>
      <c r="S387" t="s">
        <v>40</v>
      </c>
      <c r="T387" t="s">
        <v>41</v>
      </c>
      <c r="U387">
        <v>36.527799999999999</v>
      </c>
      <c r="V387">
        <v>-78.891869</v>
      </c>
      <c r="W387" t="s">
        <v>42</v>
      </c>
      <c r="X387" t="s">
        <v>219</v>
      </c>
      <c r="Y387" t="s">
        <v>220</v>
      </c>
      <c r="AA387" t="s">
        <v>45</v>
      </c>
      <c r="AB387" t="s">
        <v>221</v>
      </c>
      <c r="AC387" t="s">
        <v>222</v>
      </c>
      <c r="AD387" t="s">
        <v>223</v>
      </c>
      <c r="AE387" t="s">
        <v>49</v>
      </c>
      <c r="AF387" s="1">
        <v>1</v>
      </c>
      <c r="AG387">
        <f t="shared" si="435"/>
        <v>2207.3999999999996</v>
      </c>
      <c r="AH387">
        <f t="shared" si="436"/>
        <v>2207.3999999999996</v>
      </c>
      <c r="AI387">
        <f t="shared" si="437"/>
        <v>41</v>
      </c>
      <c r="AJ387">
        <f t="shared" si="440"/>
        <v>2023</v>
      </c>
      <c r="AK387">
        <f t="shared" ref="AK387:AL387" si="467">AJ387+40</f>
        <v>2063</v>
      </c>
      <c r="AL387">
        <f t="shared" si="467"/>
        <v>2103</v>
      </c>
      <c r="AM387">
        <f>BT29*IF(DukeEnergy_TP!AM29&lt;&gt;0,1,0)</f>
        <v>2179967.7459356082</v>
      </c>
      <c r="AN387">
        <f>BU29*IF(DukeEnergy_TP!AN29&lt;&gt;0,1,0)</f>
        <v>2243555.8377681188</v>
      </c>
      <c r="AO387">
        <f>BV29*IF(DukeEnergy_TP!AO29&lt;&gt;0,1,0)</f>
        <v>1785020.5639976545</v>
      </c>
      <c r="AP387">
        <f>BW29*IF(DukeEnergy_TP!AP29&lt;&gt;0,1,0)</f>
        <v>1663791.2298169427</v>
      </c>
      <c r="AQ387">
        <f>$BR29*IF(DukeEnergy_TP!AQ29&lt;&gt;0,1,0)</f>
        <v>1968083.8443795808</v>
      </c>
      <c r="AR387">
        <f>$BR29*IF(DukeEnergy_TP!AR29&lt;&gt;0,1,0)</f>
        <v>1968083.8443795808</v>
      </c>
      <c r="AS387">
        <f>$BR29*IF(DukeEnergy_TP!AS29&lt;&gt;0,1,0)</f>
        <v>1968083.8443795808</v>
      </c>
      <c r="AT387">
        <f>$BR29*IF(DukeEnergy_TP!AT29&lt;&gt;0,1,0)</f>
        <v>1968083.8443795808</v>
      </c>
      <c r="AU387">
        <f>$BR29*IF(DukeEnergy_TP!AU29&lt;&gt;0,1,0)</f>
        <v>0</v>
      </c>
      <c r="AV387">
        <f>$BR29*IF(DukeEnergy_TP!AV29&lt;&gt;0,1,0)</f>
        <v>0</v>
      </c>
      <c r="AW387">
        <f>$BR29*IF(DukeEnergy_TP!AW29&lt;&gt;0,1,0)</f>
        <v>0</v>
      </c>
      <c r="AX387">
        <f>$BR29*IF(DukeEnergy_TP!AX29&lt;&gt;0,1,0)</f>
        <v>0</v>
      </c>
      <c r="AY387">
        <f>$BR29*IF(DukeEnergy_TP!AY29&lt;&gt;0,1,0)</f>
        <v>0</v>
      </c>
      <c r="AZ387">
        <f>$BR29*IF(DukeEnergy_TP!AZ29&lt;&gt;0,1,0)</f>
        <v>0</v>
      </c>
      <c r="BA387">
        <f>$BR29*IF(DukeEnergy_TP!BA29&lt;&gt;0,1,0)</f>
        <v>0</v>
      </c>
      <c r="BB387">
        <f>$BR29*IF(DukeEnergy_TP!BB29&lt;&gt;0,1,0)</f>
        <v>0</v>
      </c>
      <c r="BC387">
        <f>$BR29*IF(DukeEnergy_TP!BC29&lt;&gt;0,1,0)</f>
        <v>0</v>
      </c>
      <c r="BD387">
        <f>$BR29*IF(DukeEnergy_TP!BD29&lt;&gt;0,1,0)</f>
        <v>0</v>
      </c>
      <c r="BE387">
        <f>$BR29*IF(DukeEnergy_TP!BE29&lt;&gt;0,1,0)</f>
        <v>0</v>
      </c>
      <c r="BF387">
        <f>$BR29*IF(DukeEnergy_TP!BF29&lt;&gt;0,1,0)</f>
        <v>0</v>
      </c>
      <c r="BG387">
        <f>$BR29*IF(DukeEnergy_TP!BG29&lt;&gt;0,1,0)</f>
        <v>0</v>
      </c>
      <c r="BH387">
        <f>$BR29*IF(DukeEnergy_TP!BH29&lt;&gt;0,1,0)</f>
        <v>0</v>
      </c>
      <c r="BI387">
        <f>$BR29*IF(DukeEnergy_TP!BI29&lt;&gt;0,1,0)</f>
        <v>0</v>
      </c>
      <c r="BJ387">
        <f>$BR29*IF(DukeEnergy_TP!BJ29&lt;&gt;0,1,0)</f>
        <v>0</v>
      </c>
      <c r="BK387">
        <f>$BR29*IF(DukeEnergy_TP!BK29&lt;&gt;0,1,0)</f>
        <v>0</v>
      </c>
      <c r="BL387">
        <f>$BR29*IF(DukeEnergy_TP!BL29&lt;&gt;0,1,0)</f>
        <v>0</v>
      </c>
      <c r="BM387">
        <f>$BR29*IF(DukeEnergy_TP!BM29&lt;&gt;0,1,0)</f>
        <v>0</v>
      </c>
      <c r="BN387">
        <f>$BR29*IF(DukeEnergy_TP!BN29&lt;&gt;0,1,0)</f>
        <v>0</v>
      </c>
      <c r="BO387">
        <f>$BR29*IF(DukeEnergy_TP!BO29&lt;&gt;0,1,0)</f>
        <v>0</v>
      </c>
      <c r="BP387">
        <f>$BR29*IF(DukeEnergy_TP!BP29&lt;&gt;0,1,0)</f>
        <v>0</v>
      </c>
      <c r="BQ387">
        <f>$BR29*IF(DukeEnergy_TP!BQ29&lt;&gt;0,1,0)</f>
        <v>0</v>
      </c>
    </row>
    <row r="388" spans="1:69">
      <c r="A388" t="s">
        <v>31</v>
      </c>
      <c r="B388" t="s">
        <v>32</v>
      </c>
      <c r="C388" t="s">
        <v>33</v>
      </c>
      <c r="D388" t="s">
        <v>34</v>
      </c>
      <c r="E388" t="s">
        <v>224</v>
      </c>
      <c r="F388" t="s">
        <v>134</v>
      </c>
      <c r="I388">
        <v>557.1</v>
      </c>
      <c r="J388" t="s">
        <v>72</v>
      </c>
      <c r="K388">
        <v>1975</v>
      </c>
      <c r="L388">
        <v>2027</v>
      </c>
      <c r="M388" t="s">
        <v>38</v>
      </c>
      <c r="N388" t="s">
        <v>39</v>
      </c>
      <c r="S388" t="s">
        <v>1160</v>
      </c>
      <c r="T388" t="s">
        <v>1161</v>
      </c>
      <c r="U388">
        <v>39.113093999999997</v>
      </c>
      <c r="V388">
        <v>-84.802919000000003</v>
      </c>
      <c r="W388" t="s">
        <v>42</v>
      </c>
      <c r="X388" t="s">
        <v>225</v>
      </c>
      <c r="Y388" t="s">
        <v>226</v>
      </c>
      <c r="AA388" t="s">
        <v>57</v>
      </c>
      <c r="AB388" t="s">
        <v>227</v>
      </c>
      <c r="AC388" t="s">
        <v>228</v>
      </c>
      <c r="AD388" t="s">
        <v>1163</v>
      </c>
      <c r="AE388" t="s">
        <v>49</v>
      </c>
      <c r="AF388" s="1">
        <v>1</v>
      </c>
      <c r="AG388">
        <f t="shared" si="435"/>
        <v>3342.6</v>
      </c>
      <c r="AH388" t="str">
        <f t="shared" si="436"/>
        <v/>
      </c>
      <c r="AI388">
        <f t="shared" si="437"/>
        <v>49</v>
      </c>
      <c r="AJ388">
        <f t="shared" si="440"/>
        <v>2015</v>
      </c>
      <c r="AK388">
        <f t="shared" ref="AK388:AL388" si="468">AJ388+40</f>
        <v>2055</v>
      </c>
      <c r="AL388">
        <f t="shared" si="468"/>
        <v>2095</v>
      </c>
      <c r="AM388">
        <f>BT30*IF(DukeEnergy_TP!AM30&lt;&gt;0,1,0)</f>
        <v>1650530.0778210482</v>
      </c>
      <c r="AN388">
        <f>BU30*IF(DukeEnergy_TP!AN30&lt;&gt;0,1,0)</f>
        <v>1698674.8535208197</v>
      </c>
      <c r="AO388">
        <f>BV30*IF(DukeEnergy_TP!AO30&lt;&gt;0,1,0)</f>
        <v>1351501.707261611</v>
      </c>
      <c r="AP388">
        <f>BW30*IF(DukeEnergy_TP!AP30&lt;&gt;0,1,0)</f>
        <v>1259714.7242878759</v>
      </c>
      <c r="AQ388">
        <f>$BR30*IF(DukeEnergy_TP!AQ30&lt;&gt;0,1,0)</f>
        <v>1490105.3407228384</v>
      </c>
      <c r="AR388">
        <f>$BR30*IF(DukeEnergy_TP!AR30&lt;&gt;0,1,0)</f>
        <v>1490105.3407228384</v>
      </c>
      <c r="AS388">
        <f>$BR30*IF(DukeEnergy_TP!AS30&lt;&gt;0,1,0)</f>
        <v>1490105.3407228384</v>
      </c>
      <c r="AT388">
        <f>$BR30*IF(DukeEnergy_TP!AT30&lt;&gt;0,1,0)</f>
        <v>0</v>
      </c>
      <c r="AU388">
        <f>$BR30*IF(DukeEnergy_TP!AU30&lt;&gt;0,1,0)</f>
        <v>0</v>
      </c>
      <c r="AV388">
        <f>$BR30*IF(DukeEnergy_TP!AV30&lt;&gt;0,1,0)</f>
        <v>0</v>
      </c>
      <c r="AW388">
        <f>$BR30*IF(DukeEnergy_TP!AW30&lt;&gt;0,1,0)</f>
        <v>0</v>
      </c>
      <c r="AX388">
        <f>$BR30*IF(DukeEnergy_TP!AX30&lt;&gt;0,1,0)</f>
        <v>0</v>
      </c>
      <c r="AY388">
        <f>$BR30*IF(DukeEnergy_TP!AY30&lt;&gt;0,1,0)</f>
        <v>0</v>
      </c>
      <c r="AZ388">
        <f>$BR30*IF(DukeEnergy_TP!AZ30&lt;&gt;0,1,0)</f>
        <v>0</v>
      </c>
      <c r="BA388">
        <f>$BR30*IF(DukeEnergy_TP!BA30&lt;&gt;0,1,0)</f>
        <v>0</v>
      </c>
      <c r="BB388">
        <f>$BR30*IF(DukeEnergy_TP!BB30&lt;&gt;0,1,0)</f>
        <v>0</v>
      </c>
      <c r="BC388">
        <f>$BR30*IF(DukeEnergy_TP!BC30&lt;&gt;0,1,0)</f>
        <v>0</v>
      </c>
      <c r="BD388">
        <f>$BR30*IF(DukeEnergy_TP!BD30&lt;&gt;0,1,0)</f>
        <v>0</v>
      </c>
      <c r="BE388">
        <f>$BR30*IF(DukeEnergy_TP!BE30&lt;&gt;0,1,0)</f>
        <v>0</v>
      </c>
      <c r="BF388">
        <f>$BR30*IF(DukeEnergy_TP!BF30&lt;&gt;0,1,0)</f>
        <v>0</v>
      </c>
      <c r="BG388">
        <f>$BR30*IF(DukeEnergy_TP!BG30&lt;&gt;0,1,0)</f>
        <v>0</v>
      </c>
      <c r="BH388">
        <f>$BR30*IF(DukeEnergy_TP!BH30&lt;&gt;0,1,0)</f>
        <v>0</v>
      </c>
      <c r="BI388">
        <f>$BR30*IF(DukeEnergy_TP!BI30&lt;&gt;0,1,0)</f>
        <v>0</v>
      </c>
      <c r="BJ388">
        <f>$BR30*IF(DukeEnergy_TP!BJ30&lt;&gt;0,1,0)</f>
        <v>0</v>
      </c>
      <c r="BK388">
        <f>$BR30*IF(DukeEnergy_TP!BK30&lt;&gt;0,1,0)</f>
        <v>0</v>
      </c>
      <c r="BL388">
        <f>$BR30*IF(DukeEnergy_TP!BL30&lt;&gt;0,1,0)</f>
        <v>0</v>
      </c>
      <c r="BM388">
        <f>$BR30*IF(DukeEnergy_TP!BM30&lt;&gt;0,1,0)</f>
        <v>0</v>
      </c>
      <c r="BN388">
        <f>$BR30*IF(DukeEnergy_TP!BN30&lt;&gt;0,1,0)</f>
        <v>0</v>
      </c>
      <c r="BO388">
        <f>$BR30*IF(DukeEnergy_TP!BO30&lt;&gt;0,1,0)</f>
        <v>0</v>
      </c>
      <c r="BP388">
        <f>$BR30*IF(DukeEnergy_TP!BP30&lt;&gt;0,1,0)</f>
        <v>0</v>
      </c>
      <c r="BQ388">
        <f>$BR30*IF(DukeEnergy_TP!BQ30&lt;&gt;0,1,0)</f>
        <v>0</v>
      </c>
    </row>
    <row r="389" spans="1:69">
      <c r="A389" t="s">
        <v>31</v>
      </c>
      <c r="B389" t="s">
        <v>32</v>
      </c>
      <c r="C389" t="s">
        <v>33</v>
      </c>
      <c r="D389" t="s">
        <v>34</v>
      </c>
      <c r="E389" t="s">
        <v>224</v>
      </c>
      <c r="F389" t="s">
        <v>140</v>
      </c>
      <c r="I389">
        <v>557.1</v>
      </c>
      <c r="J389" t="s">
        <v>72</v>
      </c>
      <c r="K389">
        <v>1978</v>
      </c>
      <c r="L389">
        <v>2027</v>
      </c>
      <c r="M389" t="s">
        <v>38</v>
      </c>
      <c r="N389" t="s">
        <v>39</v>
      </c>
      <c r="S389" t="s">
        <v>1160</v>
      </c>
      <c r="T389" t="s">
        <v>1161</v>
      </c>
      <c r="U389">
        <v>39.113093999999997</v>
      </c>
      <c r="V389">
        <v>-84.802919000000003</v>
      </c>
      <c r="W389" t="s">
        <v>42</v>
      </c>
      <c r="X389" t="s">
        <v>225</v>
      </c>
      <c r="Y389" t="s">
        <v>226</v>
      </c>
      <c r="AA389" t="s">
        <v>57</v>
      </c>
      <c r="AB389" t="s">
        <v>227</v>
      </c>
      <c r="AC389" t="s">
        <v>228</v>
      </c>
      <c r="AD389" t="s">
        <v>1164</v>
      </c>
      <c r="AE389" t="s">
        <v>49</v>
      </c>
      <c r="AF389" s="1">
        <v>1</v>
      </c>
      <c r="AG389">
        <f t="shared" si="435"/>
        <v>3342.6</v>
      </c>
      <c r="AH389">
        <f t="shared" si="436"/>
        <v>3342.6</v>
      </c>
      <c r="AI389">
        <f t="shared" si="437"/>
        <v>46</v>
      </c>
      <c r="AJ389">
        <f t="shared" si="440"/>
        <v>2018</v>
      </c>
      <c r="AK389">
        <f t="shared" ref="AK389:AL389" si="469">AJ389+40</f>
        <v>2058</v>
      </c>
      <c r="AL389">
        <f t="shared" si="469"/>
        <v>2098</v>
      </c>
      <c r="AM389">
        <f>BT31*IF(DukeEnergy_TP!AM31&lt;&gt;0,1,0)</f>
        <v>1650530.0778210482</v>
      </c>
      <c r="AN389">
        <f>BU31*IF(DukeEnergy_TP!AN31&lt;&gt;0,1,0)</f>
        <v>1698674.8535208197</v>
      </c>
      <c r="AO389">
        <f>BV31*IF(DukeEnergy_TP!AO31&lt;&gt;0,1,0)</f>
        <v>1351501.707261611</v>
      </c>
      <c r="AP389">
        <f>BW31*IF(DukeEnergy_TP!AP31&lt;&gt;0,1,0)</f>
        <v>1259714.7242878759</v>
      </c>
      <c r="AQ389">
        <f>$BR31*IF(DukeEnergy_TP!AQ31&lt;&gt;0,1,0)</f>
        <v>1490105.3407228384</v>
      </c>
      <c r="AR389">
        <f>$BR31*IF(DukeEnergy_TP!AR31&lt;&gt;0,1,0)</f>
        <v>1490105.3407228384</v>
      </c>
      <c r="AS389">
        <f>$BR31*IF(DukeEnergy_TP!AS31&lt;&gt;0,1,0)</f>
        <v>1490105.3407228384</v>
      </c>
      <c r="AT389">
        <f>$BR31*IF(DukeEnergy_TP!AT31&lt;&gt;0,1,0)</f>
        <v>0</v>
      </c>
      <c r="AU389">
        <f>$BR31*IF(DukeEnergy_TP!AU31&lt;&gt;0,1,0)</f>
        <v>0</v>
      </c>
      <c r="AV389">
        <f>$BR31*IF(DukeEnergy_TP!AV31&lt;&gt;0,1,0)</f>
        <v>0</v>
      </c>
      <c r="AW389">
        <f>$BR31*IF(DukeEnergy_TP!AW31&lt;&gt;0,1,0)</f>
        <v>0</v>
      </c>
      <c r="AX389">
        <f>$BR31*IF(DukeEnergy_TP!AX31&lt;&gt;0,1,0)</f>
        <v>0</v>
      </c>
      <c r="AY389">
        <f>$BR31*IF(DukeEnergy_TP!AY31&lt;&gt;0,1,0)</f>
        <v>0</v>
      </c>
      <c r="AZ389">
        <f>$BR31*IF(DukeEnergy_TP!AZ31&lt;&gt;0,1,0)</f>
        <v>0</v>
      </c>
      <c r="BA389">
        <f>$BR31*IF(DukeEnergy_TP!BA31&lt;&gt;0,1,0)</f>
        <v>0</v>
      </c>
      <c r="BB389">
        <f>$BR31*IF(DukeEnergy_TP!BB31&lt;&gt;0,1,0)</f>
        <v>0</v>
      </c>
      <c r="BC389">
        <f>$BR31*IF(DukeEnergy_TP!BC31&lt;&gt;0,1,0)</f>
        <v>0</v>
      </c>
      <c r="BD389">
        <f>$BR31*IF(DukeEnergy_TP!BD31&lt;&gt;0,1,0)</f>
        <v>0</v>
      </c>
      <c r="BE389">
        <f>$BR31*IF(DukeEnergy_TP!BE31&lt;&gt;0,1,0)</f>
        <v>0</v>
      </c>
      <c r="BF389">
        <f>$BR31*IF(DukeEnergy_TP!BF31&lt;&gt;0,1,0)</f>
        <v>0</v>
      </c>
      <c r="BG389">
        <f>$BR31*IF(DukeEnergy_TP!BG31&lt;&gt;0,1,0)</f>
        <v>0</v>
      </c>
      <c r="BH389">
        <f>$BR31*IF(DukeEnergy_TP!BH31&lt;&gt;0,1,0)</f>
        <v>0</v>
      </c>
      <c r="BI389">
        <f>$BR31*IF(DukeEnergy_TP!BI31&lt;&gt;0,1,0)</f>
        <v>0</v>
      </c>
      <c r="BJ389">
        <f>$BR31*IF(DukeEnergy_TP!BJ31&lt;&gt;0,1,0)</f>
        <v>0</v>
      </c>
      <c r="BK389">
        <f>$BR31*IF(DukeEnergy_TP!BK31&lt;&gt;0,1,0)</f>
        <v>0</v>
      </c>
      <c r="BL389">
        <f>$BR31*IF(DukeEnergy_TP!BL31&lt;&gt;0,1,0)</f>
        <v>0</v>
      </c>
      <c r="BM389">
        <f>$BR31*IF(DukeEnergy_TP!BM31&lt;&gt;0,1,0)</f>
        <v>0</v>
      </c>
      <c r="BN389">
        <f>$BR31*IF(DukeEnergy_TP!BN31&lt;&gt;0,1,0)</f>
        <v>0</v>
      </c>
      <c r="BO389">
        <f>$BR31*IF(DukeEnergy_TP!BO31&lt;&gt;0,1,0)</f>
        <v>0</v>
      </c>
      <c r="BP389">
        <f>$BR31*IF(DukeEnergy_TP!BP31&lt;&gt;0,1,0)</f>
        <v>0</v>
      </c>
      <c r="BQ389">
        <f>$BR31*IF(DukeEnergy_TP!BQ31&lt;&gt;0,1,0)</f>
        <v>0</v>
      </c>
    </row>
    <row r="390" spans="1:69">
      <c r="A390" t="s">
        <v>31</v>
      </c>
      <c r="B390" t="s">
        <v>32</v>
      </c>
      <c r="C390" t="s">
        <v>33</v>
      </c>
      <c r="D390" t="s">
        <v>34</v>
      </c>
      <c r="E390" t="s">
        <v>239</v>
      </c>
      <c r="F390" t="s">
        <v>36</v>
      </c>
      <c r="I390">
        <v>410.8</v>
      </c>
      <c r="J390" t="s">
        <v>72</v>
      </c>
      <c r="K390">
        <v>1966</v>
      </c>
      <c r="L390">
        <v>2028</v>
      </c>
      <c r="M390" t="s">
        <v>38</v>
      </c>
      <c r="N390" t="s">
        <v>39</v>
      </c>
      <c r="S390" t="s">
        <v>40</v>
      </c>
      <c r="T390" t="s">
        <v>41</v>
      </c>
      <c r="U390">
        <v>36.484085999999998</v>
      </c>
      <c r="V390">
        <v>-79.072225000000003</v>
      </c>
      <c r="W390" t="s">
        <v>42</v>
      </c>
      <c r="X390" t="s">
        <v>240</v>
      </c>
      <c r="Y390" t="s">
        <v>220</v>
      </c>
      <c r="AA390" t="s">
        <v>45</v>
      </c>
      <c r="AB390" t="s">
        <v>241</v>
      </c>
      <c r="AC390" t="s">
        <v>242</v>
      </c>
      <c r="AD390" t="s">
        <v>243</v>
      </c>
      <c r="AE390" t="s">
        <v>49</v>
      </c>
      <c r="AF390" s="1">
        <v>1</v>
      </c>
      <c r="AG390">
        <f t="shared" si="435"/>
        <v>7674.5999999999995</v>
      </c>
      <c r="AH390" t="str">
        <f t="shared" si="436"/>
        <v/>
      </c>
      <c r="AI390">
        <f t="shared" si="437"/>
        <v>58</v>
      </c>
      <c r="AJ390">
        <f t="shared" si="440"/>
        <v>2006</v>
      </c>
      <c r="AK390">
        <f t="shared" ref="AK390:AL390" si="470">AJ390+40</f>
        <v>2046</v>
      </c>
      <c r="AL390">
        <f t="shared" si="470"/>
        <v>2086</v>
      </c>
      <c r="AM390">
        <f>BT32*IF(DukeEnergy_TP!AM32&lt;&gt;0,1,0)</f>
        <v>1217084.4659287143</v>
      </c>
      <c r="AN390">
        <f>BU32*IF(DukeEnergy_TP!AN32&lt;&gt;0,1,0)</f>
        <v>1252585.9447609992</v>
      </c>
      <c r="AO390">
        <f>BV32*IF(DukeEnergy_TP!AO32&lt;&gt;0,1,0)</f>
        <v>996583.91912236542</v>
      </c>
      <c r="AP390">
        <f>BW32*IF(DukeEnergy_TP!AP32&lt;&gt;0,1,0)</f>
        <v>928901.11063984793</v>
      </c>
      <c r="AQ390">
        <f>$BR32*IF(DukeEnergy_TP!AQ32&lt;&gt;0,1,0)</f>
        <v>1098788.8601129819</v>
      </c>
      <c r="AR390">
        <f>$BR32*IF(DukeEnergy_TP!AR32&lt;&gt;0,1,0)</f>
        <v>1098788.8601129819</v>
      </c>
      <c r="AS390">
        <f>$BR32*IF(DukeEnergy_TP!AS32&lt;&gt;0,1,0)</f>
        <v>1098788.8601129819</v>
      </c>
      <c r="AT390">
        <f>$BR32*IF(DukeEnergy_TP!AT32&lt;&gt;0,1,0)</f>
        <v>1098788.8601129819</v>
      </c>
      <c r="AU390">
        <f>$BR32*IF(DukeEnergy_TP!AU32&lt;&gt;0,1,0)</f>
        <v>0</v>
      </c>
      <c r="AV390">
        <f>$BR32*IF(DukeEnergy_TP!AV32&lt;&gt;0,1,0)</f>
        <v>0</v>
      </c>
      <c r="AW390">
        <f>$BR32*IF(DukeEnergy_TP!AW32&lt;&gt;0,1,0)</f>
        <v>0</v>
      </c>
      <c r="AX390">
        <f>$BR32*IF(DukeEnergy_TP!AX32&lt;&gt;0,1,0)</f>
        <v>0</v>
      </c>
      <c r="AY390">
        <f>$BR32*IF(DukeEnergy_TP!AY32&lt;&gt;0,1,0)</f>
        <v>0</v>
      </c>
      <c r="AZ390">
        <f>$BR32*IF(DukeEnergy_TP!AZ32&lt;&gt;0,1,0)</f>
        <v>0</v>
      </c>
      <c r="BA390">
        <f>$BR32*IF(DukeEnergy_TP!BA32&lt;&gt;0,1,0)</f>
        <v>0</v>
      </c>
      <c r="BB390">
        <f>$BR32*IF(DukeEnergy_TP!BB32&lt;&gt;0,1,0)</f>
        <v>0</v>
      </c>
      <c r="BC390">
        <f>$BR32*IF(DukeEnergy_TP!BC32&lt;&gt;0,1,0)</f>
        <v>0</v>
      </c>
      <c r="BD390">
        <f>$BR32*IF(DukeEnergy_TP!BD32&lt;&gt;0,1,0)</f>
        <v>0</v>
      </c>
      <c r="BE390">
        <f>$BR32*IF(DukeEnergy_TP!BE32&lt;&gt;0,1,0)</f>
        <v>0</v>
      </c>
      <c r="BF390">
        <f>$BR32*IF(DukeEnergy_TP!BF32&lt;&gt;0,1,0)</f>
        <v>0</v>
      </c>
      <c r="BG390">
        <f>$BR32*IF(DukeEnergy_TP!BG32&lt;&gt;0,1,0)</f>
        <v>0</v>
      </c>
      <c r="BH390">
        <f>$BR32*IF(DukeEnergy_TP!BH32&lt;&gt;0,1,0)</f>
        <v>0</v>
      </c>
      <c r="BI390">
        <f>$BR32*IF(DukeEnergy_TP!BI32&lt;&gt;0,1,0)</f>
        <v>0</v>
      </c>
      <c r="BJ390">
        <f>$BR32*IF(DukeEnergy_TP!BJ32&lt;&gt;0,1,0)</f>
        <v>0</v>
      </c>
      <c r="BK390">
        <f>$BR32*IF(DukeEnergy_TP!BK32&lt;&gt;0,1,0)</f>
        <v>0</v>
      </c>
      <c r="BL390">
        <f>$BR32*IF(DukeEnergy_TP!BL32&lt;&gt;0,1,0)</f>
        <v>0</v>
      </c>
      <c r="BM390">
        <f>$BR32*IF(DukeEnergy_TP!BM32&lt;&gt;0,1,0)</f>
        <v>0</v>
      </c>
      <c r="BN390">
        <f>$BR32*IF(DukeEnergy_TP!BN32&lt;&gt;0,1,0)</f>
        <v>0</v>
      </c>
      <c r="BO390">
        <f>$BR32*IF(DukeEnergy_TP!BO32&lt;&gt;0,1,0)</f>
        <v>0</v>
      </c>
      <c r="BP390">
        <f>$BR32*IF(DukeEnergy_TP!BP32&lt;&gt;0,1,0)</f>
        <v>0</v>
      </c>
      <c r="BQ390">
        <f>$BR32*IF(DukeEnergy_TP!BQ32&lt;&gt;0,1,0)</f>
        <v>0</v>
      </c>
    </row>
    <row r="391" spans="1:69">
      <c r="A391" t="s">
        <v>31</v>
      </c>
      <c r="B391" t="s">
        <v>32</v>
      </c>
      <c r="C391" t="s">
        <v>33</v>
      </c>
      <c r="D391" t="s">
        <v>34</v>
      </c>
      <c r="E391" t="s">
        <v>239</v>
      </c>
      <c r="F391" t="s">
        <v>50</v>
      </c>
      <c r="I391">
        <v>657</v>
      </c>
      <c r="J391" t="s">
        <v>72</v>
      </c>
      <c r="K391">
        <v>1968</v>
      </c>
      <c r="L391">
        <v>2028</v>
      </c>
      <c r="M391" t="s">
        <v>38</v>
      </c>
      <c r="N391" t="s">
        <v>39</v>
      </c>
      <c r="S391" t="s">
        <v>40</v>
      </c>
      <c r="T391" t="s">
        <v>41</v>
      </c>
      <c r="U391">
        <v>36.484085999999998</v>
      </c>
      <c r="V391">
        <v>-79.072225000000003</v>
      </c>
      <c r="W391" t="s">
        <v>42</v>
      </c>
      <c r="X391" t="s">
        <v>240</v>
      </c>
      <c r="Y391" t="s">
        <v>220</v>
      </c>
      <c r="AA391" t="s">
        <v>45</v>
      </c>
      <c r="AB391" t="s">
        <v>241</v>
      </c>
      <c r="AC391" t="s">
        <v>242</v>
      </c>
      <c r="AD391" t="s">
        <v>244</v>
      </c>
      <c r="AE391" t="s">
        <v>49</v>
      </c>
      <c r="AF391" s="1">
        <v>1</v>
      </c>
      <c r="AG391">
        <f t="shared" si="435"/>
        <v>7674.5999999999995</v>
      </c>
      <c r="AH391" t="str">
        <f t="shared" si="436"/>
        <v/>
      </c>
      <c r="AI391">
        <f t="shared" si="437"/>
        <v>56</v>
      </c>
      <c r="AJ391">
        <f t="shared" si="440"/>
        <v>2008</v>
      </c>
      <c r="AK391">
        <f t="shared" ref="AK391:AL391" si="471">AJ391+40</f>
        <v>2048</v>
      </c>
      <c r="AL391">
        <f t="shared" si="471"/>
        <v>2088</v>
      </c>
      <c r="AM391">
        <f>BT33*IF(DukeEnergy_TP!AM33&lt;&gt;0,1,0)</f>
        <v>1946505.5845062446</v>
      </c>
      <c r="AN391">
        <f>BU33*IF(DukeEnergy_TP!AN33&lt;&gt;0,1,0)</f>
        <v>2003283.7529405467</v>
      </c>
      <c r="AO391">
        <f>BV33*IF(DukeEnergy_TP!AO33&lt;&gt;0,1,0)</f>
        <v>1593855.0021017385</v>
      </c>
      <c r="AP391">
        <f>BW33*IF(DukeEnergy_TP!AP33&lt;&gt;0,1,0)</f>
        <v>1485608.640921081</v>
      </c>
      <c r="AQ391">
        <f>$BR33*IF(DukeEnergy_TP!AQ33&lt;&gt;0,1,0)</f>
        <v>1757313.2451174026</v>
      </c>
      <c r="AR391">
        <f>$BR33*IF(DukeEnergy_TP!AR33&lt;&gt;0,1,0)</f>
        <v>1757313.2451174026</v>
      </c>
      <c r="AS391">
        <f>$BR33*IF(DukeEnergy_TP!AS33&lt;&gt;0,1,0)</f>
        <v>1757313.2451174026</v>
      </c>
      <c r="AT391">
        <f>$BR33*IF(DukeEnergy_TP!AT33&lt;&gt;0,1,0)</f>
        <v>1757313.2451174026</v>
      </c>
      <c r="AU391">
        <f>$BR33*IF(DukeEnergy_TP!AU33&lt;&gt;0,1,0)</f>
        <v>0</v>
      </c>
      <c r="AV391">
        <f>$BR33*IF(DukeEnergy_TP!AV33&lt;&gt;0,1,0)</f>
        <v>0</v>
      </c>
      <c r="AW391">
        <f>$BR33*IF(DukeEnergy_TP!AW33&lt;&gt;0,1,0)</f>
        <v>0</v>
      </c>
      <c r="AX391">
        <f>$BR33*IF(DukeEnergy_TP!AX33&lt;&gt;0,1,0)</f>
        <v>0</v>
      </c>
      <c r="AY391">
        <f>$BR33*IF(DukeEnergy_TP!AY33&lt;&gt;0,1,0)</f>
        <v>0</v>
      </c>
      <c r="AZ391">
        <f>$BR33*IF(DukeEnergy_TP!AZ33&lt;&gt;0,1,0)</f>
        <v>0</v>
      </c>
      <c r="BA391">
        <f>$BR33*IF(DukeEnergy_TP!BA33&lt;&gt;0,1,0)</f>
        <v>0</v>
      </c>
      <c r="BB391">
        <f>$BR33*IF(DukeEnergy_TP!BB33&lt;&gt;0,1,0)</f>
        <v>0</v>
      </c>
      <c r="BC391">
        <f>$BR33*IF(DukeEnergy_TP!BC33&lt;&gt;0,1,0)</f>
        <v>0</v>
      </c>
      <c r="BD391">
        <f>$BR33*IF(DukeEnergy_TP!BD33&lt;&gt;0,1,0)</f>
        <v>0</v>
      </c>
      <c r="BE391">
        <f>$BR33*IF(DukeEnergy_TP!BE33&lt;&gt;0,1,0)</f>
        <v>0</v>
      </c>
      <c r="BF391">
        <f>$BR33*IF(DukeEnergy_TP!BF33&lt;&gt;0,1,0)</f>
        <v>0</v>
      </c>
      <c r="BG391">
        <f>$BR33*IF(DukeEnergy_TP!BG33&lt;&gt;0,1,0)</f>
        <v>0</v>
      </c>
      <c r="BH391">
        <f>$BR33*IF(DukeEnergy_TP!BH33&lt;&gt;0,1,0)</f>
        <v>0</v>
      </c>
      <c r="BI391">
        <f>$BR33*IF(DukeEnergy_TP!BI33&lt;&gt;0,1,0)</f>
        <v>0</v>
      </c>
      <c r="BJ391">
        <f>$BR33*IF(DukeEnergy_TP!BJ33&lt;&gt;0,1,0)</f>
        <v>0</v>
      </c>
      <c r="BK391">
        <f>$BR33*IF(DukeEnergy_TP!BK33&lt;&gt;0,1,0)</f>
        <v>0</v>
      </c>
      <c r="BL391">
        <f>$BR33*IF(DukeEnergy_TP!BL33&lt;&gt;0,1,0)</f>
        <v>0</v>
      </c>
      <c r="BM391">
        <f>$BR33*IF(DukeEnergy_TP!BM33&lt;&gt;0,1,0)</f>
        <v>0</v>
      </c>
      <c r="BN391">
        <f>$BR33*IF(DukeEnergy_TP!BN33&lt;&gt;0,1,0)</f>
        <v>0</v>
      </c>
      <c r="BO391">
        <f>$BR33*IF(DukeEnergy_TP!BO33&lt;&gt;0,1,0)</f>
        <v>0</v>
      </c>
      <c r="BP391">
        <f>$BR33*IF(DukeEnergy_TP!BP33&lt;&gt;0,1,0)</f>
        <v>0</v>
      </c>
      <c r="BQ391">
        <f>$BR33*IF(DukeEnergy_TP!BQ33&lt;&gt;0,1,0)</f>
        <v>0</v>
      </c>
    </row>
    <row r="392" spans="1:69">
      <c r="A392" t="s">
        <v>31</v>
      </c>
      <c r="B392" t="s">
        <v>32</v>
      </c>
      <c r="C392" t="s">
        <v>33</v>
      </c>
      <c r="D392" t="s">
        <v>34</v>
      </c>
      <c r="E392" t="s">
        <v>239</v>
      </c>
      <c r="F392" t="s">
        <v>62</v>
      </c>
      <c r="I392">
        <v>745.2</v>
      </c>
      <c r="J392" t="s">
        <v>72</v>
      </c>
      <c r="K392">
        <v>1973</v>
      </c>
      <c r="L392">
        <v>2029</v>
      </c>
      <c r="M392" t="s">
        <v>38</v>
      </c>
      <c r="N392" t="s">
        <v>39</v>
      </c>
      <c r="S392" t="s">
        <v>40</v>
      </c>
      <c r="T392" t="s">
        <v>41</v>
      </c>
      <c r="U392">
        <v>36.484085999999998</v>
      </c>
      <c r="V392">
        <v>-79.072225000000003</v>
      </c>
      <c r="W392" t="s">
        <v>42</v>
      </c>
      <c r="X392" t="s">
        <v>240</v>
      </c>
      <c r="Y392" t="s">
        <v>220</v>
      </c>
      <c r="AA392" t="s">
        <v>45</v>
      </c>
      <c r="AB392" t="s">
        <v>241</v>
      </c>
      <c r="AC392" t="s">
        <v>242</v>
      </c>
      <c r="AD392" t="s">
        <v>245</v>
      </c>
      <c r="AE392" t="s">
        <v>49</v>
      </c>
      <c r="AF392" s="1">
        <v>1</v>
      </c>
      <c r="AG392">
        <f t="shared" si="435"/>
        <v>7674.5999999999995</v>
      </c>
      <c r="AH392" t="str">
        <f t="shared" si="436"/>
        <v/>
      </c>
      <c r="AI392">
        <f t="shared" si="437"/>
        <v>51</v>
      </c>
      <c r="AJ392">
        <f t="shared" si="440"/>
        <v>2013</v>
      </c>
      <c r="AK392">
        <f t="shared" ref="AK392:AL392" si="472">AJ392+40</f>
        <v>2053</v>
      </c>
      <c r="AL392">
        <f t="shared" si="472"/>
        <v>2093</v>
      </c>
      <c r="AM392">
        <f>BT34*IF(DukeEnergy_TP!AM34&lt;&gt;0,1,0)</f>
        <v>2207817.2931111925</v>
      </c>
      <c r="AN392">
        <f>BU34*IF(DukeEnergy_TP!AN34&lt;&gt;0,1,0)</f>
        <v>2272217.7362120175</v>
      </c>
      <c r="AO392">
        <f>BV34*IF(DukeEnergy_TP!AO34&lt;&gt;0,1,0)</f>
        <v>1807824.5777263555</v>
      </c>
      <c r="AP392">
        <f>BW34*IF(DukeEnergy_TP!AP34&lt;&gt;0,1,0)</f>
        <v>1685046.5132639112</v>
      </c>
      <c r="AQ392">
        <f>$BR34*IF(DukeEnergy_TP!AQ34&lt;&gt;0,1,0)</f>
        <v>1993226.5300783692</v>
      </c>
      <c r="AR392">
        <f>$BR34*IF(DukeEnergy_TP!AR34&lt;&gt;0,1,0)</f>
        <v>1993226.5300783692</v>
      </c>
      <c r="AS392">
        <f>$BR34*IF(DukeEnergy_TP!AS34&lt;&gt;0,1,0)</f>
        <v>1993226.5300783692</v>
      </c>
      <c r="AT392">
        <f>$BR34*IF(DukeEnergy_TP!AT34&lt;&gt;0,1,0)</f>
        <v>1993226.5300783692</v>
      </c>
      <c r="AU392">
        <f>$BR34*IF(DukeEnergy_TP!AU34&lt;&gt;0,1,0)</f>
        <v>1993226.5300783692</v>
      </c>
      <c r="AV392">
        <f>$BR34*IF(DukeEnergy_TP!AV34&lt;&gt;0,1,0)</f>
        <v>0</v>
      </c>
      <c r="AW392">
        <f>$BR34*IF(DukeEnergy_TP!AW34&lt;&gt;0,1,0)</f>
        <v>0</v>
      </c>
      <c r="AX392">
        <f>$BR34*IF(DukeEnergy_TP!AX34&lt;&gt;0,1,0)</f>
        <v>0</v>
      </c>
      <c r="AY392">
        <f>$BR34*IF(DukeEnergy_TP!AY34&lt;&gt;0,1,0)</f>
        <v>0</v>
      </c>
      <c r="AZ392">
        <f>$BR34*IF(DukeEnergy_TP!AZ34&lt;&gt;0,1,0)</f>
        <v>0</v>
      </c>
      <c r="BA392">
        <f>$BR34*IF(DukeEnergy_TP!BA34&lt;&gt;0,1,0)</f>
        <v>0</v>
      </c>
      <c r="BB392">
        <f>$BR34*IF(DukeEnergy_TP!BB34&lt;&gt;0,1,0)</f>
        <v>0</v>
      </c>
      <c r="BC392">
        <f>$BR34*IF(DukeEnergy_TP!BC34&lt;&gt;0,1,0)</f>
        <v>0</v>
      </c>
      <c r="BD392">
        <f>$BR34*IF(DukeEnergy_TP!BD34&lt;&gt;0,1,0)</f>
        <v>0</v>
      </c>
      <c r="BE392">
        <f>$BR34*IF(DukeEnergy_TP!BE34&lt;&gt;0,1,0)</f>
        <v>0</v>
      </c>
      <c r="BF392">
        <f>$BR34*IF(DukeEnergy_TP!BF34&lt;&gt;0,1,0)</f>
        <v>0</v>
      </c>
      <c r="BG392">
        <f>$BR34*IF(DukeEnergy_TP!BG34&lt;&gt;0,1,0)</f>
        <v>0</v>
      </c>
      <c r="BH392">
        <f>$BR34*IF(DukeEnergy_TP!BH34&lt;&gt;0,1,0)</f>
        <v>0</v>
      </c>
      <c r="BI392">
        <f>$BR34*IF(DukeEnergy_TP!BI34&lt;&gt;0,1,0)</f>
        <v>0</v>
      </c>
      <c r="BJ392">
        <f>$BR34*IF(DukeEnergy_TP!BJ34&lt;&gt;0,1,0)</f>
        <v>0</v>
      </c>
      <c r="BK392">
        <f>$BR34*IF(DukeEnergy_TP!BK34&lt;&gt;0,1,0)</f>
        <v>0</v>
      </c>
      <c r="BL392">
        <f>$BR34*IF(DukeEnergy_TP!BL34&lt;&gt;0,1,0)</f>
        <v>0</v>
      </c>
      <c r="BM392">
        <f>$BR34*IF(DukeEnergy_TP!BM34&lt;&gt;0,1,0)</f>
        <v>0</v>
      </c>
      <c r="BN392">
        <f>$BR34*IF(DukeEnergy_TP!BN34&lt;&gt;0,1,0)</f>
        <v>0</v>
      </c>
      <c r="BO392">
        <f>$BR34*IF(DukeEnergy_TP!BO34&lt;&gt;0,1,0)</f>
        <v>0</v>
      </c>
      <c r="BP392">
        <f>$BR34*IF(DukeEnergy_TP!BP34&lt;&gt;0,1,0)</f>
        <v>0</v>
      </c>
      <c r="BQ392">
        <f>$BR34*IF(DukeEnergy_TP!BQ34&lt;&gt;0,1,0)</f>
        <v>0</v>
      </c>
    </row>
    <row r="393" spans="1:69">
      <c r="A393" t="s">
        <v>31</v>
      </c>
      <c r="B393" t="s">
        <v>32</v>
      </c>
      <c r="C393" t="s">
        <v>33</v>
      </c>
      <c r="D393" t="s">
        <v>34</v>
      </c>
      <c r="E393" t="s">
        <v>239</v>
      </c>
      <c r="F393" t="s">
        <v>64</v>
      </c>
      <c r="I393">
        <v>745.2</v>
      </c>
      <c r="J393" t="s">
        <v>72</v>
      </c>
      <c r="K393">
        <v>1980</v>
      </c>
      <c r="L393">
        <v>2029</v>
      </c>
      <c r="M393" t="s">
        <v>38</v>
      </c>
      <c r="N393" t="s">
        <v>39</v>
      </c>
      <c r="S393" t="s">
        <v>40</v>
      </c>
      <c r="T393" t="s">
        <v>41</v>
      </c>
      <c r="U393">
        <v>36.484085999999998</v>
      </c>
      <c r="V393">
        <v>-79.072225000000003</v>
      </c>
      <c r="W393" t="s">
        <v>42</v>
      </c>
      <c r="X393" t="s">
        <v>240</v>
      </c>
      <c r="Y393" t="s">
        <v>220</v>
      </c>
      <c r="AA393" t="s">
        <v>45</v>
      </c>
      <c r="AB393" t="s">
        <v>241</v>
      </c>
      <c r="AC393" t="s">
        <v>242</v>
      </c>
      <c r="AD393" t="s">
        <v>246</v>
      </c>
      <c r="AE393" t="s">
        <v>49</v>
      </c>
      <c r="AF393" s="1">
        <v>1</v>
      </c>
      <c r="AG393">
        <f t="shared" si="435"/>
        <v>7674.5999999999995</v>
      </c>
      <c r="AH393">
        <f t="shared" si="436"/>
        <v>7674.5999999999995</v>
      </c>
      <c r="AI393">
        <f t="shared" si="437"/>
        <v>44</v>
      </c>
      <c r="AJ393">
        <f t="shared" si="440"/>
        <v>2020</v>
      </c>
      <c r="AK393">
        <f t="shared" ref="AK393:AL393" si="473">AJ393+40</f>
        <v>2060</v>
      </c>
      <c r="AL393">
        <f t="shared" si="473"/>
        <v>2100</v>
      </c>
      <c r="AM393">
        <f>BT35*IF(DukeEnergy_TP!AM35&lt;&gt;0,1,0)</f>
        <v>2207817.2931111925</v>
      </c>
      <c r="AN393">
        <f>BU35*IF(DukeEnergy_TP!AN35&lt;&gt;0,1,0)</f>
        <v>2272217.7362120175</v>
      </c>
      <c r="AO393">
        <f>BV35*IF(DukeEnergy_TP!AO35&lt;&gt;0,1,0)</f>
        <v>1807824.5777263555</v>
      </c>
      <c r="AP393">
        <f>BW35*IF(DukeEnergy_TP!AP35&lt;&gt;0,1,0)</f>
        <v>1685046.5132639112</v>
      </c>
      <c r="AQ393">
        <f>$BR35*IF(DukeEnergy_TP!AQ35&lt;&gt;0,1,0)</f>
        <v>1993226.5300783692</v>
      </c>
      <c r="AR393">
        <f>$BR35*IF(DukeEnergy_TP!AR35&lt;&gt;0,1,0)</f>
        <v>1993226.5300783692</v>
      </c>
      <c r="AS393">
        <f>$BR35*IF(DukeEnergy_TP!AS35&lt;&gt;0,1,0)</f>
        <v>1993226.5300783692</v>
      </c>
      <c r="AT393">
        <f>$BR35*IF(DukeEnergy_TP!AT35&lt;&gt;0,1,0)</f>
        <v>1993226.5300783692</v>
      </c>
      <c r="AU393">
        <f>$BR35*IF(DukeEnergy_TP!AU35&lt;&gt;0,1,0)</f>
        <v>1993226.5300783692</v>
      </c>
      <c r="AV393">
        <f>$BR35*IF(DukeEnergy_TP!AV35&lt;&gt;0,1,0)</f>
        <v>0</v>
      </c>
      <c r="AW393">
        <f>$BR35*IF(DukeEnergy_TP!AW35&lt;&gt;0,1,0)</f>
        <v>0</v>
      </c>
      <c r="AX393">
        <f>$BR35*IF(DukeEnergy_TP!AX35&lt;&gt;0,1,0)</f>
        <v>0</v>
      </c>
      <c r="AY393">
        <f>$BR35*IF(DukeEnergy_TP!AY35&lt;&gt;0,1,0)</f>
        <v>0</v>
      </c>
      <c r="AZ393">
        <f>$BR35*IF(DukeEnergy_TP!AZ35&lt;&gt;0,1,0)</f>
        <v>0</v>
      </c>
      <c r="BA393">
        <f>$BR35*IF(DukeEnergy_TP!BA35&lt;&gt;0,1,0)</f>
        <v>0</v>
      </c>
      <c r="BB393">
        <f>$BR35*IF(DukeEnergy_TP!BB35&lt;&gt;0,1,0)</f>
        <v>0</v>
      </c>
      <c r="BC393">
        <f>$BR35*IF(DukeEnergy_TP!BC35&lt;&gt;0,1,0)</f>
        <v>0</v>
      </c>
      <c r="BD393">
        <f>$BR35*IF(DukeEnergy_TP!BD35&lt;&gt;0,1,0)</f>
        <v>0</v>
      </c>
      <c r="BE393">
        <f>$BR35*IF(DukeEnergy_TP!BE35&lt;&gt;0,1,0)</f>
        <v>0</v>
      </c>
      <c r="BF393">
        <f>$BR35*IF(DukeEnergy_TP!BF35&lt;&gt;0,1,0)</f>
        <v>0</v>
      </c>
      <c r="BG393">
        <f>$BR35*IF(DukeEnergy_TP!BG35&lt;&gt;0,1,0)</f>
        <v>0</v>
      </c>
      <c r="BH393">
        <f>$BR35*IF(DukeEnergy_TP!BH35&lt;&gt;0,1,0)</f>
        <v>0</v>
      </c>
      <c r="BI393">
        <f>$BR35*IF(DukeEnergy_TP!BI35&lt;&gt;0,1,0)</f>
        <v>0</v>
      </c>
      <c r="BJ393">
        <f>$BR35*IF(DukeEnergy_TP!BJ35&lt;&gt;0,1,0)</f>
        <v>0</v>
      </c>
      <c r="BK393">
        <f>$BR35*IF(DukeEnergy_TP!BK35&lt;&gt;0,1,0)</f>
        <v>0</v>
      </c>
      <c r="BL393">
        <f>$BR35*IF(DukeEnergy_TP!BL35&lt;&gt;0,1,0)</f>
        <v>0</v>
      </c>
      <c r="BM393">
        <f>$BR35*IF(DukeEnergy_TP!BM35&lt;&gt;0,1,0)</f>
        <v>0</v>
      </c>
      <c r="BN393">
        <f>$BR35*IF(DukeEnergy_TP!BN35&lt;&gt;0,1,0)</f>
        <v>0</v>
      </c>
      <c r="BO393">
        <f>$BR35*IF(DukeEnergy_TP!BO35&lt;&gt;0,1,0)</f>
        <v>0</v>
      </c>
      <c r="BP393">
        <f>$BR35*IF(DukeEnergy_TP!BP35&lt;&gt;0,1,0)</f>
        <v>0</v>
      </c>
      <c r="BQ393">
        <f>$BR35*IF(DukeEnergy_TP!BQ35&lt;&gt;0,1,0)</f>
        <v>0</v>
      </c>
    </row>
    <row r="394" spans="1:69">
      <c r="A394" t="s">
        <v>285</v>
      </c>
      <c r="B394" t="s">
        <v>32</v>
      </c>
      <c r="C394" t="s">
        <v>33</v>
      </c>
      <c r="D394" t="s">
        <v>34</v>
      </c>
      <c r="E394" t="s">
        <v>286</v>
      </c>
      <c r="F394" t="s">
        <v>287</v>
      </c>
      <c r="I394">
        <v>556</v>
      </c>
      <c r="J394" t="s">
        <v>72</v>
      </c>
      <c r="K394">
        <v>1974</v>
      </c>
      <c r="M394" t="s">
        <v>288</v>
      </c>
      <c r="N394" t="s">
        <v>289</v>
      </c>
      <c r="S394" t="s">
        <v>290</v>
      </c>
      <c r="T394" t="s">
        <v>41</v>
      </c>
      <c r="U394">
        <v>28.184443999999999</v>
      </c>
      <c r="V394">
        <v>-82.788610000000006</v>
      </c>
      <c r="W394" t="s">
        <v>42</v>
      </c>
      <c r="X394" t="s">
        <v>291</v>
      </c>
      <c r="Y394" t="s">
        <v>292</v>
      </c>
      <c r="AA394" t="s">
        <v>110</v>
      </c>
      <c r="AB394" t="s">
        <v>293</v>
      </c>
      <c r="AC394" t="s">
        <v>294</v>
      </c>
      <c r="AD394" t="s">
        <v>295</v>
      </c>
      <c r="AE394" t="s">
        <v>49</v>
      </c>
      <c r="AF394" s="1">
        <v>1</v>
      </c>
      <c r="AG394">
        <f t="shared" si="435"/>
        <v>3336</v>
      </c>
      <c r="AH394" t="str">
        <f t="shared" si="436"/>
        <v/>
      </c>
      <c r="AI394">
        <f t="shared" si="437"/>
        <v>50</v>
      </c>
      <c r="AJ394">
        <f t="shared" si="440"/>
        <v>2014</v>
      </c>
      <c r="AK394">
        <f t="shared" ref="AK394:AL394" si="474">AJ394+40</f>
        <v>2054</v>
      </c>
      <c r="AL394">
        <f t="shared" si="474"/>
        <v>2094</v>
      </c>
      <c r="AM394">
        <f>BT36*IF(DukeEnergy_TP!AM36&lt;&gt;0,1,0)</f>
        <v>958979.34709915658</v>
      </c>
      <c r="AN394">
        <f>BU36*IF(DukeEnergy_TP!AN36&lt;&gt;0,1,0)</f>
        <v>1035923.4912357795</v>
      </c>
      <c r="AO394">
        <f>BV36*IF(DukeEnergy_TP!AO36&lt;&gt;0,1,0)</f>
        <v>1172287.4554537847</v>
      </c>
      <c r="AP394">
        <f>BW36*IF(DukeEnergy_TP!AP36&lt;&gt;0,1,0)</f>
        <v>916477.95786283386</v>
      </c>
      <c r="AQ394">
        <f>$BR36*IF(DukeEnergy_TP!AQ36&lt;&gt;0,1,0)</f>
        <v>1020917.0629128886</v>
      </c>
      <c r="AR394">
        <f>$BR36*IF(DukeEnergy_TP!AR36&lt;&gt;0,1,0)</f>
        <v>1020917.0629128886</v>
      </c>
      <c r="AS394">
        <f>$BR36*IF(DukeEnergy_TP!AS36&lt;&gt;0,1,0)</f>
        <v>1020917.0629128886</v>
      </c>
      <c r="AT394">
        <f>$BR36*IF(DukeEnergy_TP!AT36&lt;&gt;0,1,0)</f>
        <v>1020917.0629128886</v>
      </c>
      <c r="AU394">
        <f>$BR36*IF(DukeEnergy_TP!AU36&lt;&gt;0,1,0)</f>
        <v>1020917.0629128886</v>
      </c>
      <c r="AV394">
        <f>$BR36*IF(DukeEnergy_TP!AV36&lt;&gt;0,1,0)</f>
        <v>1020917.0629128886</v>
      </c>
      <c r="AW394">
        <f>$BR36*IF(DukeEnergy_TP!AW36&lt;&gt;0,1,0)</f>
        <v>1020917.0629128886</v>
      </c>
      <c r="AX394">
        <f>$BR36*IF(DukeEnergy_TP!AX36&lt;&gt;0,1,0)</f>
        <v>1020917.0629128886</v>
      </c>
      <c r="AY394">
        <f>$BR36*IF(DukeEnergy_TP!AY36&lt;&gt;0,1,0)</f>
        <v>1020917.0629128886</v>
      </c>
      <c r="AZ394">
        <f>$BR36*IF(DukeEnergy_TP!AZ36&lt;&gt;0,1,0)</f>
        <v>1020917.0629128886</v>
      </c>
      <c r="BA394">
        <f>$BR36*IF(DukeEnergy_TP!BA36&lt;&gt;0,1,0)</f>
        <v>1020917.0629128886</v>
      </c>
      <c r="BB394">
        <f>$BR36*IF(DukeEnergy_TP!BB36&lt;&gt;0,1,0)</f>
        <v>1020917.0629128886</v>
      </c>
      <c r="BC394">
        <f>$BR36*IF(DukeEnergy_TP!BC36&lt;&gt;0,1,0)</f>
        <v>1020917.0629128886</v>
      </c>
      <c r="BD394">
        <f>$BR36*IF(DukeEnergy_TP!BD36&lt;&gt;0,1,0)</f>
        <v>1020917.0629128886</v>
      </c>
      <c r="BE394">
        <f>$BR36*IF(DukeEnergy_TP!BE36&lt;&gt;0,1,0)</f>
        <v>1020917.0629128886</v>
      </c>
      <c r="BF394">
        <f>$BR36*IF(DukeEnergy_TP!BF36&lt;&gt;0,1,0)</f>
        <v>1020917.0629128886</v>
      </c>
      <c r="BG394">
        <f>$BR36*IF(DukeEnergy_TP!BG36&lt;&gt;0,1,0)</f>
        <v>1020917.0629128886</v>
      </c>
      <c r="BH394">
        <f>$BR36*IF(DukeEnergy_TP!BH36&lt;&gt;0,1,0)</f>
        <v>1020917.0629128886</v>
      </c>
      <c r="BI394">
        <f>$BR36*IF(DukeEnergy_TP!BI36&lt;&gt;0,1,0)</f>
        <v>1020917.0629128886</v>
      </c>
      <c r="BJ394">
        <f>$BR36*IF(DukeEnergy_TP!BJ36&lt;&gt;0,1,0)</f>
        <v>1020917.0629128886</v>
      </c>
      <c r="BK394">
        <f>$BR36*IF(DukeEnergy_TP!BK36&lt;&gt;0,1,0)</f>
        <v>1020917.0629128886</v>
      </c>
      <c r="BL394">
        <f>$BR36*IF(DukeEnergy_TP!BL36&lt;&gt;0,1,0)</f>
        <v>1020917.0629128886</v>
      </c>
      <c r="BM394">
        <f>$BR36*IF(DukeEnergy_TP!BM36&lt;&gt;0,1,0)</f>
        <v>1020917.0629128886</v>
      </c>
      <c r="BN394">
        <f>$BR36*IF(DukeEnergy_TP!BN36&lt;&gt;0,1,0)</f>
        <v>1020917.0629128886</v>
      </c>
      <c r="BO394">
        <f>$BR36*IF(DukeEnergy_TP!BO36&lt;&gt;0,1,0)</f>
        <v>1020917.0629128886</v>
      </c>
      <c r="BP394">
        <f>$BR36*IF(DukeEnergy_TP!BP36&lt;&gt;0,1,0)</f>
        <v>1020917.0629128886</v>
      </c>
      <c r="BQ394">
        <f>$BR36*IF(DukeEnergy_TP!BQ36&lt;&gt;0,1,0)</f>
        <v>0</v>
      </c>
    </row>
    <row r="395" spans="1:69">
      <c r="A395" t="s">
        <v>285</v>
      </c>
      <c r="B395" t="s">
        <v>32</v>
      </c>
      <c r="C395" t="s">
        <v>33</v>
      </c>
      <c r="D395" t="s">
        <v>34</v>
      </c>
      <c r="E395" t="s">
        <v>286</v>
      </c>
      <c r="F395" t="s">
        <v>296</v>
      </c>
      <c r="I395">
        <v>556</v>
      </c>
      <c r="J395" t="s">
        <v>72</v>
      </c>
      <c r="K395">
        <v>1978</v>
      </c>
      <c r="M395" t="s">
        <v>288</v>
      </c>
      <c r="N395" t="s">
        <v>289</v>
      </c>
      <c r="S395" t="s">
        <v>290</v>
      </c>
      <c r="T395" t="s">
        <v>41</v>
      </c>
      <c r="U395">
        <v>28.184443999999999</v>
      </c>
      <c r="V395">
        <v>-82.788610000000006</v>
      </c>
      <c r="W395" t="s">
        <v>42</v>
      </c>
      <c r="X395" t="s">
        <v>291</v>
      </c>
      <c r="Y395" t="s">
        <v>292</v>
      </c>
      <c r="AA395" t="s">
        <v>110</v>
      </c>
      <c r="AB395" t="s">
        <v>293</v>
      </c>
      <c r="AC395" t="s">
        <v>294</v>
      </c>
      <c r="AD395" t="s">
        <v>297</v>
      </c>
      <c r="AE395" t="s">
        <v>49</v>
      </c>
      <c r="AF395" s="1">
        <v>1</v>
      </c>
      <c r="AG395">
        <f t="shared" si="435"/>
        <v>3336</v>
      </c>
      <c r="AH395">
        <f t="shared" si="436"/>
        <v>3336</v>
      </c>
      <c r="AI395">
        <f t="shared" si="437"/>
        <v>46</v>
      </c>
      <c r="AJ395">
        <f t="shared" si="440"/>
        <v>2018</v>
      </c>
      <c r="AK395">
        <f t="shared" ref="AK395:AL395" si="475">AJ395+40</f>
        <v>2058</v>
      </c>
      <c r="AL395">
        <f t="shared" si="475"/>
        <v>2098</v>
      </c>
      <c r="AM395">
        <f>BT37*IF(DukeEnergy_TP!AM37&lt;&gt;0,1,0)</f>
        <v>958979.34709915658</v>
      </c>
      <c r="AN395">
        <f>BU37*IF(DukeEnergy_TP!AN37&lt;&gt;0,1,0)</f>
        <v>1035923.4912357795</v>
      </c>
      <c r="AO395">
        <f>BV37*IF(DukeEnergy_TP!AO37&lt;&gt;0,1,0)</f>
        <v>1172287.4554537847</v>
      </c>
      <c r="AP395">
        <f>BW37*IF(DukeEnergy_TP!AP37&lt;&gt;0,1,0)</f>
        <v>916477.95786283386</v>
      </c>
      <c r="AQ395">
        <f>$BR37*IF(DukeEnergy_TP!AQ37&lt;&gt;0,1,0)</f>
        <v>1020917.0629128886</v>
      </c>
      <c r="AR395">
        <f>$BR37*IF(DukeEnergy_TP!AR37&lt;&gt;0,1,0)</f>
        <v>1020917.0629128886</v>
      </c>
      <c r="AS395">
        <f>$BR37*IF(DukeEnergy_TP!AS37&lt;&gt;0,1,0)</f>
        <v>1020917.0629128886</v>
      </c>
      <c r="AT395">
        <f>$BR37*IF(DukeEnergy_TP!AT37&lt;&gt;0,1,0)</f>
        <v>1020917.0629128886</v>
      </c>
      <c r="AU395">
        <f>$BR37*IF(DukeEnergy_TP!AU37&lt;&gt;0,1,0)</f>
        <v>1020917.0629128886</v>
      </c>
      <c r="AV395">
        <f>$BR37*IF(DukeEnergy_TP!AV37&lt;&gt;0,1,0)</f>
        <v>1020917.0629128886</v>
      </c>
      <c r="AW395">
        <f>$BR37*IF(DukeEnergy_TP!AW37&lt;&gt;0,1,0)</f>
        <v>1020917.0629128886</v>
      </c>
      <c r="AX395">
        <f>$BR37*IF(DukeEnergy_TP!AX37&lt;&gt;0,1,0)</f>
        <v>1020917.0629128886</v>
      </c>
      <c r="AY395">
        <f>$BR37*IF(DukeEnergy_TP!AY37&lt;&gt;0,1,0)</f>
        <v>1020917.0629128886</v>
      </c>
      <c r="AZ395">
        <f>$BR37*IF(DukeEnergy_TP!AZ37&lt;&gt;0,1,0)</f>
        <v>1020917.0629128886</v>
      </c>
      <c r="BA395">
        <f>$BR37*IF(DukeEnergy_TP!BA37&lt;&gt;0,1,0)</f>
        <v>1020917.0629128886</v>
      </c>
      <c r="BB395">
        <f>$BR37*IF(DukeEnergy_TP!BB37&lt;&gt;0,1,0)</f>
        <v>1020917.0629128886</v>
      </c>
      <c r="BC395">
        <f>$BR37*IF(DukeEnergy_TP!BC37&lt;&gt;0,1,0)</f>
        <v>1020917.0629128886</v>
      </c>
      <c r="BD395">
        <f>$BR37*IF(DukeEnergy_TP!BD37&lt;&gt;0,1,0)</f>
        <v>1020917.0629128886</v>
      </c>
      <c r="BE395">
        <f>$BR37*IF(DukeEnergy_TP!BE37&lt;&gt;0,1,0)</f>
        <v>1020917.0629128886</v>
      </c>
      <c r="BF395">
        <f>$BR37*IF(DukeEnergy_TP!BF37&lt;&gt;0,1,0)</f>
        <v>1020917.0629128886</v>
      </c>
      <c r="BG395">
        <f>$BR37*IF(DukeEnergy_TP!BG37&lt;&gt;0,1,0)</f>
        <v>1020917.0629128886</v>
      </c>
      <c r="BH395">
        <f>$BR37*IF(DukeEnergy_TP!BH37&lt;&gt;0,1,0)</f>
        <v>1020917.0629128886</v>
      </c>
      <c r="BI395">
        <f>$BR37*IF(DukeEnergy_TP!BI37&lt;&gt;0,1,0)</f>
        <v>1020917.0629128886</v>
      </c>
      <c r="BJ395">
        <f>$BR37*IF(DukeEnergy_TP!BJ37&lt;&gt;0,1,0)</f>
        <v>1020917.0629128886</v>
      </c>
      <c r="BK395">
        <f>$BR37*IF(DukeEnergy_TP!BK37&lt;&gt;0,1,0)</f>
        <v>1020917.0629128886</v>
      </c>
      <c r="BL395">
        <f>$BR37*IF(DukeEnergy_TP!BL37&lt;&gt;0,1,0)</f>
        <v>1020917.0629128886</v>
      </c>
      <c r="BM395">
        <f>$BR37*IF(DukeEnergy_TP!BM37&lt;&gt;0,1,0)</f>
        <v>1020917.0629128886</v>
      </c>
      <c r="BN395">
        <f>$BR37*IF(DukeEnergy_TP!BN37&lt;&gt;0,1,0)</f>
        <v>1020917.0629128886</v>
      </c>
      <c r="BO395">
        <f>$BR37*IF(DukeEnergy_TP!BO37&lt;&gt;0,1,0)</f>
        <v>1020917.0629128886</v>
      </c>
      <c r="BP395">
        <f>$BR37*IF(DukeEnergy_TP!BP37&lt;&gt;0,1,0)</f>
        <v>1020917.0629128886</v>
      </c>
      <c r="BQ395">
        <f>$BR37*IF(DukeEnergy_TP!BQ37&lt;&gt;0,1,0)</f>
        <v>0</v>
      </c>
    </row>
    <row r="396" spans="1:69">
      <c r="A396" t="s">
        <v>285</v>
      </c>
      <c r="B396" t="s">
        <v>32</v>
      </c>
      <c r="C396" t="s">
        <v>33</v>
      </c>
      <c r="D396" t="s">
        <v>34</v>
      </c>
      <c r="E396" t="s">
        <v>35</v>
      </c>
      <c r="F396" t="s">
        <v>305</v>
      </c>
      <c r="I396">
        <v>212</v>
      </c>
      <c r="J396" t="s">
        <v>72</v>
      </c>
      <c r="K396">
        <v>1999</v>
      </c>
      <c r="M396" t="s">
        <v>306</v>
      </c>
      <c r="N396" t="s">
        <v>289</v>
      </c>
      <c r="S396" t="s">
        <v>300</v>
      </c>
      <c r="T396" t="s">
        <v>41</v>
      </c>
      <c r="U396">
        <v>35.473100000000002</v>
      </c>
      <c r="V396">
        <v>-82.541700000000006</v>
      </c>
      <c r="W396" t="s">
        <v>42</v>
      </c>
      <c r="X396" t="s">
        <v>301</v>
      </c>
      <c r="Y396" t="s">
        <v>44</v>
      </c>
      <c r="AA396" t="s">
        <v>45</v>
      </c>
      <c r="AB396" t="s">
        <v>46</v>
      </c>
      <c r="AC396" t="s">
        <v>47</v>
      </c>
      <c r="AD396" t="s">
        <v>307</v>
      </c>
      <c r="AE396" t="s">
        <v>49</v>
      </c>
      <c r="AF396" s="1">
        <v>1</v>
      </c>
      <c r="AG396">
        <f t="shared" si="435"/>
        <v>3036</v>
      </c>
      <c r="AH396" t="str">
        <f t="shared" si="436"/>
        <v/>
      </c>
      <c r="AI396">
        <f t="shared" si="437"/>
        <v>25</v>
      </c>
      <c r="AJ396">
        <f t="shared" si="440"/>
        <v>2039</v>
      </c>
      <c r="AK396">
        <f t="shared" ref="AK396:AL396" si="476">AJ396+40</f>
        <v>2079</v>
      </c>
      <c r="AL396">
        <f t="shared" si="476"/>
        <v>2119</v>
      </c>
      <c r="AM396">
        <f>BT38*IF(DukeEnergy_TP!AM38&lt;&gt;0,1,0)</f>
        <v>365653.99565651291</v>
      </c>
      <c r="AN396">
        <f>BU38*IF(DukeEnergy_TP!AN38&lt;&gt;0,1,0)</f>
        <v>394992.41032731155</v>
      </c>
      <c r="AO396">
        <f>BV38*IF(DukeEnergy_TP!AO38&lt;&gt;0,1,0)</f>
        <v>446987.30315863743</v>
      </c>
      <c r="AP396">
        <f>BW38*IF(DukeEnergy_TP!AP38&lt;&gt;0,1,0)</f>
        <v>349448.42997647624</v>
      </c>
      <c r="AQ396">
        <f>$BR38*IF(DukeEnergy_TP!AQ38&lt;&gt;0,1,0)</f>
        <v>389270.5347797345</v>
      </c>
      <c r="AR396">
        <f>$BR38*IF(DukeEnergy_TP!AR38&lt;&gt;0,1,0)</f>
        <v>389270.5347797345</v>
      </c>
      <c r="AS396">
        <f>$BR38*IF(DukeEnergy_TP!AS38&lt;&gt;0,1,0)</f>
        <v>389270.5347797345</v>
      </c>
      <c r="AT396">
        <f>$BR38*IF(DukeEnergy_TP!AT38&lt;&gt;0,1,0)</f>
        <v>389270.5347797345</v>
      </c>
      <c r="AU396">
        <f>$BR38*IF(DukeEnergy_TP!AU38&lt;&gt;0,1,0)</f>
        <v>389270.5347797345</v>
      </c>
      <c r="AV396">
        <f>$BR38*IF(DukeEnergy_TP!AV38&lt;&gt;0,1,0)</f>
        <v>389270.5347797345</v>
      </c>
      <c r="AW396">
        <f>$BR38*IF(DukeEnergy_TP!AW38&lt;&gt;0,1,0)</f>
        <v>389270.5347797345</v>
      </c>
      <c r="AX396">
        <f>$BR38*IF(DukeEnergy_TP!AX38&lt;&gt;0,1,0)</f>
        <v>389270.5347797345</v>
      </c>
      <c r="AY396">
        <f>$BR38*IF(DukeEnergy_TP!AY38&lt;&gt;0,1,0)</f>
        <v>389270.5347797345</v>
      </c>
      <c r="AZ396">
        <f>$BR38*IF(DukeEnergy_TP!AZ38&lt;&gt;0,1,0)</f>
        <v>389270.5347797345</v>
      </c>
      <c r="BA396">
        <f>$BR38*IF(DukeEnergy_TP!BA38&lt;&gt;0,1,0)</f>
        <v>389270.5347797345</v>
      </c>
      <c r="BB396">
        <f>$BR38*IF(DukeEnergy_TP!BB38&lt;&gt;0,1,0)</f>
        <v>389270.5347797345</v>
      </c>
      <c r="BC396">
        <f>$BR38*IF(DukeEnergy_TP!BC38&lt;&gt;0,1,0)</f>
        <v>389270.5347797345</v>
      </c>
      <c r="BD396">
        <f>$BR38*IF(DukeEnergy_TP!BD38&lt;&gt;0,1,0)</f>
        <v>389270.5347797345</v>
      </c>
      <c r="BE396">
        <f>$BR38*IF(DukeEnergy_TP!BE38&lt;&gt;0,1,0)</f>
        <v>389270.5347797345</v>
      </c>
      <c r="BF396">
        <f>$BR38*IF(DukeEnergy_TP!BF38&lt;&gt;0,1,0)</f>
        <v>0</v>
      </c>
      <c r="BG396">
        <f>$BR38*IF(DukeEnergy_TP!BG38&lt;&gt;0,1,0)</f>
        <v>0</v>
      </c>
      <c r="BH396">
        <f>$BR38*IF(DukeEnergy_TP!BH38&lt;&gt;0,1,0)</f>
        <v>0</v>
      </c>
      <c r="BI396">
        <f>$BR38*IF(DukeEnergy_TP!BI38&lt;&gt;0,1,0)</f>
        <v>0</v>
      </c>
      <c r="BJ396">
        <f>$BR38*IF(DukeEnergy_TP!BJ38&lt;&gt;0,1,0)</f>
        <v>0</v>
      </c>
      <c r="BK396">
        <f>$BR38*IF(DukeEnergy_TP!BK38&lt;&gt;0,1,0)</f>
        <v>0</v>
      </c>
      <c r="BL396">
        <f>$BR38*IF(DukeEnergy_TP!BL38&lt;&gt;0,1,0)</f>
        <v>0</v>
      </c>
      <c r="BM396">
        <f>$BR38*IF(DukeEnergy_TP!BM38&lt;&gt;0,1,0)</f>
        <v>0</v>
      </c>
      <c r="BN396">
        <f>$BR38*IF(DukeEnergy_TP!BN38&lt;&gt;0,1,0)</f>
        <v>0</v>
      </c>
      <c r="BO396">
        <f>$BR38*IF(DukeEnergy_TP!BO38&lt;&gt;0,1,0)</f>
        <v>0</v>
      </c>
      <c r="BP396">
        <f>$BR38*IF(DukeEnergy_TP!BP38&lt;&gt;0,1,0)</f>
        <v>0</v>
      </c>
      <c r="BQ396">
        <f>$BR38*IF(DukeEnergy_TP!BQ38&lt;&gt;0,1,0)</f>
        <v>0</v>
      </c>
    </row>
    <row r="397" spans="1:69">
      <c r="A397" t="s">
        <v>285</v>
      </c>
      <c r="B397" t="s">
        <v>32</v>
      </c>
      <c r="C397" t="s">
        <v>33</v>
      </c>
      <c r="D397" t="s">
        <v>34</v>
      </c>
      <c r="E397" t="s">
        <v>35</v>
      </c>
      <c r="F397" t="s">
        <v>308</v>
      </c>
      <c r="I397">
        <v>212</v>
      </c>
      <c r="J397" t="s">
        <v>72</v>
      </c>
      <c r="K397">
        <v>2000</v>
      </c>
      <c r="M397" t="s">
        <v>306</v>
      </c>
      <c r="N397" t="s">
        <v>289</v>
      </c>
      <c r="S397" t="s">
        <v>300</v>
      </c>
      <c r="T397" t="s">
        <v>41</v>
      </c>
      <c r="U397">
        <v>35.473100000000002</v>
      </c>
      <c r="V397">
        <v>-82.541700000000006</v>
      </c>
      <c r="W397" t="s">
        <v>42</v>
      </c>
      <c r="X397" t="s">
        <v>301</v>
      </c>
      <c r="Y397" t="s">
        <v>44</v>
      </c>
      <c r="AA397" t="s">
        <v>45</v>
      </c>
      <c r="AB397" t="s">
        <v>46</v>
      </c>
      <c r="AC397" t="s">
        <v>47</v>
      </c>
      <c r="AD397" t="s">
        <v>309</v>
      </c>
      <c r="AE397" t="s">
        <v>49</v>
      </c>
      <c r="AF397" s="1">
        <v>1</v>
      </c>
      <c r="AG397">
        <f t="shared" si="435"/>
        <v>3036</v>
      </c>
      <c r="AH397" t="str">
        <f t="shared" si="436"/>
        <v/>
      </c>
      <c r="AI397">
        <f t="shared" si="437"/>
        <v>24</v>
      </c>
      <c r="AJ397">
        <f t="shared" si="440"/>
        <v>2040</v>
      </c>
      <c r="AK397">
        <f t="shared" ref="AK397:AL397" si="477">AJ397+40</f>
        <v>2080</v>
      </c>
      <c r="AL397">
        <f t="shared" si="477"/>
        <v>2120</v>
      </c>
      <c r="AM397">
        <f>BT39*IF(DukeEnergy_TP!AM39&lt;&gt;0,1,0)</f>
        <v>365653.99565651291</v>
      </c>
      <c r="AN397">
        <f>BU39*IF(DukeEnergy_TP!AN39&lt;&gt;0,1,0)</f>
        <v>394992.41032731155</v>
      </c>
      <c r="AO397">
        <f>BV39*IF(DukeEnergy_TP!AO39&lt;&gt;0,1,0)</f>
        <v>446987.30315863743</v>
      </c>
      <c r="AP397">
        <f>BW39*IF(DukeEnergy_TP!AP39&lt;&gt;0,1,0)</f>
        <v>349448.42997647624</v>
      </c>
      <c r="AQ397">
        <f>$BR39*IF(DukeEnergy_TP!AQ39&lt;&gt;0,1,0)</f>
        <v>389270.5347797345</v>
      </c>
      <c r="AR397">
        <f>$BR39*IF(DukeEnergy_TP!AR39&lt;&gt;0,1,0)</f>
        <v>389270.5347797345</v>
      </c>
      <c r="AS397">
        <f>$BR39*IF(DukeEnergy_TP!AS39&lt;&gt;0,1,0)</f>
        <v>389270.5347797345</v>
      </c>
      <c r="AT397">
        <f>$BR39*IF(DukeEnergy_TP!AT39&lt;&gt;0,1,0)</f>
        <v>389270.5347797345</v>
      </c>
      <c r="AU397">
        <f>$BR39*IF(DukeEnergy_TP!AU39&lt;&gt;0,1,0)</f>
        <v>389270.5347797345</v>
      </c>
      <c r="AV397">
        <f>$BR39*IF(DukeEnergy_TP!AV39&lt;&gt;0,1,0)</f>
        <v>389270.5347797345</v>
      </c>
      <c r="AW397">
        <f>$BR39*IF(DukeEnergy_TP!AW39&lt;&gt;0,1,0)</f>
        <v>389270.5347797345</v>
      </c>
      <c r="AX397">
        <f>$BR39*IF(DukeEnergy_TP!AX39&lt;&gt;0,1,0)</f>
        <v>389270.5347797345</v>
      </c>
      <c r="AY397">
        <f>$BR39*IF(DukeEnergy_TP!AY39&lt;&gt;0,1,0)</f>
        <v>389270.5347797345</v>
      </c>
      <c r="AZ397">
        <f>$BR39*IF(DukeEnergy_TP!AZ39&lt;&gt;0,1,0)</f>
        <v>389270.5347797345</v>
      </c>
      <c r="BA397">
        <f>$BR39*IF(DukeEnergy_TP!BA39&lt;&gt;0,1,0)</f>
        <v>389270.5347797345</v>
      </c>
      <c r="BB397">
        <f>$BR39*IF(DukeEnergy_TP!BB39&lt;&gt;0,1,0)</f>
        <v>389270.5347797345</v>
      </c>
      <c r="BC397">
        <f>$BR39*IF(DukeEnergy_TP!BC39&lt;&gt;0,1,0)</f>
        <v>389270.5347797345</v>
      </c>
      <c r="BD397">
        <f>$BR39*IF(DukeEnergy_TP!BD39&lt;&gt;0,1,0)</f>
        <v>389270.5347797345</v>
      </c>
      <c r="BE397">
        <f>$BR39*IF(DukeEnergy_TP!BE39&lt;&gt;0,1,0)</f>
        <v>389270.5347797345</v>
      </c>
      <c r="BF397">
        <f>$BR39*IF(DukeEnergy_TP!BF39&lt;&gt;0,1,0)</f>
        <v>389270.5347797345</v>
      </c>
      <c r="BG397">
        <f>$BR39*IF(DukeEnergy_TP!BG39&lt;&gt;0,1,0)</f>
        <v>0</v>
      </c>
      <c r="BH397">
        <f>$BR39*IF(DukeEnergy_TP!BH39&lt;&gt;0,1,0)</f>
        <v>0</v>
      </c>
      <c r="BI397">
        <f>$BR39*IF(DukeEnergy_TP!BI39&lt;&gt;0,1,0)</f>
        <v>0</v>
      </c>
      <c r="BJ397">
        <f>$BR39*IF(DukeEnergy_TP!BJ39&lt;&gt;0,1,0)</f>
        <v>0</v>
      </c>
      <c r="BK397">
        <f>$BR39*IF(DukeEnergy_TP!BK39&lt;&gt;0,1,0)</f>
        <v>0</v>
      </c>
      <c r="BL397">
        <f>$BR39*IF(DukeEnergy_TP!BL39&lt;&gt;0,1,0)</f>
        <v>0</v>
      </c>
      <c r="BM397">
        <f>$BR39*IF(DukeEnergy_TP!BM39&lt;&gt;0,1,0)</f>
        <v>0</v>
      </c>
      <c r="BN397">
        <f>$BR39*IF(DukeEnergy_TP!BN39&lt;&gt;0,1,0)</f>
        <v>0</v>
      </c>
      <c r="BO397">
        <f>$BR39*IF(DukeEnergy_TP!BO39&lt;&gt;0,1,0)</f>
        <v>0</v>
      </c>
      <c r="BP397">
        <f>$BR39*IF(DukeEnergy_TP!BP39&lt;&gt;0,1,0)</f>
        <v>0</v>
      </c>
      <c r="BQ397">
        <f>$BR39*IF(DukeEnergy_TP!BQ39&lt;&gt;0,1,0)</f>
        <v>0</v>
      </c>
    </row>
    <row r="398" spans="1:69">
      <c r="A398" t="s">
        <v>285</v>
      </c>
      <c r="B398" t="s">
        <v>32</v>
      </c>
      <c r="C398" t="s">
        <v>33</v>
      </c>
      <c r="D398" t="s">
        <v>34</v>
      </c>
      <c r="E398" t="s">
        <v>35</v>
      </c>
      <c r="F398" t="s">
        <v>298</v>
      </c>
      <c r="I398">
        <v>294</v>
      </c>
      <c r="J398" t="s">
        <v>72</v>
      </c>
      <c r="K398">
        <v>2019</v>
      </c>
      <c r="M398" t="s">
        <v>299</v>
      </c>
      <c r="N398" t="s">
        <v>289</v>
      </c>
      <c r="S398" t="s">
        <v>300</v>
      </c>
      <c r="T398" t="s">
        <v>41</v>
      </c>
      <c r="U398">
        <v>35.473100000000002</v>
      </c>
      <c r="V398">
        <v>-82.541700000000006</v>
      </c>
      <c r="W398" t="s">
        <v>42</v>
      </c>
      <c r="X398" t="s">
        <v>301</v>
      </c>
      <c r="Y398" t="s">
        <v>44</v>
      </c>
      <c r="AA398" t="s">
        <v>45</v>
      </c>
      <c r="AB398" t="s">
        <v>46</v>
      </c>
      <c r="AC398" t="s">
        <v>47</v>
      </c>
      <c r="AD398" t="s">
        <v>302</v>
      </c>
      <c r="AE398" t="s">
        <v>49</v>
      </c>
      <c r="AF398" s="1">
        <v>1</v>
      </c>
      <c r="AG398">
        <f t="shared" si="435"/>
        <v>3036</v>
      </c>
      <c r="AH398" t="str">
        <f t="shared" si="436"/>
        <v/>
      </c>
      <c r="AI398">
        <f t="shared" si="437"/>
        <v>5</v>
      </c>
      <c r="AJ398">
        <f t="shared" si="440"/>
        <v>2059</v>
      </c>
      <c r="AK398">
        <f t="shared" ref="AK398:AL398" si="478">AJ398+40</f>
        <v>2099</v>
      </c>
      <c r="AL398">
        <f t="shared" si="478"/>
        <v>2139</v>
      </c>
      <c r="AM398">
        <f>BT40*IF(DukeEnergy_TP!AM40&lt;&gt;0,1,0)</f>
        <v>507086.20152365474</v>
      </c>
      <c r="AN398">
        <f>BU40*IF(DukeEnergy_TP!AN40&lt;&gt;0,1,0)</f>
        <v>547772.49356712075</v>
      </c>
      <c r="AO398">
        <f>BV40*IF(DukeEnergy_TP!AO40&lt;&gt;0,1,0)</f>
        <v>619878.6185313178</v>
      </c>
      <c r="AP398">
        <f>BW40*IF(DukeEnergy_TP!AP40&lt;&gt;0,1,0)</f>
        <v>484612.44534473587</v>
      </c>
      <c r="AQ398">
        <f>$BR40*IF(DukeEnergy_TP!AQ40&lt;&gt;0,1,0)</f>
        <v>539837.43974170729</v>
      </c>
      <c r="AR398">
        <f>$BR40*IF(DukeEnergy_TP!AR40&lt;&gt;0,1,0)</f>
        <v>539837.43974170729</v>
      </c>
      <c r="AS398">
        <f>$BR40*IF(DukeEnergy_TP!AS40&lt;&gt;0,1,0)</f>
        <v>539837.43974170729</v>
      </c>
      <c r="AT398">
        <f>$BR40*IF(DukeEnergy_TP!AT40&lt;&gt;0,1,0)</f>
        <v>539837.43974170729</v>
      </c>
      <c r="AU398">
        <f>$BR40*IF(DukeEnergy_TP!AU40&lt;&gt;0,1,0)</f>
        <v>539837.43974170729</v>
      </c>
      <c r="AV398">
        <f>$BR40*IF(DukeEnergy_TP!AV40&lt;&gt;0,1,0)</f>
        <v>539837.43974170729</v>
      </c>
      <c r="AW398">
        <f>$BR40*IF(DukeEnergy_TP!AW40&lt;&gt;0,1,0)</f>
        <v>539837.43974170729</v>
      </c>
      <c r="AX398">
        <f>$BR40*IF(DukeEnergy_TP!AX40&lt;&gt;0,1,0)</f>
        <v>539837.43974170729</v>
      </c>
      <c r="AY398">
        <f>$BR40*IF(DukeEnergy_TP!AY40&lt;&gt;0,1,0)</f>
        <v>539837.43974170729</v>
      </c>
      <c r="AZ398">
        <f>$BR40*IF(DukeEnergy_TP!AZ40&lt;&gt;0,1,0)</f>
        <v>539837.43974170729</v>
      </c>
      <c r="BA398">
        <f>$BR40*IF(DukeEnergy_TP!BA40&lt;&gt;0,1,0)</f>
        <v>539837.43974170729</v>
      </c>
      <c r="BB398">
        <f>$BR40*IF(DukeEnergy_TP!BB40&lt;&gt;0,1,0)</f>
        <v>539837.43974170729</v>
      </c>
      <c r="BC398">
        <f>$BR40*IF(DukeEnergy_TP!BC40&lt;&gt;0,1,0)</f>
        <v>539837.43974170729</v>
      </c>
      <c r="BD398">
        <f>$BR40*IF(DukeEnergy_TP!BD40&lt;&gt;0,1,0)</f>
        <v>539837.43974170729</v>
      </c>
      <c r="BE398">
        <f>$BR40*IF(DukeEnergy_TP!BE40&lt;&gt;0,1,0)</f>
        <v>539837.43974170729</v>
      </c>
      <c r="BF398">
        <f>$BR40*IF(DukeEnergy_TP!BF40&lt;&gt;0,1,0)</f>
        <v>539837.43974170729</v>
      </c>
      <c r="BG398">
        <f>$BR40*IF(DukeEnergy_TP!BG40&lt;&gt;0,1,0)</f>
        <v>539837.43974170729</v>
      </c>
      <c r="BH398">
        <f>$BR40*IF(DukeEnergy_TP!BH40&lt;&gt;0,1,0)</f>
        <v>539837.43974170729</v>
      </c>
      <c r="BI398">
        <f>$BR40*IF(DukeEnergy_TP!BI40&lt;&gt;0,1,0)</f>
        <v>539837.43974170729</v>
      </c>
      <c r="BJ398">
        <f>$BR40*IF(DukeEnergy_TP!BJ40&lt;&gt;0,1,0)</f>
        <v>539837.43974170729</v>
      </c>
      <c r="BK398">
        <f>$BR40*IF(DukeEnergy_TP!BK40&lt;&gt;0,1,0)</f>
        <v>539837.43974170729</v>
      </c>
      <c r="BL398">
        <f>$BR40*IF(DukeEnergy_TP!BL40&lt;&gt;0,1,0)</f>
        <v>539837.43974170729</v>
      </c>
      <c r="BM398">
        <f>$BR40*IF(DukeEnergy_TP!BM40&lt;&gt;0,1,0)</f>
        <v>539837.43974170729</v>
      </c>
      <c r="BN398">
        <f>$BR40*IF(DukeEnergy_TP!BN40&lt;&gt;0,1,0)</f>
        <v>539837.43974170729</v>
      </c>
      <c r="BO398">
        <f>$BR40*IF(DukeEnergy_TP!BO40&lt;&gt;0,1,0)</f>
        <v>539837.43974170729</v>
      </c>
      <c r="BP398">
        <f>$BR40*IF(DukeEnergy_TP!BP40&lt;&gt;0,1,0)</f>
        <v>539837.43974170729</v>
      </c>
      <c r="BQ398">
        <f>$BR40*IF(DukeEnergy_TP!BQ40&lt;&gt;0,1,0)</f>
        <v>0</v>
      </c>
    </row>
    <row r="399" spans="1:69">
      <c r="A399" t="s">
        <v>285</v>
      </c>
      <c r="B399" t="s">
        <v>32</v>
      </c>
      <c r="C399" t="s">
        <v>33</v>
      </c>
      <c r="D399" t="s">
        <v>34</v>
      </c>
      <c r="E399" t="s">
        <v>35</v>
      </c>
      <c r="F399" t="s">
        <v>303</v>
      </c>
      <c r="I399">
        <v>294</v>
      </c>
      <c r="J399" t="s">
        <v>72</v>
      </c>
      <c r="K399">
        <v>2020</v>
      </c>
      <c r="M399" t="s">
        <v>299</v>
      </c>
      <c r="N399" t="s">
        <v>289</v>
      </c>
      <c r="S399" t="s">
        <v>300</v>
      </c>
      <c r="T399" t="s">
        <v>41</v>
      </c>
      <c r="U399">
        <v>35.473100000000002</v>
      </c>
      <c r="V399">
        <v>-82.541700000000006</v>
      </c>
      <c r="W399" t="s">
        <v>42</v>
      </c>
      <c r="X399" t="s">
        <v>301</v>
      </c>
      <c r="Y399" t="s">
        <v>44</v>
      </c>
      <c r="AA399" t="s">
        <v>45</v>
      </c>
      <c r="AB399" t="s">
        <v>46</v>
      </c>
      <c r="AC399" t="s">
        <v>47</v>
      </c>
      <c r="AD399" t="s">
        <v>304</v>
      </c>
      <c r="AE399" t="s">
        <v>49</v>
      </c>
      <c r="AF399" s="1">
        <v>1</v>
      </c>
      <c r="AG399">
        <f t="shared" si="435"/>
        <v>3036</v>
      </c>
      <c r="AH399">
        <f t="shared" si="436"/>
        <v>3036</v>
      </c>
      <c r="AI399">
        <f t="shared" si="437"/>
        <v>4</v>
      </c>
      <c r="AJ399">
        <f t="shared" si="440"/>
        <v>2060</v>
      </c>
      <c r="AK399">
        <f t="shared" ref="AK399:AL399" si="479">AJ399+40</f>
        <v>2100</v>
      </c>
      <c r="AL399">
        <f t="shared" si="479"/>
        <v>2140</v>
      </c>
      <c r="AM399">
        <f>BT41*IF(DukeEnergy_TP!AM41&lt;&gt;0,1,0)</f>
        <v>507086.20152365474</v>
      </c>
      <c r="AN399">
        <f>BU41*IF(DukeEnergy_TP!AN41&lt;&gt;0,1,0)</f>
        <v>547772.49356712075</v>
      </c>
      <c r="AO399">
        <f>BV41*IF(DukeEnergy_TP!AO41&lt;&gt;0,1,0)</f>
        <v>619878.6185313178</v>
      </c>
      <c r="AP399">
        <f>BW41*IF(DukeEnergy_TP!AP41&lt;&gt;0,1,0)</f>
        <v>484612.44534473587</v>
      </c>
      <c r="AQ399">
        <f>$BR41*IF(DukeEnergy_TP!AQ41&lt;&gt;0,1,0)</f>
        <v>539837.43974170729</v>
      </c>
      <c r="AR399">
        <f>$BR41*IF(DukeEnergy_TP!AR41&lt;&gt;0,1,0)</f>
        <v>539837.43974170729</v>
      </c>
      <c r="AS399">
        <f>$BR41*IF(DukeEnergy_TP!AS41&lt;&gt;0,1,0)</f>
        <v>539837.43974170729</v>
      </c>
      <c r="AT399">
        <f>$BR41*IF(DukeEnergy_TP!AT41&lt;&gt;0,1,0)</f>
        <v>539837.43974170729</v>
      </c>
      <c r="AU399">
        <f>$BR41*IF(DukeEnergy_TP!AU41&lt;&gt;0,1,0)</f>
        <v>539837.43974170729</v>
      </c>
      <c r="AV399">
        <f>$BR41*IF(DukeEnergy_TP!AV41&lt;&gt;0,1,0)</f>
        <v>539837.43974170729</v>
      </c>
      <c r="AW399">
        <f>$BR41*IF(DukeEnergy_TP!AW41&lt;&gt;0,1,0)</f>
        <v>539837.43974170729</v>
      </c>
      <c r="AX399">
        <f>$BR41*IF(DukeEnergy_TP!AX41&lt;&gt;0,1,0)</f>
        <v>539837.43974170729</v>
      </c>
      <c r="AY399">
        <f>$BR41*IF(DukeEnergy_TP!AY41&lt;&gt;0,1,0)</f>
        <v>539837.43974170729</v>
      </c>
      <c r="AZ399">
        <f>$BR41*IF(DukeEnergy_TP!AZ41&lt;&gt;0,1,0)</f>
        <v>539837.43974170729</v>
      </c>
      <c r="BA399">
        <f>$BR41*IF(DukeEnergy_TP!BA41&lt;&gt;0,1,0)</f>
        <v>539837.43974170729</v>
      </c>
      <c r="BB399">
        <f>$BR41*IF(DukeEnergy_TP!BB41&lt;&gt;0,1,0)</f>
        <v>539837.43974170729</v>
      </c>
      <c r="BC399">
        <f>$BR41*IF(DukeEnergy_TP!BC41&lt;&gt;0,1,0)</f>
        <v>539837.43974170729</v>
      </c>
      <c r="BD399">
        <f>$BR41*IF(DukeEnergy_TP!BD41&lt;&gt;0,1,0)</f>
        <v>539837.43974170729</v>
      </c>
      <c r="BE399">
        <f>$BR41*IF(DukeEnergy_TP!BE41&lt;&gt;0,1,0)</f>
        <v>539837.43974170729</v>
      </c>
      <c r="BF399">
        <f>$BR41*IF(DukeEnergy_TP!BF41&lt;&gt;0,1,0)</f>
        <v>539837.43974170729</v>
      </c>
      <c r="BG399">
        <f>$BR41*IF(DukeEnergy_TP!BG41&lt;&gt;0,1,0)</f>
        <v>539837.43974170729</v>
      </c>
      <c r="BH399">
        <f>$BR41*IF(DukeEnergy_TP!BH41&lt;&gt;0,1,0)</f>
        <v>539837.43974170729</v>
      </c>
      <c r="BI399">
        <f>$BR41*IF(DukeEnergy_TP!BI41&lt;&gt;0,1,0)</f>
        <v>539837.43974170729</v>
      </c>
      <c r="BJ399">
        <f>$BR41*IF(DukeEnergy_TP!BJ41&lt;&gt;0,1,0)</f>
        <v>539837.43974170729</v>
      </c>
      <c r="BK399">
        <f>$BR41*IF(DukeEnergy_TP!BK41&lt;&gt;0,1,0)</f>
        <v>539837.43974170729</v>
      </c>
      <c r="BL399">
        <f>$BR41*IF(DukeEnergy_TP!BL41&lt;&gt;0,1,0)</f>
        <v>539837.43974170729</v>
      </c>
      <c r="BM399">
        <f>$BR41*IF(DukeEnergy_TP!BM41&lt;&gt;0,1,0)</f>
        <v>539837.43974170729</v>
      </c>
      <c r="BN399">
        <f>$BR41*IF(DukeEnergy_TP!BN41&lt;&gt;0,1,0)</f>
        <v>539837.43974170729</v>
      </c>
      <c r="BO399">
        <f>$BR41*IF(DukeEnergy_TP!BO41&lt;&gt;0,1,0)</f>
        <v>539837.43974170729</v>
      </c>
      <c r="BP399">
        <f>$BR41*IF(DukeEnergy_TP!BP41&lt;&gt;0,1,0)</f>
        <v>539837.43974170729</v>
      </c>
      <c r="BQ399">
        <f>$BR41*IF(DukeEnergy_TP!BQ41&lt;&gt;0,1,0)</f>
        <v>0</v>
      </c>
    </row>
    <row r="400" spans="1:69">
      <c r="A400" t="s">
        <v>285</v>
      </c>
      <c r="B400" t="s">
        <v>32</v>
      </c>
      <c r="C400" t="s">
        <v>33</v>
      </c>
      <c r="D400" t="s">
        <v>34</v>
      </c>
      <c r="E400" t="s">
        <v>310</v>
      </c>
      <c r="F400" t="s">
        <v>311</v>
      </c>
      <c r="I400">
        <v>56.7</v>
      </c>
      <c r="J400" t="s">
        <v>72</v>
      </c>
      <c r="K400">
        <v>1973</v>
      </c>
      <c r="M400" t="s">
        <v>306</v>
      </c>
      <c r="N400" t="s">
        <v>312</v>
      </c>
      <c r="S400" t="s">
        <v>290</v>
      </c>
      <c r="T400" t="s">
        <v>41</v>
      </c>
      <c r="U400">
        <v>27.758056</v>
      </c>
      <c r="V400">
        <v>-82.635278</v>
      </c>
      <c r="W400" t="s">
        <v>42</v>
      </c>
      <c r="X400" t="s">
        <v>313</v>
      </c>
      <c r="Y400" t="s">
        <v>314</v>
      </c>
      <c r="AA400" t="s">
        <v>110</v>
      </c>
      <c r="AB400" t="s">
        <v>315</v>
      </c>
      <c r="AC400" t="s">
        <v>316</v>
      </c>
      <c r="AD400" t="s">
        <v>317</v>
      </c>
      <c r="AE400" t="s">
        <v>49</v>
      </c>
      <c r="AF400" s="1">
        <v>1</v>
      </c>
      <c r="AG400">
        <f t="shared" si="435"/>
        <v>680.40000000000009</v>
      </c>
      <c r="AH400" t="str">
        <f t="shared" si="436"/>
        <v/>
      </c>
      <c r="AI400">
        <f t="shared" si="437"/>
        <v>51</v>
      </c>
      <c r="AJ400">
        <f t="shared" si="440"/>
        <v>2013</v>
      </c>
      <c r="AK400">
        <f t="shared" ref="AK400:AL400" si="480">AJ400+40</f>
        <v>2053</v>
      </c>
      <c r="AL400">
        <f t="shared" si="480"/>
        <v>2093</v>
      </c>
      <c r="AM400">
        <f>BT42*IF(DukeEnergy_TP!AM42&lt;&gt;0,1,0)</f>
        <v>11242.383096211579</v>
      </c>
      <c r="AN400">
        <f>BU42*IF(DukeEnergy_TP!AN42&lt;&gt;0,1,0)</f>
        <v>11242.383096211579</v>
      </c>
      <c r="AO400">
        <f>BV42*IF(DukeEnergy_TP!AO42&lt;&gt;0,1,0)</f>
        <v>14163.449436977253</v>
      </c>
      <c r="AP400">
        <f>BW42*IF(DukeEnergy_TP!AP42&lt;&gt;0,1,0)</f>
        <v>14163.449436977253</v>
      </c>
      <c r="AQ400">
        <f>$BR42*IF(DukeEnergy_TP!AQ42&lt;&gt;0,1,0)</f>
        <v>12702.916266594413</v>
      </c>
      <c r="AR400">
        <f>$BR42*IF(DukeEnergy_TP!AR42&lt;&gt;0,1,0)</f>
        <v>12702.916266594413</v>
      </c>
      <c r="AS400">
        <f>$BR42*IF(DukeEnergy_TP!AS42&lt;&gt;0,1,0)</f>
        <v>12702.916266594413</v>
      </c>
      <c r="AT400">
        <f>$BR42*IF(DukeEnergy_TP!AT42&lt;&gt;0,1,0)</f>
        <v>12702.916266594413</v>
      </c>
      <c r="AU400">
        <f>$BR42*IF(DukeEnergy_TP!AU42&lt;&gt;0,1,0)</f>
        <v>12702.916266594413</v>
      </c>
      <c r="AV400">
        <f>$BR42*IF(DukeEnergy_TP!AV42&lt;&gt;0,1,0)</f>
        <v>12702.916266594413</v>
      </c>
      <c r="AW400">
        <f>$BR42*IF(DukeEnergy_TP!AW42&lt;&gt;0,1,0)</f>
        <v>12702.916266594413</v>
      </c>
      <c r="AX400">
        <f>$BR42*IF(DukeEnergy_TP!AX42&lt;&gt;0,1,0)</f>
        <v>12702.916266594413</v>
      </c>
      <c r="AY400">
        <f>$BR42*IF(DukeEnergy_TP!AY42&lt;&gt;0,1,0)</f>
        <v>12702.916266594413</v>
      </c>
      <c r="AZ400">
        <f>$BR42*IF(DukeEnergy_TP!AZ42&lt;&gt;0,1,0)</f>
        <v>12702.916266594413</v>
      </c>
      <c r="BA400">
        <f>$BR42*IF(DukeEnergy_TP!BA42&lt;&gt;0,1,0)</f>
        <v>12702.916266594413</v>
      </c>
      <c r="BB400">
        <f>$BR42*IF(DukeEnergy_TP!BB42&lt;&gt;0,1,0)</f>
        <v>12702.916266594413</v>
      </c>
      <c r="BC400">
        <f>$BR42*IF(DukeEnergy_TP!BC42&lt;&gt;0,1,0)</f>
        <v>12702.916266594413</v>
      </c>
      <c r="BD400">
        <f>$BR42*IF(DukeEnergy_TP!BD42&lt;&gt;0,1,0)</f>
        <v>12702.916266594413</v>
      </c>
      <c r="BE400">
        <f>$BR42*IF(DukeEnergy_TP!BE42&lt;&gt;0,1,0)</f>
        <v>12702.916266594413</v>
      </c>
      <c r="BF400">
        <f>$BR42*IF(DukeEnergy_TP!BF42&lt;&gt;0,1,0)</f>
        <v>12702.916266594413</v>
      </c>
      <c r="BG400">
        <f>$BR42*IF(DukeEnergy_TP!BG42&lt;&gt;0,1,0)</f>
        <v>12702.916266594413</v>
      </c>
      <c r="BH400">
        <f>$BR42*IF(DukeEnergy_TP!BH42&lt;&gt;0,1,0)</f>
        <v>12702.916266594413</v>
      </c>
      <c r="BI400">
        <f>$BR42*IF(DukeEnergy_TP!BI42&lt;&gt;0,1,0)</f>
        <v>12702.916266594413</v>
      </c>
      <c r="BJ400">
        <f>$BR42*IF(DukeEnergy_TP!BJ42&lt;&gt;0,1,0)</f>
        <v>12702.916266594413</v>
      </c>
      <c r="BK400">
        <f>$BR42*IF(DukeEnergy_TP!BK42&lt;&gt;0,1,0)</f>
        <v>12702.916266594413</v>
      </c>
      <c r="BL400">
        <f>$BR42*IF(DukeEnergy_TP!BL42&lt;&gt;0,1,0)</f>
        <v>12702.916266594413</v>
      </c>
      <c r="BM400">
        <f>$BR42*IF(DukeEnergy_TP!BM42&lt;&gt;0,1,0)</f>
        <v>12702.916266594413</v>
      </c>
      <c r="BN400">
        <f>$BR42*IF(DukeEnergy_TP!BN42&lt;&gt;0,1,0)</f>
        <v>12702.916266594413</v>
      </c>
      <c r="BO400">
        <f>$BR42*IF(DukeEnergy_TP!BO42&lt;&gt;0,1,0)</f>
        <v>12702.916266594413</v>
      </c>
      <c r="BP400">
        <f>$BR42*IF(DukeEnergy_TP!BP42&lt;&gt;0,1,0)</f>
        <v>12702.916266594413</v>
      </c>
      <c r="BQ400">
        <f>$BR42*IF(DukeEnergy_TP!BQ42&lt;&gt;0,1,0)</f>
        <v>0</v>
      </c>
    </row>
    <row r="401" spans="1:69">
      <c r="A401" t="s">
        <v>285</v>
      </c>
      <c r="B401" t="s">
        <v>32</v>
      </c>
      <c r="C401" t="s">
        <v>33</v>
      </c>
      <c r="D401" t="s">
        <v>34</v>
      </c>
      <c r="E401" t="s">
        <v>310</v>
      </c>
      <c r="F401" t="s">
        <v>318</v>
      </c>
      <c r="I401">
        <v>56.7</v>
      </c>
      <c r="J401" t="s">
        <v>72</v>
      </c>
      <c r="K401">
        <v>1973</v>
      </c>
      <c r="M401" t="s">
        <v>306</v>
      </c>
      <c r="N401" t="s">
        <v>312</v>
      </c>
      <c r="S401" t="s">
        <v>290</v>
      </c>
      <c r="T401" t="s">
        <v>41</v>
      </c>
      <c r="U401">
        <v>27.758056</v>
      </c>
      <c r="V401">
        <v>-82.635278</v>
      </c>
      <c r="W401" t="s">
        <v>42</v>
      </c>
      <c r="X401" t="s">
        <v>313</v>
      </c>
      <c r="Y401" t="s">
        <v>314</v>
      </c>
      <c r="AA401" t="s">
        <v>110</v>
      </c>
      <c r="AB401" t="s">
        <v>315</v>
      </c>
      <c r="AC401" t="s">
        <v>316</v>
      </c>
      <c r="AD401" t="s">
        <v>319</v>
      </c>
      <c r="AE401" t="s">
        <v>49</v>
      </c>
      <c r="AF401" s="1">
        <v>1</v>
      </c>
      <c r="AG401">
        <f t="shared" si="435"/>
        <v>680.40000000000009</v>
      </c>
      <c r="AH401" t="str">
        <f t="shared" si="436"/>
        <v/>
      </c>
      <c r="AI401">
        <f t="shared" si="437"/>
        <v>51</v>
      </c>
      <c r="AJ401">
        <f t="shared" si="440"/>
        <v>2013</v>
      </c>
      <c r="AK401">
        <f t="shared" ref="AK401:AL401" si="481">AJ401+40</f>
        <v>2053</v>
      </c>
      <c r="AL401">
        <f t="shared" si="481"/>
        <v>2093</v>
      </c>
      <c r="AM401">
        <f>BT43*IF(DukeEnergy_TP!AM43&lt;&gt;0,1,0)</f>
        <v>11242.383096211579</v>
      </c>
      <c r="AN401">
        <f>BU43*IF(DukeEnergy_TP!AN43&lt;&gt;0,1,0)</f>
        <v>11242.383096211579</v>
      </c>
      <c r="AO401">
        <f>BV43*IF(DukeEnergy_TP!AO43&lt;&gt;0,1,0)</f>
        <v>14163.449436977253</v>
      </c>
      <c r="AP401">
        <f>BW43*IF(DukeEnergy_TP!AP43&lt;&gt;0,1,0)</f>
        <v>14163.449436977253</v>
      </c>
      <c r="AQ401">
        <f>$BR43*IF(DukeEnergy_TP!AQ43&lt;&gt;0,1,0)</f>
        <v>12702.916266594413</v>
      </c>
      <c r="AR401">
        <f>$BR43*IF(DukeEnergy_TP!AR43&lt;&gt;0,1,0)</f>
        <v>12702.916266594413</v>
      </c>
      <c r="AS401">
        <f>$BR43*IF(DukeEnergy_TP!AS43&lt;&gt;0,1,0)</f>
        <v>12702.916266594413</v>
      </c>
      <c r="AT401">
        <f>$BR43*IF(DukeEnergy_TP!AT43&lt;&gt;0,1,0)</f>
        <v>12702.916266594413</v>
      </c>
      <c r="AU401">
        <f>$BR43*IF(DukeEnergy_TP!AU43&lt;&gt;0,1,0)</f>
        <v>12702.916266594413</v>
      </c>
      <c r="AV401">
        <f>$BR43*IF(DukeEnergy_TP!AV43&lt;&gt;0,1,0)</f>
        <v>12702.916266594413</v>
      </c>
      <c r="AW401">
        <f>$BR43*IF(DukeEnergy_TP!AW43&lt;&gt;0,1,0)</f>
        <v>12702.916266594413</v>
      </c>
      <c r="AX401">
        <f>$BR43*IF(DukeEnergy_TP!AX43&lt;&gt;0,1,0)</f>
        <v>12702.916266594413</v>
      </c>
      <c r="AY401">
        <f>$BR43*IF(DukeEnergy_TP!AY43&lt;&gt;0,1,0)</f>
        <v>12702.916266594413</v>
      </c>
      <c r="AZ401">
        <f>$BR43*IF(DukeEnergy_TP!AZ43&lt;&gt;0,1,0)</f>
        <v>12702.916266594413</v>
      </c>
      <c r="BA401">
        <f>$BR43*IF(DukeEnergy_TP!BA43&lt;&gt;0,1,0)</f>
        <v>12702.916266594413</v>
      </c>
      <c r="BB401">
        <f>$BR43*IF(DukeEnergy_TP!BB43&lt;&gt;0,1,0)</f>
        <v>12702.916266594413</v>
      </c>
      <c r="BC401">
        <f>$BR43*IF(DukeEnergy_TP!BC43&lt;&gt;0,1,0)</f>
        <v>12702.916266594413</v>
      </c>
      <c r="BD401">
        <f>$BR43*IF(DukeEnergy_TP!BD43&lt;&gt;0,1,0)</f>
        <v>12702.916266594413</v>
      </c>
      <c r="BE401">
        <f>$BR43*IF(DukeEnergy_TP!BE43&lt;&gt;0,1,0)</f>
        <v>12702.916266594413</v>
      </c>
      <c r="BF401">
        <f>$BR43*IF(DukeEnergy_TP!BF43&lt;&gt;0,1,0)</f>
        <v>12702.916266594413</v>
      </c>
      <c r="BG401">
        <f>$BR43*IF(DukeEnergy_TP!BG43&lt;&gt;0,1,0)</f>
        <v>12702.916266594413</v>
      </c>
      <c r="BH401">
        <f>$BR43*IF(DukeEnergy_TP!BH43&lt;&gt;0,1,0)</f>
        <v>12702.916266594413</v>
      </c>
      <c r="BI401">
        <f>$BR43*IF(DukeEnergy_TP!BI43&lt;&gt;0,1,0)</f>
        <v>12702.916266594413</v>
      </c>
      <c r="BJ401">
        <f>$BR43*IF(DukeEnergy_TP!BJ43&lt;&gt;0,1,0)</f>
        <v>12702.916266594413</v>
      </c>
      <c r="BK401">
        <f>$BR43*IF(DukeEnergy_TP!BK43&lt;&gt;0,1,0)</f>
        <v>12702.916266594413</v>
      </c>
      <c r="BL401">
        <f>$BR43*IF(DukeEnergy_TP!BL43&lt;&gt;0,1,0)</f>
        <v>12702.916266594413</v>
      </c>
      <c r="BM401">
        <f>$BR43*IF(DukeEnergy_TP!BM43&lt;&gt;0,1,0)</f>
        <v>12702.916266594413</v>
      </c>
      <c r="BN401">
        <f>$BR43*IF(DukeEnergy_TP!BN43&lt;&gt;0,1,0)</f>
        <v>12702.916266594413</v>
      </c>
      <c r="BO401">
        <f>$BR43*IF(DukeEnergy_TP!BO43&lt;&gt;0,1,0)</f>
        <v>12702.916266594413</v>
      </c>
      <c r="BP401">
        <f>$BR43*IF(DukeEnergy_TP!BP43&lt;&gt;0,1,0)</f>
        <v>12702.916266594413</v>
      </c>
      <c r="BQ401">
        <f>$BR43*IF(DukeEnergy_TP!BQ43&lt;&gt;0,1,0)</f>
        <v>0</v>
      </c>
    </row>
    <row r="402" spans="1:69">
      <c r="A402" t="s">
        <v>285</v>
      </c>
      <c r="B402" t="s">
        <v>32</v>
      </c>
      <c r="C402" t="s">
        <v>33</v>
      </c>
      <c r="D402" t="s">
        <v>34</v>
      </c>
      <c r="E402" t="s">
        <v>310</v>
      </c>
      <c r="F402" t="s">
        <v>320</v>
      </c>
      <c r="I402">
        <v>56.7</v>
      </c>
      <c r="J402" t="s">
        <v>72</v>
      </c>
      <c r="K402">
        <v>1973</v>
      </c>
      <c r="M402" t="s">
        <v>306</v>
      </c>
      <c r="N402" t="s">
        <v>312</v>
      </c>
      <c r="S402" t="s">
        <v>290</v>
      </c>
      <c r="T402" t="s">
        <v>41</v>
      </c>
      <c r="U402">
        <v>27.758056</v>
      </c>
      <c r="V402">
        <v>-82.635278</v>
      </c>
      <c r="W402" t="s">
        <v>42</v>
      </c>
      <c r="X402" t="s">
        <v>313</v>
      </c>
      <c r="Y402" t="s">
        <v>314</v>
      </c>
      <c r="AA402" t="s">
        <v>110</v>
      </c>
      <c r="AB402" t="s">
        <v>315</v>
      </c>
      <c r="AC402" t="s">
        <v>316</v>
      </c>
      <c r="AD402" t="s">
        <v>321</v>
      </c>
      <c r="AE402" t="s">
        <v>49</v>
      </c>
      <c r="AF402" s="1">
        <v>1</v>
      </c>
      <c r="AG402">
        <f t="shared" si="435"/>
        <v>680.40000000000009</v>
      </c>
      <c r="AH402" t="str">
        <f t="shared" si="436"/>
        <v/>
      </c>
      <c r="AI402">
        <f t="shared" si="437"/>
        <v>51</v>
      </c>
      <c r="AJ402">
        <f t="shared" si="440"/>
        <v>2013</v>
      </c>
      <c r="AK402">
        <f t="shared" ref="AK402:AL402" si="482">AJ402+40</f>
        <v>2053</v>
      </c>
      <c r="AL402">
        <f t="shared" si="482"/>
        <v>2093</v>
      </c>
      <c r="AM402">
        <f>BT44*IF(DukeEnergy_TP!AM44&lt;&gt;0,1,0)</f>
        <v>11242.383096211579</v>
      </c>
      <c r="AN402">
        <f>BU44*IF(DukeEnergy_TP!AN44&lt;&gt;0,1,0)</f>
        <v>11242.383096211579</v>
      </c>
      <c r="AO402">
        <f>BV44*IF(DukeEnergy_TP!AO44&lt;&gt;0,1,0)</f>
        <v>14163.449436977253</v>
      </c>
      <c r="AP402">
        <f>BW44*IF(DukeEnergy_TP!AP44&lt;&gt;0,1,0)</f>
        <v>14163.449436977253</v>
      </c>
      <c r="AQ402">
        <f>$BR44*IF(DukeEnergy_TP!AQ44&lt;&gt;0,1,0)</f>
        <v>12702.916266594413</v>
      </c>
      <c r="AR402">
        <f>$BR44*IF(DukeEnergy_TP!AR44&lt;&gt;0,1,0)</f>
        <v>12702.916266594413</v>
      </c>
      <c r="AS402">
        <f>$BR44*IF(DukeEnergy_TP!AS44&lt;&gt;0,1,0)</f>
        <v>12702.916266594413</v>
      </c>
      <c r="AT402">
        <f>$BR44*IF(DukeEnergy_TP!AT44&lt;&gt;0,1,0)</f>
        <v>12702.916266594413</v>
      </c>
      <c r="AU402">
        <f>$BR44*IF(DukeEnergy_TP!AU44&lt;&gt;0,1,0)</f>
        <v>12702.916266594413</v>
      </c>
      <c r="AV402">
        <f>$BR44*IF(DukeEnergy_TP!AV44&lt;&gt;0,1,0)</f>
        <v>12702.916266594413</v>
      </c>
      <c r="AW402">
        <f>$BR44*IF(DukeEnergy_TP!AW44&lt;&gt;0,1,0)</f>
        <v>12702.916266594413</v>
      </c>
      <c r="AX402">
        <f>$BR44*IF(DukeEnergy_TP!AX44&lt;&gt;0,1,0)</f>
        <v>12702.916266594413</v>
      </c>
      <c r="AY402">
        <f>$BR44*IF(DukeEnergy_TP!AY44&lt;&gt;0,1,0)</f>
        <v>12702.916266594413</v>
      </c>
      <c r="AZ402">
        <f>$BR44*IF(DukeEnergy_TP!AZ44&lt;&gt;0,1,0)</f>
        <v>12702.916266594413</v>
      </c>
      <c r="BA402">
        <f>$BR44*IF(DukeEnergy_TP!BA44&lt;&gt;0,1,0)</f>
        <v>12702.916266594413</v>
      </c>
      <c r="BB402">
        <f>$BR44*IF(DukeEnergy_TP!BB44&lt;&gt;0,1,0)</f>
        <v>12702.916266594413</v>
      </c>
      <c r="BC402">
        <f>$BR44*IF(DukeEnergy_TP!BC44&lt;&gt;0,1,0)</f>
        <v>12702.916266594413</v>
      </c>
      <c r="BD402">
        <f>$BR44*IF(DukeEnergy_TP!BD44&lt;&gt;0,1,0)</f>
        <v>12702.916266594413</v>
      </c>
      <c r="BE402">
        <f>$BR44*IF(DukeEnergy_TP!BE44&lt;&gt;0,1,0)</f>
        <v>12702.916266594413</v>
      </c>
      <c r="BF402">
        <f>$BR44*IF(DukeEnergy_TP!BF44&lt;&gt;0,1,0)</f>
        <v>12702.916266594413</v>
      </c>
      <c r="BG402">
        <f>$BR44*IF(DukeEnergy_TP!BG44&lt;&gt;0,1,0)</f>
        <v>12702.916266594413</v>
      </c>
      <c r="BH402">
        <f>$BR44*IF(DukeEnergy_TP!BH44&lt;&gt;0,1,0)</f>
        <v>12702.916266594413</v>
      </c>
      <c r="BI402">
        <f>$BR44*IF(DukeEnergy_TP!BI44&lt;&gt;0,1,0)</f>
        <v>12702.916266594413</v>
      </c>
      <c r="BJ402">
        <f>$BR44*IF(DukeEnergy_TP!BJ44&lt;&gt;0,1,0)</f>
        <v>12702.916266594413</v>
      </c>
      <c r="BK402">
        <f>$BR44*IF(DukeEnergy_TP!BK44&lt;&gt;0,1,0)</f>
        <v>12702.916266594413</v>
      </c>
      <c r="BL402">
        <f>$BR44*IF(DukeEnergy_TP!BL44&lt;&gt;0,1,0)</f>
        <v>12702.916266594413</v>
      </c>
      <c r="BM402">
        <f>$BR44*IF(DukeEnergy_TP!BM44&lt;&gt;0,1,0)</f>
        <v>12702.916266594413</v>
      </c>
      <c r="BN402">
        <f>$BR44*IF(DukeEnergy_TP!BN44&lt;&gt;0,1,0)</f>
        <v>12702.916266594413</v>
      </c>
      <c r="BO402">
        <f>$BR44*IF(DukeEnergy_TP!BO44&lt;&gt;0,1,0)</f>
        <v>12702.916266594413</v>
      </c>
      <c r="BP402">
        <f>$BR44*IF(DukeEnergy_TP!BP44&lt;&gt;0,1,0)</f>
        <v>12702.916266594413</v>
      </c>
      <c r="BQ402">
        <f>$BR44*IF(DukeEnergy_TP!BQ44&lt;&gt;0,1,0)</f>
        <v>0</v>
      </c>
    </row>
    <row r="403" spans="1:69">
      <c r="A403" t="s">
        <v>285</v>
      </c>
      <c r="B403" t="s">
        <v>32</v>
      </c>
      <c r="C403" t="s">
        <v>33</v>
      </c>
      <c r="D403" t="s">
        <v>34</v>
      </c>
      <c r="E403" t="s">
        <v>310</v>
      </c>
      <c r="F403" t="s">
        <v>322</v>
      </c>
      <c r="I403">
        <v>56.7</v>
      </c>
      <c r="J403" t="s">
        <v>72</v>
      </c>
      <c r="K403">
        <v>1973</v>
      </c>
      <c r="M403" t="s">
        <v>306</v>
      </c>
      <c r="N403" t="s">
        <v>312</v>
      </c>
      <c r="S403" t="s">
        <v>290</v>
      </c>
      <c r="T403" t="s">
        <v>41</v>
      </c>
      <c r="U403">
        <v>27.758056</v>
      </c>
      <c r="V403">
        <v>-82.635278</v>
      </c>
      <c r="W403" t="s">
        <v>42</v>
      </c>
      <c r="X403" t="s">
        <v>313</v>
      </c>
      <c r="Y403" t="s">
        <v>314</v>
      </c>
      <c r="AA403" t="s">
        <v>110</v>
      </c>
      <c r="AB403" t="s">
        <v>315</v>
      </c>
      <c r="AC403" t="s">
        <v>316</v>
      </c>
      <c r="AD403" t="s">
        <v>323</v>
      </c>
      <c r="AE403" t="s">
        <v>49</v>
      </c>
      <c r="AF403" s="1">
        <v>1</v>
      </c>
      <c r="AG403">
        <f t="shared" si="435"/>
        <v>680.40000000000009</v>
      </c>
      <c r="AH403">
        <f t="shared" si="436"/>
        <v>680.40000000000009</v>
      </c>
      <c r="AI403">
        <f t="shared" si="437"/>
        <v>51</v>
      </c>
      <c r="AJ403">
        <f t="shared" si="440"/>
        <v>2013</v>
      </c>
      <c r="AK403">
        <f t="shared" ref="AK403:AL403" si="483">AJ403+40</f>
        <v>2053</v>
      </c>
      <c r="AL403">
        <f t="shared" si="483"/>
        <v>2093</v>
      </c>
      <c r="AM403">
        <f>BT45*IF(DukeEnergy_TP!AM45&lt;&gt;0,1,0)</f>
        <v>11242.383096211579</v>
      </c>
      <c r="AN403">
        <f>BU45*IF(DukeEnergy_TP!AN45&lt;&gt;0,1,0)</f>
        <v>11242.383096211579</v>
      </c>
      <c r="AO403">
        <f>BV45*IF(DukeEnergy_TP!AO45&lt;&gt;0,1,0)</f>
        <v>14163.449436977253</v>
      </c>
      <c r="AP403">
        <f>BW45*IF(DukeEnergy_TP!AP45&lt;&gt;0,1,0)</f>
        <v>14163.449436977253</v>
      </c>
      <c r="AQ403">
        <f>$BR45*IF(DukeEnergy_TP!AQ45&lt;&gt;0,1,0)</f>
        <v>12702.916266594413</v>
      </c>
      <c r="AR403">
        <f>$BR45*IF(DukeEnergy_TP!AR45&lt;&gt;0,1,0)</f>
        <v>12702.916266594413</v>
      </c>
      <c r="AS403">
        <f>$BR45*IF(DukeEnergy_TP!AS45&lt;&gt;0,1,0)</f>
        <v>12702.916266594413</v>
      </c>
      <c r="AT403">
        <f>$BR45*IF(DukeEnergy_TP!AT45&lt;&gt;0,1,0)</f>
        <v>12702.916266594413</v>
      </c>
      <c r="AU403">
        <f>$BR45*IF(DukeEnergy_TP!AU45&lt;&gt;0,1,0)</f>
        <v>12702.916266594413</v>
      </c>
      <c r="AV403">
        <f>$BR45*IF(DukeEnergy_TP!AV45&lt;&gt;0,1,0)</f>
        <v>12702.916266594413</v>
      </c>
      <c r="AW403">
        <f>$BR45*IF(DukeEnergy_TP!AW45&lt;&gt;0,1,0)</f>
        <v>12702.916266594413</v>
      </c>
      <c r="AX403">
        <f>$BR45*IF(DukeEnergy_TP!AX45&lt;&gt;0,1,0)</f>
        <v>12702.916266594413</v>
      </c>
      <c r="AY403">
        <f>$BR45*IF(DukeEnergy_TP!AY45&lt;&gt;0,1,0)</f>
        <v>12702.916266594413</v>
      </c>
      <c r="AZ403">
        <f>$BR45*IF(DukeEnergy_TP!AZ45&lt;&gt;0,1,0)</f>
        <v>12702.916266594413</v>
      </c>
      <c r="BA403">
        <f>$BR45*IF(DukeEnergy_TP!BA45&lt;&gt;0,1,0)</f>
        <v>12702.916266594413</v>
      </c>
      <c r="BB403">
        <f>$BR45*IF(DukeEnergy_TP!BB45&lt;&gt;0,1,0)</f>
        <v>12702.916266594413</v>
      </c>
      <c r="BC403">
        <f>$BR45*IF(DukeEnergy_TP!BC45&lt;&gt;0,1,0)</f>
        <v>12702.916266594413</v>
      </c>
      <c r="BD403">
        <f>$BR45*IF(DukeEnergy_TP!BD45&lt;&gt;0,1,0)</f>
        <v>12702.916266594413</v>
      </c>
      <c r="BE403">
        <f>$BR45*IF(DukeEnergy_TP!BE45&lt;&gt;0,1,0)</f>
        <v>12702.916266594413</v>
      </c>
      <c r="BF403">
        <f>$BR45*IF(DukeEnergy_TP!BF45&lt;&gt;0,1,0)</f>
        <v>12702.916266594413</v>
      </c>
      <c r="BG403">
        <f>$BR45*IF(DukeEnergy_TP!BG45&lt;&gt;0,1,0)</f>
        <v>12702.916266594413</v>
      </c>
      <c r="BH403">
        <f>$BR45*IF(DukeEnergy_TP!BH45&lt;&gt;0,1,0)</f>
        <v>12702.916266594413</v>
      </c>
      <c r="BI403">
        <f>$BR45*IF(DukeEnergy_TP!BI45&lt;&gt;0,1,0)</f>
        <v>12702.916266594413</v>
      </c>
      <c r="BJ403">
        <f>$BR45*IF(DukeEnergy_TP!BJ45&lt;&gt;0,1,0)</f>
        <v>12702.916266594413</v>
      </c>
      <c r="BK403">
        <f>$BR45*IF(DukeEnergy_TP!BK45&lt;&gt;0,1,0)</f>
        <v>12702.916266594413</v>
      </c>
      <c r="BL403">
        <f>$BR45*IF(DukeEnergy_TP!BL45&lt;&gt;0,1,0)</f>
        <v>12702.916266594413</v>
      </c>
      <c r="BM403">
        <f>$BR45*IF(DukeEnergy_TP!BM45&lt;&gt;0,1,0)</f>
        <v>12702.916266594413</v>
      </c>
      <c r="BN403">
        <f>$BR45*IF(DukeEnergy_TP!BN45&lt;&gt;0,1,0)</f>
        <v>12702.916266594413</v>
      </c>
      <c r="BO403">
        <f>$BR45*IF(DukeEnergy_TP!BO45&lt;&gt;0,1,0)</f>
        <v>12702.916266594413</v>
      </c>
      <c r="BP403">
        <f>$BR45*IF(DukeEnergy_TP!BP45&lt;&gt;0,1,0)</f>
        <v>12702.916266594413</v>
      </c>
      <c r="BQ403">
        <f>$BR45*IF(DukeEnergy_TP!BQ45&lt;&gt;0,1,0)</f>
        <v>0</v>
      </c>
    </row>
    <row r="404" spans="1:69">
      <c r="A404" t="s">
        <v>285</v>
      </c>
      <c r="B404" t="s">
        <v>32</v>
      </c>
      <c r="C404" t="s">
        <v>33</v>
      </c>
      <c r="D404" t="s">
        <v>34</v>
      </c>
      <c r="E404" t="s">
        <v>81</v>
      </c>
      <c r="F404" t="s">
        <v>298</v>
      </c>
      <c r="I404">
        <v>698</v>
      </c>
      <c r="J404" t="s">
        <v>72</v>
      </c>
      <c r="K404">
        <v>2011</v>
      </c>
      <c r="M404" t="s">
        <v>299</v>
      </c>
      <c r="N404" t="s">
        <v>289</v>
      </c>
      <c r="S404" t="s">
        <v>324</v>
      </c>
      <c r="T404" t="s">
        <v>41</v>
      </c>
      <c r="U404">
        <v>35.713299999999997</v>
      </c>
      <c r="V404">
        <v>-80.3767</v>
      </c>
      <c r="W404" t="s">
        <v>42</v>
      </c>
      <c r="X404" t="s">
        <v>325</v>
      </c>
      <c r="Y404" t="s">
        <v>83</v>
      </c>
      <c r="AA404" t="s">
        <v>45</v>
      </c>
      <c r="AB404" t="s">
        <v>84</v>
      </c>
      <c r="AC404" t="s">
        <v>85</v>
      </c>
      <c r="AD404" t="s">
        <v>326</v>
      </c>
      <c r="AE404" t="s">
        <v>49</v>
      </c>
      <c r="AF404" s="1">
        <v>1</v>
      </c>
      <c r="AG404">
        <f t="shared" si="435"/>
        <v>2094</v>
      </c>
      <c r="AH404">
        <f t="shared" si="436"/>
        <v>2094</v>
      </c>
      <c r="AI404">
        <f t="shared" si="437"/>
        <v>13</v>
      </c>
      <c r="AJ404">
        <f t="shared" si="440"/>
        <v>2051</v>
      </c>
      <c r="AK404">
        <f t="shared" ref="AK404:AL404" si="484">AJ404+40</f>
        <v>2091</v>
      </c>
      <c r="AL404">
        <f t="shared" si="484"/>
        <v>2131</v>
      </c>
      <c r="AM404">
        <f>BT46*IF(DukeEnergy_TP!AM46&lt;&gt;0,1,0)</f>
        <v>1203898.532869085</v>
      </c>
      <c r="AN404">
        <f>BU46*IF(DukeEnergy_TP!AN46&lt;&gt;0,1,0)</f>
        <v>1300493.8792852049</v>
      </c>
      <c r="AO404">
        <f>BV46*IF(DukeEnergy_TP!AO46&lt;&gt;0,1,0)</f>
        <v>1471684.6113430606</v>
      </c>
      <c r="AP404">
        <f>BW46*IF(DukeEnergy_TP!AP46&lt;&gt;0,1,0)</f>
        <v>1150542.4722810397</v>
      </c>
      <c r="AQ404">
        <f>$BR46*IF(DukeEnergy_TP!AQ46&lt;&gt;0,1,0)</f>
        <v>1281654.8739445976</v>
      </c>
      <c r="AR404">
        <f>$BR46*IF(DukeEnergy_TP!AR46&lt;&gt;0,1,0)</f>
        <v>1281654.8739445976</v>
      </c>
      <c r="AS404">
        <f>$BR46*IF(DukeEnergy_TP!AS46&lt;&gt;0,1,0)</f>
        <v>1281654.8739445976</v>
      </c>
      <c r="AT404">
        <f>$BR46*IF(DukeEnergy_TP!AT46&lt;&gt;0,1,0)</f>
        <v>1281654.8739445976</v>
      </c>
      <c r="AU404">
        <f>$BR46*IF(DukeEnergy_TP!AU46&lt;&gt;0,1,0)</f>
        <v>1281654.8739445976</v>
      </c>
      <c r="AV404">
        <f>$BR46*IF(DukeEnergy_TP!AV46&lt;&gt;0,1,0)</f>
        <v>1281654.8739445976</v>
      </c>
      <c r="AW404">
        <f>$BR46*IF(DukeEnergy_TP!AW46&lt;&gt;0,1,0)</f>
        <v>1281654.8739445976</v>
      </c>
      <c r="AX404">
        <f>$BR46*IF(DukeEnergy_TP!AX46&lt;&gt;0,1,0)</f>
        <v>1281654.8739445976</v>
      </c>
      <c r="AY404">
        <f>$BR46*IF(DukeEnergy_TP!AY46&lt;&gt;0,1,0)</f>
        <v>1281654.8739445976</v>
      </c>
      <c r="AZ404">
        <f>$BR46*IF(DukeEnergy_TP!AZ46&lt;&gt;0,1,0)</f>
        <v>1281654.8739445976</v>
      </c>
      <c r="BA404">
        <f>$BR46*IF(DukeEnergy_TP!BA46&lt;&gt;0,1,0)</f>
        <v>1281654.8739445976</v>
      </c>
      <c r="BB404">
        <f>$BR46*IF(DukeEnergy_TP!BB46&lt;&gt;0,1,0)</f>
        <v>1281654.8739445976</v>
      </c>
      <c r="BC404">
        <f>$BR46*IF(DukeEnergy_TP!BC46&lt;&gt;0,1,0)</f>
        <v>1281654.8739445976</v>
      </c>
      <c r="BD404">
        <f>$BR46*IF(DukeEnergy_TP!BD46&lt;&gt;0,1,0)</f>
        <v>1281654.8739445976</v>
      </c>
      <c r="BE404">
        <f>$BR46*IF(DukeEnergy_TP!BE46&lt;&gt;0,1,0)</f>
        <v>1281654.8739445976</v>
      </c>
      <c r="BF404">
        <f>$BR46*IF(DukeEnergy_TP!BF46&lt;&gt;0,1,0)</f>
        <v>1281654.8739445976</v>
      </c>
      <c r="BG404">
        <f>$BR46*IF(DukeEnergy_TP!BG46&lt;&gt;0,1,0)</f>
        <v>1281654.8739445976</v>
      </c>
      <c r="BH404">
        <f>$BR46*IF(DukeEnergy_TP!BH46&lt;&gt;0,1,0)</f>
        <v>1281654.8739445976</v>
      </c>
      <c r="BI404">
        <f>$BR46*IF(DukeEnergy_TP!BI46&lt;&gt;0,1,0)</f>
        <v>1281654.8739445976</v>
      </c>
      <c r="BJ404">
        <f>$BR46*IF(DukeEnergy_TP!BJ46&lt;&gt;0,1,0)</f>
        <v>1281654.8739445976</v>
      </c>
      <c r="BK404">
        <f>$BR46*IF(DukeEnergy_TP!BK46&lt;&gt;0,1,0)</f>
        <v>1281654.8739445976</v>
      </c>
      <c r="BL404">
        <f>$BR46*IF(DukeEnergy_TP!BL46&lt;&gt;0,1,0)</f>
        <v>1281654.8739445976</v>
      </c>
      <c r="BM404">
        <f>$BR46*IF(DukeEnergy_TP!BM46&lt;&gt;0,1,0)</f>
        <v>1281654.8739445976</v>
      </c>
      <c r="BN404">
        <f>$BR46*IF(DukeEnergy_TP!BN46&lt;&gt;0,1,0)</f>
        <v>1281654.8739445976</v>
      </c>
      <c r="BO404">
        <f>$BR46*IF(DukeEnergy_TP!BO46&lt;&gt;0,1,0)</f>
        <v>1281654.8739445976</v>
      </c>
      <c r="BP404">
        <f>$BR46*IF(DukeEnergy_TP!BP46&lt;&gt;0,1,0)</f>
        <v>1281654.8739445976</v>
      </c>
      <c r="BQ404">
        <f>$BR46*IF(DukeEnergy_TP!BQ46&lt;&gt;0,1,0)</f>
        <v>0</v>
      </c>
    </row>
    <row r="405" spans="1:69">
      <c r="A405" t="s">
        <v>285</v>
      </c>
      <c r="B405" t="s">
        <v>32</v>
      </c>
      <c r="C405" t="s">
        <v>33</v>
      </c>
      <c r="D405" t="s">
        <v>34</v>
      </c>
      <c r="E405" t="s">
        <v>97</v>
      </c>
      <c r="F405" t="s">
        <v>327</v>
      </c>
      <c r="I405">
        <v>113</v>
      </c>
      <c r="J405" t="s">
        <v>72</v>
      </c>
      <c r="K405">
        <v>1993</v>
      </c>
      <c r="M405" t="s">
        <v>306</v>
      </c>
      <c r="N405" t="s">
        <v>1275</v>
      </c>
      <c r="S405" t="s">
        <v>329</v>
      </c>
      <c r="T405" t="s">
        <v>41</v>
      </c>
      <c r="U405">
        <v>39.924199999999999</v>
      </c>
      <c r="V405">
        <v>-87.424400000000006</v>
      </c>
      <c r="W405" t="s">
        <v>42</v>
      </c>
      <c r="X405" t="s">
        <v>99</v>
      </c>
      <c r="Y405" t="s">
        <v>100</v>
      </c>
      <c r="AA405" t="s">
        <v>101</v>
      </c>
      <c r="AB405" t="s">
        <v>102</v>
      </c>
      <c r="AC405" t="s">
        <v>103</v>
      </c>
      <c r="AD405" t="s">
        <v>330</v>
      </c>
      <c r="AE405" t="s">
        <v>49</v>
      </c>
      <c r="AF405" s="1">
        <v>1</v>
      </c>
      <c r="AG405">
        <f t="shared" si="435"/>
        <v>3525</v>
      </c>
      <c r="AH405">
        <f t="shared" si="436"/>
        <v>3525</v>
      </c>
      <c r="AI405">
        <f t="shared" si="437"/>
        <v>31</v>
      </c>
      <c r="AJ405">
        <f t="shared" si="440"/>
        <v>2033</v>
      </c>
      <c r="AK405">
        <f t="shared" ref="AK405:AL405" si="485">AJ405+40</f>
        <v>2073</v>
      </c>
      <c r="AL405">
        <f t="shared" si="485"/>
        <v>2113</v>
      </c>
      <c r="AM405">
        <f>BT47*IF(DukeEnergy_TP!AM47&lt;&gt;0,1,0)</f>
        <v>22405.454847829071</v>
      </c>
      <c r="AN405">
        <f>BU47*IF(DukeEnergy_TP!AN47&lt;&gt;0,1,0)</f>
        <v>22405.454847829071</v>
      </c>
      <c r="AO405">
        <f>BV47*IF(DukeEnergy_TP!AO47&lt;&gt;0,1,0)</f>
        <v>28226.980359407928</v>
      </c>
      <c r="AP405">
        <f>BW47*IF(DukeEnergy_TP!AP47&lt;&gt;0,1,0)</f>
        <v>28226.980359407928</v>
      </c>
      <c r="AQ405">
        <f>$BR47*IF(DukeEnergy_TP!AQ47&lt;&gt;0,1,0)</f>
        <v>25316.217603618497</v>
      </c>
      <c r="AR405">
        <f>$BR47*IF(DukeEnergy_TP!AR47&lt;&gt;0,1,0)</f>
        <v>25316.217603618497</v>
      </c>
      <c r="AS405">
        <f>$BR47*IF(DukeEnergy_TP!AS47&lt;&gt;0,1,0)</f>
        <v>25316.217603618497</v>
      </c>
      <c r="AT405">
        <f>$BR47*IF(DukeEnergy_TP!AT47&lt;&gt;0,1,0)</f>
        <v>25316.217603618497</v>
      </c>
      <c r="AU405">
        <f>$BR47*IF(DukeEnergy_TP!AU47&lt;&gt;0,1,0)</f>
        <v>25316.217603618497</v>
      </c>
      <c r="AV405">
        <f>$BR47*IF(DukeEnergy_TP!AV47&lt;&gt;0,1,0)</f>
        <v>25316.217603618497</v>
      </c>
      <c r="AW405">
        <f>$BR47*IF(DukeEnergy_TP!AW47&lt;&gt;0,1,0)</f>
        <v>25316.217603618497</v>
      </c>
      <c r="AX405">
        <f>$BR47*IF(DukeEnergy_TP!AX47&lt;&gt;0,1,0)</f>
        <v>25316.217603618497</v>
      </c>
      <c r="AY405">
        <f>$BR47*IF(DukeEnergy_TP!AY47&lt;&gt;0,1,0)</f>
        <v>25316.217603618497</v>
      </c>
      <c r="AZ405">
        <f>$BR47*IF(DukeEnergy_TP!AZ47&lt;&gt;0,1,0)</f>
        <v>0</v>
      </c>
      <c r="BA405">
        <f>$BR47*IF(DukeEnergy_TP!BA47&lt;&gt;0,1,0)</f>
        <v>0</v>
      </c>
      <c r="BB405">
        <f>$BR47*IF(DukeEnergy_TP!BB47&lt;&gt;0,1,0)</f>
        <v>0</v>
      </c>
      <c r="BC405">
        <f>$BR47*IF(DukeEnergy_TP!BC47&lt;&gt;0,1,0)</f>
        <v>0</v>
      </c>
      <c r="BD405">
        <f>$BR47*IF(DukeEnergy_TP!BD47&lt;&gt;0,1,0)</f>
        <v>0</v>
      </c>
      <c r="BE405">
        <f>$BR47*IF(DukeEnergy_TP!BE47&lt;&gt;0,1,0)</f>
        <v>0</v>
      </c>
      <c r="BF405">
        <f>$BR47*IF(DukeEnergy_TP!BF47&lt;&gt;0,1,0)</f>
        <v>0</v>
      </c>
      <c r="BG405">
        <f>$BR47*IF(DukeEnergy_TP!BG47&lt;&gt;0,1,0)</f>
        <v>0</v>
      </c>
      <c r="BH405">
        <f>$BR47*IF(DukeEnergy_TP!BH47&lt;&gt;0,1,0)</f>
        <v>0</v>
      </c>
      <c r="BI405">
        <f>$BR47*IF(DukeEnergy_TP!BI47&lt;&gt;0,1,0)</f>
        <v>0</v>
      </c>
      <c r="BJ405">
        <f>$BR47*IF(DukeEnergy_TP!BJ47&lt;&gt;0,1,0)</f>
        <v>0</v>
      </c>
      <c r="BK405">
        <f>$BR47*IF(DukeEnergy_TP!BK47&lt;&gt;0,1,0)</f>
        <v>0</v>
      </c>
      <c r="BL405">
        <f>$BR47*IF(DukeEnergy_TP!BL47&lt;&gt;0,1,0)</f>
        <v>0</v>
      </c>
      <c r="BM405">
        <f>$BR47*IF(DukeEnergy_TP!BM47&lt;&gt;0,1,0)</f>
        <v>0</v>
      </c>
      <c r="BN405">
        <f>$BR47*IF(DukeEnergy_TP!BN47&lt;&gt;0,1,0)</f>
        <v>0</v>
      </c>
      <c r="BO405">
        <f>$BR47*IF(DukeEnergy_TP!BO47&lt;&gt;0,1,0)</f>
        <v>0</v>
      </c>
      <c r="BP405">
        <f>$BR47*IF(DukeEnergy_TP!BP47&lt;&gt;0,1,0)</f>
        <v>0</v>
      </c>
      <c r="BQ405">
        <f>$BR47*IF(DukeEnergy_TP!BQ47&lt;&gt;0,1,0)</f>
        <v>0</v>
      </c>
    </row>
    <row r="406" spans="1:69">
      <c r="A406" t="s">
        <v>285</v>
      </c>
      <c r="B406" t="s">
        <v>32</v>
      </c>
      <c r="C406" t="s">
        <v>33</v>
      </c>
      <c r="D406" t="s">
        <v>34</v>
      </c>
      <c r="E406" t="s">
        <v>106</v>
      </c>
      <c r="F406" t="s">
        <v>298</v>
      </c>
      <c r="H406" t="s">
        <v>331</v>
      </c>
      <c r="I406">
        <v>985</v>
      </c>
      <c r="J406" t="s">
        <v>72</v>
      </c>
      <c r="K406">
        <v>2018</v>
      </c>
      <c r="M406" t="s">
        <v>299</v>
      </c>
      <c r="N406" t="s">
        <v>332</v>
      </c>
      <c r="S406" t="s">
        <v>290</v>
      </c>
      <c r="T406" t="s">
        <v>41</v>
      </c>
      <c r="U406">
        <v>28.965599999999998</v>
      </c>
      <c r="V406">
        <v>-82.697699999999998</v>
      </c>
      <c r="W406" t="s">
        <v>42</v>
      </c>
      <c r="X406" t="s">
        <v>108</v>
      </c>
      <c r="Y406" t="s">
        <v>109</v>
      </c>
      <c r="AA406" t="s">
        <v>110</v>
      </c>
      <c r="AB406" t="s">
        <v>111</v>
      </c>
      <c r="AC406" t="s">
        <v>112</v>
      </c>
      <c r="AD406" t="s">
        <v>333</v>
      </c>
      <c r="AE406" t="s">
        <v>49</v>
      </c>
      <c r="AF406" s="1">
        <v>1</v>
      </c>
      <c r="AG406">
        <f t="shared" si="435"/>
        <v>10345.200000000001</v>
      </c>
      <c r="AH406" t="str">
        <f t="shared" si="436"/>
        <v/>
      </c>
      <c r="AI406">
        <f t="shared" si="437"/>
        <v>6</v>
      </c>
      <c r="AJ406">
        <f t="shared" si="440"/>
        <v>2058</v>
      </c>
      <c r="AK406">
        <f t="shared" ref="AK406:AL406" si="486">AJ406+40</f>
        <v>2098</v>
      </c>
      <c r="AL406">
        <f t="shared" si="486"/>
        <v>2138</v>
      </c>
      <c r="AM406">
        <f>BT48*IF(DukeEnergy_TP!AM48&lt;&gt;0,1,0)</f>
        <v>1698911.2534040816</v>
      </c>
      <c r="AN406">
        <f>BU48*IF(DukeEnergy_TP!AN48&lt;&gt;0,1,0)</f>
        <v>1835224.1706245372</v>
      </c>
      <c r="AO406">
        <f>BV48*IF(DukeEnergy_TP!AO48&lt;&gt;0,1,0)</f>
        <v>2076804.2151474427</v>
      </c>
      <c r="AP406">
        <f>BW48*IF(DukeEnergy_TP!AP48&lt;&gt;0,1,0)</f>
        <v>1623616.5260699482</v>
      </c>
      <c r="AQ406">
        <f>$BR48*IF(DukeEnergy_TP!AQ48&lt;&gt;0,1,0)</f>
        <v>1808639.0413115025</v>
      </c>
      <c r="AR406">
        <f>$BR48*IF(DukeEnergy_TP!AR48&lt;&gt;0,1,0)</f>
        <v>1808639.0413115025</v>
      </c>
      <c r="AS406">
        <f>$BR48*IF(DukeEnergy_TP!AS48&lt;&gt;0,1,0)</f>
        <v>1808639.0413115025</v>
      </c>
      <c r="AT406">
        <f>$BR48*IF(DukeEnergy_TP!AT48&lt;&gt;0,1,0)</f>
        <v>1808639.0413115025</v>
      </c>
      <c r="AU406">
        <f>$BR48*IF(DukeEnergy_TP!AU48&lt;&gt;0,1,0)</f>
        <v>1808639.0413115025</v>
      </c>
      <c r="AV406">
        <f>$BR48*IF(DukeEnergy_TP!AV48&lt;&gt;0,1,0)</f>
        <v>1808639.0413115025</v>
      </c>
      <c r="AW406">
        <f>$BR48*IF(DukeEnergy_TP!AW48&lt;&gt;0,1,0)</f>
        <v>1808639.0413115025</v>
      </c>
      <c r="AX406">
        <f>$BR48*IF(DukeEnergy_TP!AX48&lt;&gt;0,1,0)</f>
        <v>1808639.0413115025</v>
      </c>
      <c r="AY406">
        <f>$BR48*IF(DukeEnergy_TP!AY48&lt;&gt;0,1,0)</f>
        <v>1808639.0413115025</v>
      </c>
      <c r="AZ406">
        <f>$BR48*IF(DukeEnergy_TP!AZ48&lt;&gt;0,1,0)</f>
        <v>1808639.0413115025</v>
      </c>
      <c r="BA406">
        <f>$BR48*IF(DukeEnergy_TP!BA48&lt;&gt;0,1,0)</f>
        <v>1808639.0413115025</v>
      </c>
      <c r="BB406">
        <f>$BR48*IF(DukeEnergy_TP!BB48&lt;&gt;0,1,0)</f>
        <v>1808639.0413115025</v>
      </c>
      <c r="BC406">
        <f>$BR48*IF(DukeEnergy_TP!BC48&lt;&gt;0,1,0)</f>
        <v>1808639.0413115025</v>
      </c>
      <c r="BD406">
        <f>$BR48*IF(DukeEnergy_TP!BD48&lt;&gt;0,1,0)</f>
        <v>1808639.0413115025</v>
      </c>
      <c r="BE406">
        <f>$BR48*IF(DukeEnergy_TP!BE48&lt;&gt;0,1,0)</f>
        <v>1808639.0413115025</v>
      </c>
      <c r="BF406">
        <f>$BR48*IF(DukeEnergy_TP!BF48&lt;&gt;0,1,0)</f>
        <v>1808639.0413115025</v>
      </c>
      <c r="BG406">
        <f>$BR48*IF(DukeEnergy_TP!BG48&lt;&gt;0,1,0)</f>
        <v>1808639.0413115025</v>
      </c>
      <c r="BH406">
        <f>$BR48*IF(DukeEnergy_TP!BH48&lt;&gt;0,1,0)</f>
        <v>1808639.0413115025</v>
      </c>
      <c r="BI406">
        <f>$BR48*IF(DukeEnergy_TP!BI48&lt;&gt;0,1,0)</f>
        <v>1808639.0413115025</v>
      </c>
      <c r="BJ406">
        <f>$BR48*IF(DukeEnergy_TP!BJ48&lt;&gt;0,1,0)</f>
        <v>1808639.0413115025</v>
      </c>
      <c r="BK406">
        <f>$BR48*IF(DukeEnergy_TP!BK48&lt;&gt;0,1,0)</f>
        <v>1808639.0413115025</v>
      </c>
      <c r="BL406">
        <f>$BR48*IF(DukeEnergy_TP!BL48&lt;&gt;0,1,0)</f>
        <v>1808639.0413115025</v>
      </c>
      <c r="BM406">
        <f>$BR48*IF(DukeEnergy_TP!BM48&lt;&gt;0,1,0)</f>
        <v>1808639.0413115025</v>
      </c>
      <c r="BN406">
        <f>$BR48*IF(DukeEnergy_TP!BN48&lt;&gt;0,1,0)</f>
        <v>1808639.0413115025</v>
      </c>
      <c r="BO406">
        <f>$BR48*IF(DukeEnergy_TP!BO48&lt;&gt;0,1,0)</f>
        <v>1808639.0413115025</v>
      </c>
      <c r="BP406">
        <f>$BR48*IF(DukeEnergy_TP!BP48&lt;&gt;0,1,0)</f>
        <v>1808639.0413115025</v>
      </c>
      <c r="BQ406">
        <f>$BR48*IF(DukeEnergy_TP!BQ48&lt;&gt;0,1,0)</f>
        <v>0</v>
      </c>
    </row>
    <row r="407" spans="1:69">
      <c r="A407" t="s">
        <v>285</v>
      </c>
      <c r="B407" t="s">
        <v>32</v>
      </c>
      <c r="C407" t="s">
        <v>33</v>
      </c>
      <c r="D407" t="s">
        <v>34</v>
      </c>
      <c r="E407" t="s">
        <v>106</v>
      </c>
      <c r="F407" t="s">
        <v>303</v>
      </c>
      <c r="H407" t="s">
        <v>331</v>
      </c>
      <c r="I407">
        <v>985</v>
      </c>
      <c r="J407" t="s">
        <v>72</v>
      </c>
      <c r="K407">
        <v>2018</v>
      </c>
      <c r="M407" t="s">
        <v>299</v>
      </c>
      <c r="N407" t="s">
        <v>332</v>
      </c>
      <c r="S407" t="s">
        <v>290</v>
      </c>
      <c r="T407" t="s">
        <v>41</v>
      </c>
      <c r="U407">
        <v>28.965599999999998</v>
      </c>
      <c r="V407">
        <v>-82.697699999999998</v>
      </c>
      <c r="W407" t="s">
        <v>42</v>
      </c>
      <c r="X407" t="s">
        <v>108</v>
      </c>
      <c r="Y407" t="s">
        <v>109</v>
      </c>
      <c r="AA407" t="s">
        <v>110</v>
      </c>
      <c r="AB407" t="s">
        <v>111</v>
      </c>
      <c r="AC407" t="s">
        <v>112</v>
      </c>
      <c r="AD407" t="s">
        <v>334</v>
      </c>
      <c r="AE407" t="s">
        <v>49</v>
      </c>
      <c r="AF407" s="1">
        <v>1</v>
      </c>
      <c r="AG407">
        <f t="shared" si="435"/>
        <v>10345.200000000001</v>
      </c>
      <c r="AH407">
        <f t="shared" si="436"/>
        <v>10345.200000000001</v>
      </c>
      <c r="AI407">
        <f t="shared" si="437"/>
        <v>6</v>
      </c>
      <c r="AJ407">
        <f t="shared" si="440"/>
        <v>2058</v>
      </c>
      <c r="AK407">
        <f t="shared" ref="AK407:AL407" si="487">AJ407+40</f>
        <v>2098</v>
      </c>
      <c r="AL407">
        <f t="shared" si="487"/>
        <v>2138</v>
      </c>
      <c r="AM407">
        <f>BT49*IF(DukeEnergy_TP!AM49&lt;&gt;0,1,0)</f>
        <v>1698911.2534040816</v>
      </c>
      <c r="AN407">
        <f>BU49*IF(DukeEnergy_TP!AN49&lt;&gt;0,1,0)</f>
        <v>1835224.1706245372</v>
      </c>
      <c r="AO407">
        <f>BV49*IF(DukeEnergy_TP!AO49&lt;&gt;0,1,0)</f>
        <v>2076804.2151474427</v>
      </c>
      <c r="AP407">
        <f>BW49*IF(DukeEnergy_TP!AP49&lt;&gt;0,1,0)</f>
        <v>1623616.5260699482</v>
      </c>
      <c r="AQ407">
        <f>$BR49*IF(DukeEnergy_TP!AQ49&lt;&gt;0,1,0)</f>
        <v>1808639.0413115025</v>
      </c>
      <c r="AR407">
        <f>$BR49*IF(DukeEnergy_TP!AR49&lt;&gt;0,1,0)</f>
        <v>1808639.0413115025</v>
      </c>
      <c r="AS407">
        <f>$BR49*IF(DukeEnergy_TP!AS49&lt;&gt;0,1,0)</f>
        <v>1808639.0413115025</v>
      </c>
      <c r="AT407">
        <f>$BR49*IF(DukeEnergy_TP!AT49&lt;&gt;0,1,0)</f>
        <v>1808639.0413115025</v>
      </c>
      <c r="AU407">
        <f>$BR49*IF(DukeEnergy_TP!AU49&lt;&gt;0,1,0)</f>
        <v>1808639.0413115025</v>
      </c>
      <c r="AV407">
        <f>$BR49*IF(DukeEnergy_TP!AV49&lt;&gt;0,1,0)</f>
        <v>1808639.0413115025</v>
      </c>
      <c r="AW407">
        <f>$BR49*IF(DukeEnergy_TP!AW49&lt;&gt;0,1,0)</f>
        <v>1808639.0413115025</v>
      </c>
      <c r="AX407">
        <f>$BR49*IF(DukeEnergy_TP!AX49&lt;&gt;0,1,0)</f>
        <v>1808639.0413115025</v>
      </c>
      <c r="AY407">
        <f>$BR49*IF(DukeEnergy_TP!AY49&lt;&gt;0,1,0)</f>
        <v>1808639.0413115025</v>
      </c>
      <c r="AZ407">
        <f>$BR49*IF(DukeEnergy_TP!AZ49&lt;&gt;0,1,0)</f>
        <v>1808639.0413115025</v>
      </c>
      <c r="BA407">
        <f>$BR49*IF(DukeEnergy_TP!BA49&lt;&gt;0,1,0)</f>
        <v>1808639.0413115025</v>
      </c>
      <c r="BB407">
        <f>$BR49*IF(DukeEnergy_TP!BB49&lt;&gt;0,1,0)</f>
        <v>1808639.0413115025</v>
      </c>
      <c r="BC407">
        <f>$BR49*IF(DukeEnergy_TP!BC49&lt;&gt;0,1,0)</f>
        <v>1808639.0413115025</v>
      </c>
      <c r="BD407">
        <f>$BR49*IF(DukeEnergy_TP!BD49&lt;&gt;0,1,0)</f>
        <v>1808639.0413115025</v>
      </c>
      <c r="BE407">
        <f>$BR49*IF(DukeEnergy_TP!BE49&lt;&gt;0,1,0)</f>
        <v>1808639.0413115025</v>
      </c>
      <c r="BF407">
        <f>$BR49*IF(DukeEnergy_TP!BF49&lt;&gt;0,1,0)</f>
        <v>1808639.0413115025</v>
      </c>
      <c r="BG407">
        <f>$BR49*IF(DukeEnergy_TP!BG49&lt;&gt;0,1,0)</f>
        <v>1808639.0413115025</v>
      </c>
      <c r="BH407">
        <f>$BR49*IF(DukeEnergy_TP!BH49&lt;&gt;0,1,0)</f>
        <v>1808639.0413115025</v>
      </c>
      <c r="BI407">
        <f>$BR49*IF(DukeEnergy_TP!BI49&lt;&gt;0,1,0)</f>
        <v>1808639.0413115025</v>
      </c>
      <c r="BJ407">
        <f>$BR49*IF(DukeEnergy_TP!BJ49&lt;&gt;0,1,0)</f>
        <v>1808639.0413115025</v>
      </c>
      <c r="BK407">
        <f>$BR49*IF(DukeEnergy_TP!BK49&lt;&gt;0,1,0)</f>
        <v>1808639.0413115025</v>
      </c>
      <c r="BL407">
        <f>$BR49*IF(DukeEnergy_TP!BL49&lt;&gt;0,1,0)</f>
        <v>1808639.0413115025</v>
      </c>
      <c r="BM407">
        <f>$BR49*IF(DukeEnergy_TP!BM49&lt;&gt;0,1,0)</f>
        <v>1808639.0413115025</v>
      </c>
      <c r="BN407">
        <f>$BR49*IF(DukeEnergy_TP!BN49&lt;&gt;0,1,0)</f>
        <v>1808639.0413115025</v>
      </c>
      <c r="BO407">
        <f>$BR49*IF(DukeEnergy_TP!BO49&lt;&gt;0,1,0)</f>
        <v>1808639.0413115025</v>
      </c>
      <c r="BP407">
        <f>$BR49*IF(DukeEnergy_TP!BP49&lt;&gt;0,1,0)</f>
        <v>1808639.0413115025</v>
      </c>
      <c r="BQ407">
        <f>$BR49*IF(DukeEnergy_TP!BQ49&lt;&gt;0,1,0)</f>
        <v>0</v>
      </c>
    </row>
    <row r="408" spans="1:69">
      <c r="A408" t="s">
        <v>285</v>
      </c>
      <c r="B408" t="s">
        <v>32</v>
      </c>
      <c r="C408" t="s">
        <v>33</v>
      </c>
      <c r="D408" t="s">
        <v>34</v>
      </c>
      <c r="E408" t="s">
        <v>117</v>
      </c>
      <c r="F408" t="s">
        <v>298</v>
      </c>
      <c r="I408">
        <v>698</v>
      </c>
      <c r="J408" t="s">
        <v>72</v>
      </c>
      <c r="K408">
        <v>2012</v>
      </c>
      <c r="M408" t="s">
        <v>299</v>
      </c>
      <c r="N408" t="s">
        <v>332</v>
      </c>
      <c r="S408" t="s">
        <v>324</v>
      </c>
      <c r="T408" t="s">
        <v>41</v>
      </c>
      <c r="U408">
        <v>36.486199999999997</v>
      </c>
      <c r="V408">
        <v>-79.720799999999997</v>
      </c>
      <c r="W408" t="s">
        <v>42</v>
      </c>
      <c r="X408" t="s">
        <v>118</v>
      </c>
      <c r="Y408" t="s">
        <v>119</v>
      </c>
      <c r="AA408" t="s">
        <v>45</v>
      </c>
      <c r="AB408" t="s">
        <v>120</v>
      </c>
      <c r="AC408" t="s">
        <v>121</v>
      </c>
      <c r="AD408" t="s">
        <v>335</v>
      </c>
      <c r="AE408" t="s">
        <v>49</v>
      </c>
      <c r="AF408" s="1">
        <v>1</v>
      </c>
      <c r="AG408">
        <f t="shared" si="435"/>
        <v>2094</v>
      </c>
      <c r="AH408">
        <f t="shared" si="436"/>
        <v>2094</v>
      </c>
      <c r="AI408">
        <f t="shared" si="437"/>
        <v>12</v>
      </c>
      <c r="AJ408">
        <f t="shared" si="440"/>
        <v>2052</v>
      </c>
      <c r="AK408">
        <f t="shared" ref="AK408:AL408" si="488">AJ408+40</f>
        <v>2092</v>
      </c>
      <c r="AL408">
        <f t="shared" si="488"/>
        <v>2132</v>
      </c>
      <c r="AM408">
        <f>BT50*IF(DukeEnergy_TP!AM50&lt;&gt;0,1,0)</f>
        <v>1203898.532869085</v>
      </c>
      <c r="AN408">
        <f>BU50*IF(DukeEnergy_TP!AN50&lt;&gt;0,1,0)</f>
        <v>1300493.8792852049</v>
      </c>
      <c r="AO408">
        <f>BV50*IF(DukeEnergy_TP!AO50&lt;&gt;0,1,0)</f>
        <v>1471684.6113430606</v>
      </c>
      <c r="AP408">
        <f>BW50*IF(DukeEnergy_TP!AP50&lt;&gt;0,1,0)</f>
        <v>1150542.4722810397</v>
      </c>
      <c r="AQ408">
        <f>$BR50*IF(DukeEnergy_TP!AQ50&lt;&gt;0,1,0)</f>
        <v>1281654.8739445976</v>
      </c>
      <c r="AR408">
        <f>$BR50*IF(DukeEnergy_TP!AR50&lt;&gt;0,1,0)</f>
        <v>1281654.8739445976</v>
      </c>
      <c r="AS408">
        <f>$BR50*IF(DukeEnergy_TP!AS50&lt;&gt;0,1,0)</f>
        <v>1281654.8739445976</v>
      </c>
      <c r="AT408">
        <f>$BR50*IF(DukeEnergy_TP!AT50&lt;&gt;0,1,0)</f>
        <v>1281654.8739445976</v>
      </c>
      <c r="AU408">
        <f>$BR50*IF(DukeEnergy_TP!AU50&lt;&gt;0,1,0)</f>
        <v>1281654.8739445976</v>
      </c>
      <c r="AV408">
        <f>$BR50*IF(DukeEnergy_TP!AV50&lt;&gt;0,1,0)</f>
        <v>1281654.8739445976</v>
      </c>
      <c r="AW408">
        <f>$BR50*IF(DukeEnergy_TP!AW50&lt;&gt;0,1,0)</f>
        <v>1281654.8739445976</v>
      </c>
      <c r="AX408">
        <f>$BR50*IF(DukeEnergy_TP!AX50&lt;&gt;0,1,0)</f>
        <v>1281654.8739445976</v>
      </c>
      <c r="AY408">
        <f>$BR50*IF(DukeEnergy_TP!AY50&lt;&gt;0,1,0)</f>
        <v>1281654.8739445976</v>
      </c>
      <c r="AZ408">
        <f>$BR50*IF(DukeEnergy_TP!AZ50&lt;&gt;0,1,0)</f>
        <v>1281654.8739445976</v>
      </c>
      <c r="BA408">
        <f>$BR50*IF(DukeEnergy_TP!BA50&lt;&gt;0,1,0)</f>
        <v>1281654.8739445976</v>
      </c>
      <c r="BB408">
        <f>$BR50*IF(DukeEnergy_TP!BB50&lt;&gt;0,1,0)</f>
        <v>1281654.8739445976</v>
      </c>
      <c r="BC408">
        <f>$BR50*IF(DukeEnergy_TP!BC50&lt;&gt;0,1,0)</f>
        <v>1281654.8739445976</v>
      </c>
      <c r="BD408">
        <f>$BR50*IF(DukeEnergy_TP!BD50&lt;&gt;0,1,0)</f>
        <v>1281654.8739445976</v>
      </c>
      <c r="BE408">
        <f>$BR50*IF(DukeEnergy_TP!BE50&lt;&gt;0,1,0)</f>
        <v>1281654.8739445976</v>
      </c>
      <c r="BF408">
        <f>$BR50*IF(DukeEnergy_TP!BF50&lt;&gt;0,1,0)</f>
        <v>1281654.8739445976</v>
      </c>
      <c r="BG408">
        <f>$BR50*IF(DukeEnergy_TP!BG50&lt;&gt;0,1,0)</f>
        <v>1281654.8739445976</v>
      </c>
      <c r="BH408">
        <f>$BR50*IF(DukeEnergy_TP!BH50&lt;&gt;0,1,0)</f>
        <v>1281654.8739445976</v>
      </c>
      <c r="BI408">
        <f>$BR50*IF(DukeEnergy_TP!BI50&lt;&gt;0,1,0)</f>
        <v>1281654.8739445976</v>
      </c>
      <c r="BJ408">
        <f>$BR50*IF(DukeEnergy_TP!BJ50&lt;&gt;0,1,0)</f>
        <v>1281654.8739445976</v>
      </c>
      <c r="BK408">
        <f>$BR50*IF(DukeEnergy_TP!BK50&lt;&gt;0,1,0)</f>
        <v>1281654.8739445976</v>
      </c>
      <c r="BL408">
        <f>$BR50*IF(DukeEnergy_TP!BL50&lt;&gt;0,1,0)</f>
        <v>1281654.8739445976</v>
      </c>
      <c r="BM408">
        <f>$BR50*IF(DukeEnergy_TP!BM50&lt;&gt;0,1,0)</f>
        <v>1281654.8739445976</v>
      </c>
      <c r="BN408">
        <f>$BR50*IF(DukeEnergy_TP!BN50&lt;&gt;0,1,0)</f>
        <v>1281654.8739445976</v>
      </c>
      <c r="BO408">
        <f>$BR50*IF(DukeEnergy_TP!BO50&lt;&gt;0,1,0)</f>
        <v>1281654.8739445976</v>
      </c>
      <c r="BP408">
        <f>$BR50*IF(DukeEnergy_TP!BP50&lt;&gt;0,1,0)</f>
        <v>1281654.8739445976</v>
      </c>
      <c r="BQ408">
        <f>$BR50*IF(DukeEnergy_TP!BQ50&lt;&gt;0,1,0)</f>
        <v>0</v>
      </c>
    </row>
    <row r="409" spans="1:69">
      <c r="A409" t="s">
        <v>285</v>
      </c>
      <c r="B409" t="s">
        <v>32</v>
      </c>
      <c r="C409" t="s">
        <v>33</v>
      </c>
      <c r="D409" t="s">
        <v>34</v>
      </c>
      <c r="E409" t="s">
        <v>336</v>
      </c>
      <c r="F409" t="s">
        <v>354</v>
      </c>
      <c r="I409">
        <v>158</v>
      </c>
      <c r="J409" t="s">
        <v>72</v>
      </c>
      <c r="K409">
        <v>1997</v>
      </c>
      <c r="M409" t="s">
        <v>306</v>
      </c>
      <c r="N409" t="s">
        <v>289</v>
      </c>
      <c r="S409" t="s">
        <v>300</v>
      </c>
      <c r="T409" t="s">
        <v>41</v>
      </c>
      <c r="U409">
        <v>34.418500000000002</v>
      </c>
      <c r="V409">
        <v>-80.165700000000001</v>
      </c>
      <c r="W409" t="s">
        <v>42</v>
      </c>
      <c r="X409" t="s">
        <v>183</v>
      </c>
      <c r="Y409" t="s">
        <v>184</v>
      </c>
      <c r="AA409" t="s">
        <v>185</v>
      </c>
      <c r="AB409" t="s">
        <v>337</v>
      </c>
      <c r="AC409" t="s">
        <v>338</v>
      </c>
      <c r="AD409" t="s">
        <v>355</v>
      </c>
      <c r="AE409" t="s">
        <v>49</v>
      </c>
      <c r="AF409" s="1">
        <v>1</v>
      </c>
      <c r="AG409">
        <f t="shared" si="435"/>
        <v>948</v>
      </c>
      <c r="AH409" t="str">
        <f t="shared" si="436"/>
        <v/>
      </c>
      <c r="AI409">
        <f t="shared" si="437"/>
        <v>27</v>
      </c>
      <c r="AJ409">
        <f t="shared" si="440"/>
        <v>2037</v>
      </c>
      <c r="AK409">
        <f t="shared" ref="AK409:AL409" si="489">AJ409+40</f>
        <v>2077</v>
      </c>
      <c r="AL409">
        <f t="shared" si="489"/>
        <v>2117</v>
      </c>
      <c r="AM409">
        <f>BT51*IF(DukeEnergy_TP!AM51&lt;&gt;0,1,0)</f>
        <v>272515.71374400496</v>
      </c>
      <c r="AN409">
        <f>BU51*IF(DukeEnergy_TP!AN51&lt;&gt;0,1,0)</f>
        <v>294381.13599865674</v>
      </c>
      <c r="AO409">
        <f>BV51*IF(DukeEnergy_TP!AO51&lt;&gt;0,1,0)</f>
        <v>333132.04669370147</v>
      </c>
      <c r="AP409">
        <f>BW51*IF(DukeEnergy_TP!AP51&lt;&gt;0,1,0)</f>
        <v>260437.98083152476</v>
      </c>
      <c r="AQ409">
        <f>$BR51*IF(DukeEnergy_TP!AQ51&lt;&gt;0,1,0)</f>
        <v>290116.71931697201</v>
      </c>
      <c r="AR409">
        <f>$BR51*IF(DukeEnergy_TP!AR51&lt;&gt;0,1,0)</f>
        <v>290116.71931697201</v>
      </c>
      <c r="AS409">
        <f>$BR51*IF(DukeEnergy_TP!AS51&lt;&gt;0,1,0)</f>
        <v>290116.71931697201</v>
      </c>
      <c r="AT409">
        <f>$BR51*IF(DukeEnergy_TP!AT51&lt;&gt;0,1,0)</f>
        <v>290116.71931697201</v>
      </c>
      <c r="AU409">
        <f>$BR51*IF(DukeEnergy_TP!AU51&lt;&gt;0,1,0)</f>
        <v>290116.71931697201</v>
      </c>
      <c r="AV409">
        <f>$BR51*IF(DukeEnergy_TP!AV51&lt;&gt;0,1,0)</f>
        <v>290116.71931697201</v>
      </c>
      <c r="AW409">
        <f>$BR51*IF(DukeEnergy_TP!AW51&lt;&gt;0,1,0)</f>
        <v>290116.71931697201</v>
      </c>
      <c r="AX409">
        <f>$BR51*IF(DukeEnergy_TP!AX51&lt;&gt;0,1,0)</f>
        <v>290116.71931697201</v>
      </c>
      <c r="AY409">
        <f>$BR51*IF(DukeEnergy_TP!AY51&lt;&gt;0,1,0)</f>
        <v>290116.71931697201</v>
      </c>
      <c r="AZ409">
        <f>$BR51*IF(DukeEnergy_TP!AZ51&lt;&gt;0,1,0)</f>
        <v>290116.71931697201</v>
      </c>
      <c r="BA409">
        <f>$BR51*IF(DukeEnergy_TP!BA51&lt;&gt;0,1,0)</f>
        <v>290116.71931697201</v>
      </c>
      <c r="BB409">
        <f>$BR51*IF(DukeEnergy_TP!BB51&lt;&gt;0,1,0)</f>
        <v>290116.71931697201</v>
      </c>
      <c r="BC409">
        <f>$BR51*IF(DukeEnergy_TP!BC51&lt;&gt;0,1,0)</f>
        <v>290116.71931697201</v>
      </c>
      <c r="BD409">
        <f>$BR51*IF(DukeEnergy_TP!BD51&lt;&gt;0,1,0)</f>
        <v>0</v>
      </c>
      <c r="BE409">
        <f>$BR51*IF(DukeEnergy_TP!BE51&lt;&gt;0,1,0)</f>
        <v>0</v>
      </c>
      <c r="BF409">
        <f>$BR51*IF(DukeEnergy_TP!BF51&lt;&gt;0,1,0)</f>
        <v>0</v>
      </c>
      <c r="BG409">
        <f>$BR51*IF(DukeEnergy_TP!BG51&lt;&gt;0,1,0)</f>
        <v>0</v>
      </c>
      <c r="BH409">
        <f>$BR51*IF(DukeEnergy_TP!BH51&lt;&gt;0,1,0)</f>
        <v>0</v>
      </c>
      <c r="BI409">
        <f>$BR51*IF(DukeEnergy_TP!BI51&lt;&gt;0,1,0)</f>
        <v>0</v>
      </c>
      <c r="BJ409">
        <f>$BR51*IF(DukeEnergy_TP!BJ51&lt;&gt;0,1,0)</f>
        <v>0</v>
      </c>
      <c r="BK409">
        <f>$BR51*IF(DukeEnergy_TP!BK51&lt;&gt;0,1,0)</f>
        <v>0</v>
      </c>
      <c r="BL409">
        <f>$BR51*IF(DukeEnergy_TP!BL51&lt;&gt;0,1,0)</f>
        <v>0</v>
      </c>
      <c r="BM409">
        <f>$BR51*IF(DukeEnergy_TP!BM51&lt;&gt;0,1,0)</f>
        <v>0</v>
      </c>
      <c r="BN409">
        <f>$BR51*IF(DukeEnergy_TP!BN51&lt;&gt;0,1,0)</f>
        <v>0</v>
      </c>
      <c r="BO409">
        <f>$BR51*IF(DukeEnergy_TP!BO51&lt;&gt;0,1,0)</f>
        <v>0</v>
      </c>
      <c r="BP409">
        <f>$BR51*IF(DukeEnergy_TP!BP51&lt;&gt;0,1,0)</f>
        <v>0</v>
      </c>
      <c r="BQ409">
        <f>$BR51*IF(DukeEnergy_TP!BQ51&lt;&gt;0,1,0)</f>
        <v>0</v>
      </c>
    </row>
    <row r="410" spans="1:69">
      <c r="A410" t="s">
        <v>285</v>
      </c>
      <c r="B410" t="s">
        <v>32</v>
      </c>
      <c r="C410" t="s">
        <v>33</v>
      </c>
      <c r="D410" t="s">
        <v>34</v>
      </c>
      <c r="E410" t="s">
        <v>336</v>
      </c>
      <c r="F410" t="s">
        <v>356</v>
      </c>
      <c r="I410">
        <v>158</v>
      </c>
      <c r="J410" t="s">
        <v>72</v>
      </c>
      <c r="K410">
        <v>1997</v>
      </c>
      <c r="M410" t="s">
        <v>306</v>
      </c>
      <c r="N410" t="s">
        <v>289</v>
      </c>
      <c r="S410" t="s">
        <v>300</v>
      </c>
      <c r="T410" t="s">
        <v>41</v>
      </c>
      <c r="U410">
        <v>34.418500000000002</v>
      </c>
      <c r="V410">
        <v>-80.165700000000001</v>
      </c>
      <c r="W410" t="s">
        <v>42</v>
      </c>
      <c r="X410" t="s">
        <v>183</v>
      </c>
      <c r="Y410" t="s">
        <v>184</v>
      </c>
      <c r="AA410" t="s">
        <v>185</v>
      </c>
      <c r="AB410" t="s">
        <v>337</v>
      </c>
      <c r="AC410" t="s">
        <v>338</v>
      </c>
      <c r="AD410" t="s">
        <v>357</v>
      </c>
      <c r="AE410" t="s">
        <v>49</v>
      </c>
      <c r="AF410" s="1">
        <v>1</v>
      </c>
      <c r="AG410">
        <f t="shared" si="435"/>
        <v>948</v>
      </c>
      <c r="AH410">
        <f t="shared" si="436"/>
        <v>948</v>
      </c>
      <c r="AI410">
        <f t="shared" si="437"/>
        <v>27</v>
      </c>
      <c r="AJ410">
        <f t="shared" si="440"/>
        <v>2037</v>
      </c>
      <c r="AK410">
        <f t="shared" ref="AK410:AL410" si="490">AJ410+40</f>
        <v>2077</v>
      </c>
      <c r="AL410">
        <f t="shared" si="490"/>
        <v>2117</v>
      </c>
      <c r="AM410">
        <f>BT52*IF(DukeEnergy_TP!AM52&lt;&gt;0,1,0)</f>
        <v>272515.71374400496</v>
      </c>
      <c r="AN410">
        <f>BU52*IF(DukeEnergy_TP!AN52&lt;&gt;0,1,0)</f>
        <v>294381.13599865674</v>
      </c>
      <c r="AO410">
        <f>BV52*IF(DukeEnergy_TP!AO52&lt;&gt;0,1,0)</f>
        <v>333132.04669370147</v>
      </c>
      <c r="AP410">
        <f>BW52*IF(DukeEnergy_TP!AP52&lt;&gt;0,1,0)</f>
        <v>260437.98083152476</v>
      </c>
      <c r="AQ410">
        <f>$BR52*IF(DukeEnergy_TP!AQ52&lt;&gt;0,1,0)</f>
        <v>290116.71931697201</v>
      </c>
      <c r="AR410">
        <f>$BR52*IF(DukeEnergy_TP!AR52&lt;&gt;0,1,0)</f>
        <v>290116.71931697201</v>
      </c>
      <c r="AS410">
        <f>$BR52*IF(DukeEnergy_TP!AS52&lt;&gt;0,1,0)</f>
        <v>290116.71931697201</v>
      </c>
      <c r="AT410">
        <f>$BR52*IF(DukeEnergy_TP!AT52&lt;&gt;0,1,0)</f>
        <v>290116.71931697201</v>
      </c>
      <c r="AU410">
        <f>$BR52*IF(DukeEnergy_TP!AU52&lt;&gt;0,1,0)</f>
        <v>290116.71931697201</v>
      </c>
      <c r="AV410">
        <f>$BR52*IF(DukeEnergy_TP!AV52&lt;&gt;0,1,0)</f>
        <v>290116.71931697201</v>
      </c>
      <c r="AW410">
        <f>$BR52*IF(DukeEnergy_TP!AW52&lt;&gt;0,1,0)</f>
        <v>290116.71931697201</v>
      </c>
      <c r="AX410">
        <f>$BR52*IF(DukeEnergy_TP!AX52&lt;&gt;0,1,0)</f>
        <v>290116.71931697201</v>
      </c>
      <c r="AY410">
        <f>$BR52*IF(DukeEnergy_TP!AY52&lt;&gt;0,1,0)</f>
        <v>290116.71931697201</v>
      </c>
      <c r="AZ410">
        <f>$BR52*IF(DukeEnergy_TP!AZ52&lt;&gt;0,1,0)</f>
        <v>290116.71931697201</v>
      </c>
      <c r="BA410">
        <f>$BR52*IF(DukeEnergy_TP!BA52&lt;&gt;0,1,0)</f>
        <v>290116.71931697201</v>
      </c>
      <c r="BB410">
        <f>$BR52*IF(DukeEnergy_TP!BB52&lt;&gt;0,1,0)</f>
        <v>290116.71931697201</v>
      </c>
      <c r="BC410">
        <f>$BR52*IF(DukeEnergy_TP!BC52&lt;&gt;0,1,0)</f>
        <v>290116.71931697201</v>
      </c>
      <c r="BD410">
        <f>$BR52*IF(DukeEnergy_TP!BD52&lt;&gt;0,1,0)</f>
        <v>0</v>
      </c>
      <c r="BE410">
        <f>$BR52*IF(DukeEnergy_TP!BE52&lt;&gt;0,1,0)</f>
        <v>0</v>
      </c>
      <c r="BF410">
        <f>$BR52*IF(DukeEnergy_TP!BF52&lt;&gt;0,1,0)</f>
        <v>0</v>
      </c>
      <c r="BG410">
        <f>$BR52*IF(DukeEnergy_TP!BG52&lt;&gt;0,1,0)</f>
        <v>0</v>
      </c>
      <c r="BH410">
        <f>$BR52*IF(DukeEnergy_TP!BH52&lt;&gt;0,1,0)</f>
        <v>0</v>
      </c>
      <c r="BI410">
        <f>$BR52*IF(DukeEnergy_TP!BI52&lt;&gt;0,1,0)</f>
        <v>0</v>
      </c>
      <c r="BJ410">
        <f>$BR52*IF(DukeEnergy_TP!BJ52&lt;&gt;0,1,0)</f>
        <v>0</v>
      </c>
      <c r="BK410">
        <f>$BR52*IF(DukeEnergy_TP!BK52&lt;&gt;0,1,0)</f>
        <v>0</v>
      </c>
      <c r="BL410">
        <f>$BR52*IF(DukeEnergy_TP!BL52&lt;&gt;0,1,0)</f>
        <v>0</v>
      </c>
      <c r="BM410">
        <f>$BR52*IF(DukeEnergy_TP!BM52&lt;&gt;0,1,0)</f>
        <v>0</v>
      </c>
      <c r="BN410">
        <f>$BR52*IF(DukeEnergy_TP!BN52&lt;&gt;0,1,0)</f>
        <v>0</v>
      </c>
      <c r="BO410">
        <f>$BR52*IF(DukeEnergy_TP!BO52&lt;&gt;0,1,0)</f>
        <v>0</v>
      </c>
      <c r="BP410">
        <f>$BR52*IF(DukeEnergy_TP!BP52&lt;&gt;0,1,0)</f>
        <v>0</v>
      </c>
      <c r="BQ410">
        <f>$BR52*IF(DukeEnergy_TP!BQ52&lt;&gt;0,1,0)</f>
        <v>0</v>
      </c>
    </row>
    <row r="411" spans="1:69">
      <c r="A411" t="s">
        <v>285</v>
      </c>
      <c r="B411" t="s">
        <v>32</v>
      </c>
      <c r="C411" t="s">
        <v>33</v>
      </c>
      <c r="D411" t="s">
        <v>34</v>
      </c>
      <c r="E411" t="s">
        <v>358</v>
      </c>
      <c r="F411" t="s">
        <v>343</v>
      </c>
      <c r="I411">
        <v>66.8</v>
      </c>
      <c r="J411" t="s">
        <v>72</v>
      </c>
      <c r="K411">
        <v>1975</v>
      </c>
      <c r="M411" t="s">
        <v>306</v>
      </c>
      <c r="N411" t="s">
        <v>312</v>
      </c>
      <c r="S411" t="s">
        <v>290</v>
      </c>
      <c r="T411" t="s">
        <v>41</v>
      </c>
      <c r="U411">
        <v>28.903863000000001</v>
      </c>
      <c r="V411">
        <v>-81.332329000000001</v>
      </c>
      <c r="W411" t="s">
        <v>42</v>
      </c>
      <c r="X411" t="s">
        <v>359</v>
      </c>
      <c r="Y411" t="s">
        <v>360</v>
      </c>
      <c r="AA411" t="s">
        <v>110</v>
      </c>
      <c r="AB411" t="s">
        <v>361</v>
      </c>
      <c r="AC411" t="s">
        <v>362</v>
      </c>
      <c r="AD411" t="s">
        <v>364</v>
      </c>
      <c r="AE411" t="s">
        <v>49</v>
      </c>
      <c r="AF411" s="1">
        <v>1</v>
      </c>
      <c r="AG411">
        <f t="shared" si="435"/>
        <v>2248.4999999999995</v>
      </c>
      <c r="AH411" t="str">
        <f t="shared" si="436"/>
        <v/>
      </c>
      <c r="AI411">
        <f t="shared" si="437"/>
        <v>49</v>
      </c>
      <c r="AJ411">
        <f t="shared" si="440"/>
        <v>2015</v>
      </c>
      <c r="AK411">
        <f t="shared" ref="AK411:AL411" si="491">AJ411+40</f>
        <v>2055</v>
      </c>
      <c r="AL411">
        <f t="shared" si="491"/>
        <v>2095</v>
      </c>
      <c r="AM411">
        <f>BT53*IF(DukeEnergy_TP!AM53&lt;&gt;0,1,0)</f>
        <v>13244.994547212229</v>
      </c>
      <c r="AN411">
        <f>BU53*IF(DukeEnergy_TP!AN53&lt;&gt;0,1,0)</f>
        <v>13244.994547212229</v>
      </c>
      <c r="AO411">
        <f>BV53*IF(DukeEnergy_TP!AO53&lt;&gt;0,1,0)</f>
        <v>16686.391929278314</v>
      </c>
      <c r="AP411">
        <f>BW53*IF(DukeEnergy_TP!AP53&lt;&gt;0,1,0)</f>
        <v>16686.391929278314</v>
      </c>
      <c r="AQ411">
        <f>$BR53*IF(DukeEnergy_TP!AQ53&lt;&gt;0,1,0)</f>
        <v>14965.693238245269</v>
      </c>
      <c r="AR411">
        <f>$BR53*IF(DukeEnergy_TP!AR53&lt;&gt;0,1,0)</f>
        <v>14965.693238245269</v>
      </c>
      <c r="AS411">
        <f>$BR53*IF(DukeEnergy_TP!AS53&lt;&gt;0,1,0)</f>
        <v>14965.693238245269</v>
      </c>
      <c r="AT411">
        <f>$BR53*IF(DukeEnergy_TP!AT53&lt;&gt;0,1,0)</f>
        <v>14965.693238245269</v>
      </c>
      <c r="AU411">
        <f>$BR53*IF(DukeEnergy_TP!AU53&lt;&gt;0,1,0)</f>
        <v>14965.693238245269</v>
      </c>
      <c r="AV411">
        <f>$BR53*IF(DukeEnergy_TP!AV53&lt;&gt;0,1,0)</f>
        <v>14965.693238245269</v>
      </c>
      <c r="AW411">
        <f>$BR53*IF(DukeEnergy_TP!AW53&lt;&gt;0,1,0)</f>
        <v>14965.693238245269</v>
      </c>
      <c r="AX411">
        <f>$BR53*IF(DukeEnergy_TP!AX53&lt;&gt;0,1,0)</f>
        <v>14965.693238245269</v>
      </c>
      <c r="AY411">
        <f>$BR53*IF(DukeEnergy_TP!AY53&lt;&gt;0,1,0)</f>
        <v>14965.693238245269</v>
      </c>
      <c r="AZ411">
        <f>$BR53*IF(DukeEnergy_TP!AZ53&lt;&gt;0,1,0)</f>
        <v>14965.693238245269</v>
      </c>
      <c r="BA411">
        <f>$BR53*IF(DukeEnergy_TP!BA53&lt;&gt;0,1,0)</f>
        <v>14965.693238245269</v>
      </c>
      <c r="BB411">
        <f>$BR53*IF(DukeEnergy_TP!BB53&lt;&gt;0,1,0)</f>
        <v>14965.693238245269</v>
      </c>
      <c r="BC411">
        <f>$BR53*IF(DukeEnergy_TP!BC53&lt;&gt;0,1,0)</f>
        <v>14965.693238245269</v>
      </c>
      <c r="BD411">
        <f>$BR53*IF(DukeEnergy_TP!BD53&lt;&gt;0,1,0)</f>
        <v>14965.693238245269</v>
      </c>
      <c r="BE411">
        <f>$BR53*IF(DukeEnergy_TP!BE53&lt;&gt;0,1,0)</f>
        <v>14965.693238245269</v>
      </c>
      <c r="BF411">
        <f>$BR53*IF(DukeEnergy_TP!BF53&lt;&gt;0,1,0)</f>
        <v>14965.693238245269</v>
      </c>
      <c r="BG411">
        <f>$BR53*IF(DukeEnergy_TP!BG53&lt;&gt;0,1,0)</f>
        <v>14965.693238245269</v>
      </c>
      <c r="BH411">
        <f>$BR53*IF(DukeEnergy_TP!BH53&lt;&gt;0,1,0)</f>
        <v>14965.693238245269</v>
      </c>
      <c r="BI411">
        <f>$BR53*IF(DukeEnergy_TP!BI53&lt;&gt;0,1,0)</f>
        <v>14965.693238245269</v>
      </c>
      <c r="BJ411">
        <f>$BR53*IF(DukeEnergy_TP!BJ53&lt;&gt;0,1,0)</f>
        <v>14965.693238245269</v>
      </c>
      <c r="BK411">
        <f>$BR53*IF(DukeEnergy_TP!BK53&lt;&gt;0,1,0)</f>
        <v>14965.693238245269</v>
      </c>
      <c r="BL411">
        <f>$BR53*IF(DukeEnergy_TP!BL53&lt;&gt;0,1,0)</f>
        <v>14965.693238245269</v>
      </c>
      <c r="BM411">
        <f>$BR53*IF(DukeEnergy_TP!BM53&lt;&gt;0,1,0)</f>
        <v>14965.693238245269</v>
      </c>
      <c r="BN411">
        <f>$BR53*IF(DukeEnergy_TP!BN53&lt;&gt;0,1,0)</f>
        <v>14965.693238245269</v>
      </c>
      <c r="BO411">
        <f>$BR53*IF(DukeEnergy_TP!BO53&lt;&gt;0,1,0)</f>
        <v>14965.693238245269</v>
      </c>
      <c r="BP411">
        <f>$BR53*IF(DukeEnergy_TP!BP53&lt;&gt;0,1,0)</f>
        <v>14965.693238245269</v>
      </c>
      <c r="BQ411">
        <f>$BR53*IF(DukeEnergy_TP!BQ53&lt;&gt;0,1,0)</f>
        <v>0</v>
      </c>
    </row>
    <row r="412" spans="1:69">
      <c r="A412" t="s">
        <v>285</v>
      </c>
      <c r="B412" t="s">
        <v>32</v>
      </c>
      <c r="C412" t="s">
        <v>33</v>
      </c>
      <c r="D412" t="s">
        <v>34</v>
      </c>
      <c r="E412" t="s">
        <v>358</v>
      </c>
      <c r="F412" t="s">
        <v>366</v>
      </c>
      <c r="I412">
        <v>66.8</v>
      </c>
      <c r="J412" t="s">
        <v>72</v>
      </c>
      <c r="K412">
        <v>1975</v>
      </c>
      <c r="M412" t="s">
        <v>306</v>
      </c>
      <c r="N412" t="s">
        <v>312</v>
      </c>
      <c r="S412" t="s">
        <v>290</v>
      </c>
      <c r="T412" t="s">
        <v>41</v>
      </c>
      <c r="U412">
        <v>28.903863000000001</v>
      </c>
      <c r="V412">
        <v>-81.332329000000001</v>
      </c>
      <c r="W412" t="s">
        <v>42</v>
      </c>
      <c r="X412" t="s">
        <v>359</v>
      </c>
      <c r="Y412" t="s">
        <v>360</v>
      </c>
      <c r="AA412" t="s">
        <v>110</v>
      </c>
      <c r="AB412" t="s">
        <v>361</v>
      </c>
      <c r="AC412" t="s">
        <v>362</v>
      </c>
      <c r="AD412" t="s">
        <v>367</v>
      </c>
      <c r="AE412" t="s">
        <v>49</v>
      </c>
      <c r="AF412" s="1">
        <v>1</v>
      </c>
      <c r="AG412">
        <f t="shared" si="435"/>
        <v>2248.4999999999995</v>
      </c>
      <c r="AH412" t="str">
        <f t="shared" si="436"/>
        <v/>
      </c>
      <c r="AI412">
        <f t="shared" si="437"/>
        <v>49</v>
      </c>
      <c r="AJ412">
        <f t="shared" si="440"/>
        <v>2015</v>
      </c>
      <c r="AK412">
        <f t="shared" ref="AK412:AL412" si="492">AJ412+40</f>
        <v>2055</v>
      </c>
      <c r="AL412">
        <f t="shared" si="492"/>
        <v>2095</v>
      </c>
      <c r="AM412">
        <f>BT54*IF(DukeEnergy_TP!AM54&lt;&gt;0,1,0)</f>
        <v>13244.994547212229</v>
      </c>
      <c r="AN412">
        <f>BU54*IF(DukeEnergy_TP!AN54&lt;&gt;0,1,0)</f>
        <v>13244.994547212229</v>
      </c>
      <c r="AO412">
        <f>BV54*IF(DukeEnergy_TP!AO54&lt;&gt;0,1,0)</f>
        <v>16686.391929278314</v>
      </c>
      <c r="AP412">
        <f>BW54*IF(DukeEnergy_TP!AP54&lt;&gt;0,1,0)</f>
        <v>16686.391929278314</v>
      </c>
      <c r="AQ412">
        <f>$BR54*IF(DukeEnergy_TP!AQ54&lt;&gt;0,1,0)</f>
        <v>14965.693238245269</v>
      </c>
      <c r="AR412">
        <f>$BR54*IF(DukeEnergy_TP!AR54&lt;&gt;0,1,0)</f>
        <v>14965.693238245269</v>
      </c>
      <c r="AS412">
        <f>$BR54*IF(DukeEnergy_TP!AS54&lt;&gt;0,1,0)</f>
        <v>14965.693238245269</v>
      </c>
      <c r="AT412">
        <f>$BR54*IF(DukeEnergy_TP!AT54&lt;&gt;0,1,0)</f>
        <v>14965.693238245269</v>
      </c>
      <c r="AU412">
        <f>$BR54*IF(DukeEnergy_TP!AU54&lt;&gt;0,1,0)</f>
        <v>14965.693238245269</v>
      </c>
      <c r="AV412">
        <f>$BR54*IF(DukeEnergy_TP!AV54&lt;&gt;0,1,0)</f>
        <v>14965.693238245269</v>
      </c>
      <c r="AW412">
        <f>$BR54*IF(DukeEnergy_TP!AW54&lt;&gt;0,1,0)</f>
        <v>14965.693238245269</v>
      </c>
      <c r="AX412">
        <f>$BR54*IF(DukeEnergy_TP!AX54&lt;&gt;0,1,0)</f>
        <v>14965.693238245269</v>
      </c>
      <c r="AY412">
        <f>$BR54*IF(DukeEnergy_TP!AY54&lt;&gt;0,1,0)</f>
        <v>14965.693238245269</v>
      </c>
      <c r="AZ412">
        <f>$BR54*IF(DukeEnergy_TP!AZ54&lt;&gt;0,1,0)</f>
        <v>14965.693238245269</v>
      </c>
      <c r="BA412">
        <f>$BR54*IF(DukeEnergy_TP!BA54&lt;&gt;0,1,0)</f>
        <v>14965.693238245269</v>
      </c>
      <c r="BB412">
        <f>$BR54*IF(DukeEnergy_TP!BB54&lt;&gt;0,1,0)</f>
        <v>14965.693238245269</v>
      </c>
      <c r="BC412">
        <f>$BR54*IF(DukeEnergy_TP!BC54&lt;&gt;0,1,0)</f>
        <v>14965.693238245269</v>
      </c>
      <c r="BD412">
        <f>$BR54*IF(DukeEnergy_TP!BD54&lt;&gt;0,1,0)</f>
        <v>14965.693238245269</v>
      </c>
      <c r="BE412">
        <f>$BR54*IF(DukeEnergy_TP!BE54&lt;&gt;0,1,0)</f>
        <v>14965.693238245269</v>
      </c>
      <c r="BF412">
        <f>$BR54*IF(DukeEnergy_TP!BF54&lt;&gt;0,1,0)</f>
        <v>14965.693238245269</v>
      </c>
      <c r="BG412">
        <f>$BR54*IF(DukeEnergy_TP!BG54&lt;&gt;0,1,0)</f>
        <v>14965.693238245269</v>
      </c>
      <c r="BH412">
        <f>$BR54*IF(DukeEnergy_TP!BH54&lt;&gt;0,1,0)</f>
        <v>14965.693238245269</v>
      </c>
      <c r="BI412">
        <f>$BR54*IF(DukeEnergy_TP!BI54&lt;&gt;0,1,0)</f>
        <v>14965.693238245269</v>
      </c>
      <c r="BJ412">
        <f>$BR54*IF(DukeEnergy_TP!BJ54&lt;&gt;0,1,0)</f>
        <v>14965.693238245269</v>
      </c>
      <c r="BK412">
        <f>$BR54*IF(DukeEnergy_TP!BK54&lt;&gt;0,1,0)</f>
        <v>14965.693238245269</v>
      </c>
      <c r="BL412">
        <f>$BR54*IF(DukeEnergy_TP!BL54&lt;&gt;0,1,0)</f>
        <v>14965.693238245269</v>
      </c>
      <c r="BM412">
        <f>$BR54*IF(DukeEnergy_TP!BM54&lt;&gt;0,1,0)</f>
        <v>14965.693238245269</v>
      </c>
      <c r="BN412">
        <f>$BR54*IF(DukeEnergy_TP!BN54&lt;&gt;0,1,0)</f>
        <v>14965.693238245269</v>
      </c>
      <c r="BO412">
        <f>$BR54*IF(DukeEnergy_TP!BO54&lt;&gt;0,1,0)</f>
        <v>14965.693238245269</v>
      </c>
      <c r="BP412">
        <f>$BR54*IF(DukeEnergy_TP!BP54&lt;&gt;0,1,0)</f>
        <v>14965.693238245269</v>
      </c>
      <c r="BQ412">
        <f>$BR54*IF(DukeEnergy_TP!BQ54&lt;&gt;0,1,0)</f>
        <v>0</v>
      </c>
    </row>
    <row r="413" spans="1:69">
      <c r="A413" t="s">
        <v>285</v>
      </c>
      <c r="B413" t="s">
        <v>32</v>
      </c>
      <c r="C413" t="s">
        <v>33</v>
      </c>
      <c r="D413" t="s">
        <v>34</v>
      </c>
      <c r="E413" t="s">
        <v>358</v>
      </c>
      <c r="F413" t="s">
        <v>296</v>
      </c>
      <c r="I413">
        <v>66.8</v>
      </c>
      <c r="J413" t="s">
        <v>72</v>
      </c>
      <c r="K413">
        <v>1976</v>
      </c>
      <c r="M413" t="s">
        <v>306</v>
      </c>
      <c r="N413" t="s">
        <v>312</v>
      </c>
      <c r="S413" t="s">
        <v>290</v>
      </c>
      <c r="T413" t="s">
        <v>41</v>
      </c>
      <c r="U413">
        <v>28.903863000000001</v>
      </c>
      <c r="V413">
        <v>-81.332329000000001</v>
      </c>
      <c r="W413" t="s">
        <v>42</v>
      </c>
      <c r="X413" t="s">
        <v>359</v>
      </c>
      <c r="Y413" t="s">
        <v>360</v>
      </c>
      <c r="AA413" t="s">
        <v>110</v>
      </c>
      <c r="AB413" t="s">
        <v>361</v>
      </c>
      <c r="AC413" t="s">
        <v>362</v>
      </c>
      <c r="AD413" t="s">
        <v>363</v>
      </c>
      <c r="AE413" t="s">
        <v>49</v>
      </c>
      <c r="AF413" s="1">
        <v>1</v>
      </c>
      <c r="AG413">
        <f t="shared" si="435"/>
        <v>2248.4999999999995</v>
      </c>
      <c r="AH413" t="str">
        <f t="shared" si="436"/>
        <v/>
      </c>
      <c r="AI413">
        <f t="shared" si="437"/>
        <v>48</v>
      </c>
      <c r="AJ413">
        <f t="shared" si="440"/>
        <v>2016</v>
      </c>
      <c r="AK413">
        <f t="shared" ref="AK413:AL413" si="493">AJ413+40</f>
        <v>2056</v>
      </c>
      <c r="AL413">
        <f t="shared" si="493"/>
        <v>2096</v>
      </c>
      <c r="AM413">
        <f>BT55*IF(DukeEnergy_TP!AM55&lt;&gt;0,1,0)</f>
        <v>13244.994547212229</v>
      </c>
      <c r="AN413">
        <f>BU55*IF(DukeEnergy_TP!AN55&lt;&gt;0,1,0)</f>
        <v>13244.994547212229</v>
      </c>
      <c r="AO413">
        <f>BV55*IF(DukeEnergy_TP!AO55&lt;&gt;0,1,0)</f>
        <v>16686.391929278314</v>
      </c>
      <c r="AP413">
        <f>BW55*IF(DukeEnergy_TP!AP55&lt;&gt;0,1,0)</f>
        <v>16686.391929278314</v>
      </c>
      <c r="AQ413">
        <f>$BR55*IF(DukeEnergy_TP!AQ55&lt;&gt;0,1,0)</f>
        <v>14965.693238245269</v>
      </c>
      <c r="AR413">
        <f>$BR55*IF(DukeEnergy_TP!AR55&lt;&gt;0,1,0)</f>
        <v>14965.693238245269</v>
      </c>
      <c r="AS413">
        <f>$BR55*IF(DukeEnergy_TP!AS55&lt;&gt;0,1,0)</f>
        <v>14965.693238245269</v>
      </c>
      <c r="AT413">
        <f>$BR55*IF(DukeEnergy_TP!AT55&lt;&gt;0,1,0)</f>
        <v>14965.693238245269</v>
      </c>
      <c r="AU413">
        <f>$BR55*IF(DukeEnergy_TP!AU55&lt;&gt;0,1,0)</f>
        <v>14965.693238245269</v>
      </c>
      <c r="AV413">
        <f>$BR55*IF(DukeEnergy_TP!AV55&lt;&gt;0,1,0)</f>
        <v>14965.693238245269</v>
      </c>
      <c r="AW413">
        <f>$BR55*IF(DukeEnergy_TP!AW55&lt;&gt;0,1,0)</f>
        <v>14965.693238245269</v>
      </c>
      <c r="AX413">
        <f>$BR55*IF(DukeEnergy_TP!AX55&lt;&gt;0,1,0)</f>
        <v>14965.693238245269</v>
      </c>
      <c r="AY413">
        <f>$BR55*IF(DukeEnergy_TP!AY55&lt;&gt;0,1,0)</f>
        <v>14965.693238245269</v>
      </c>
      <c r="AZ413">
        <f>$BR55*IF(DukeEnergy_TP!AZ55&lt;&gt;0,1,0)</f>
        <v>14965.693238245269</v>
      </c>
      <c r="BA413">
        <f>$BR55*IF(DukeEnergy_TP!BA55&lt;&gt;0,1,0)</f>
        <v>14965.693238245269</v>
      </c>
      <c r="BB413">
        <f>$BR55*IF(DukeEnergy_TP!BB55&lt;&gt;0,1,0)</f>
        <v>14965.693238245269</v>
      </c>
      <c r="BC413">
        <f>$BR55*IF(DukeEnergy_TP!BC55&lt;&gt;0,1,0)</f>
        <v>14965.693238245269</v>
      </c>
      <c r="BD413">
        <f>$BR55*IF(DukeEnergy_TP!BD55&lt;&gt;0,1,0)</f>
        <v>14965.693238245269</v>
      </c>
      <c r="BE413">
        <f>$BR55*IF(DukeEnergy_TP!BE55&lt;&gt;0,1,0)</f>
        <v>14965.693238245269</v>
      </c>
      <c r="BF413">
        <f>$BR55*IF(DukeEnergy_TP!BF55&lt;&gt;0,1,0)</f>
        <v>14965.693238245269</v>
      </c>
      <c r="BG413">
        <f>$BR55*IF(DukeEnergy_TP!BG55&lt;&gt;0,1,0)</f>
        <v>14965.693238245269</v>
      </c>
      <c r="BH413">
        <f>$BR55*IF(DukeEnergy_TP!BH55&lt;&gt;0,1,0)</f>
        <v>14965.693238245269</v>
      </c>
      <c r="BI413">
        <f>$BR55*IF(DukeEnergy_TP!BI55&lt;&gt;0,1,0)</f>
        <v>14965.693238245269</v>
      </c>
      <c r="BJ413">
        <f>$BR55*IF(DukeEnergy_TP!BJ55&lt;&gt;0,1,0)</f>
        <v>14965.693238245269</v>
      </c>
      <c r="BK413">
        <f>$BR55*IF(DukeEnergy_TP!BK55&lt;&gt;0,1,0)</f>
        <v>14965.693238245269</v>
      </c>
      <c r="BL413">
        <f>$BR55*IF(DukeEnergy_TP!BL55&lt;&gt;0,1,0)</f>
        <v>14965.693238245269</v>
      </c>
      <c r="BM413">
        <f>$BR55*IF(DukeEnergy_TP!BM55&lt;&gt;0,1,0)</f>
        <v>14965.693238245269</v>
      </c>
      <c r="BN413">
        <f>$BR55*IF(DukeEnergy_TP!BN55&lt;&gt;0,1,0)</f>
        <v>14965.693238245269</v>
      </c>
      <c r="BO413">
        <f>$BR55*IF(DukeEnergy_TP!BO55&lt;&gt;0,1,0)</f>
        <v>14965.693238245269</v>
      </c>
      <c r="BP413">
        <f>$BR55*IF(DukeEnergy_TP!BP55&lt;&gt;0,1,0)</f>
        <v>14965.693238245269</v>
      </c>
      <c r="BQ413">
        <f>$BR55*IF(DukeEnergy_TP!BQ55&lt;&gt;0,1,0)</f>
        <v>0</v>
      </c>
    </row>
    <row r="414" spans="1:69">
      <c r="A414" t="s">
        <v>285</v>
      </c>
      <c r="B414" t="s">
        <v>32</v>
      </c>
      <c r="C414" t="s">
        <v>33</v>
      </c>
      <c r="D414" t="s">
        <v>34</v>
      </c>
      <c r="E414" t="s">
        <v>358</v>
      </c>
      <c r="F414" t="s">
        <v>327</v>
      </c>
      <c r="I414">
        <v>66.8</v>
      </c>
      <c r="J414" t="s">
        <v>72</v>
      </c>
      <c r="K414">
        <v>1976</v>
      </c>
      <c r="M414" t="s">
        <v>306</v>
      </c>
      <c r="N414" t="s">
        <v>312</v>
      </c>
      <c r="S414" t="s">
        <v>290</v>
      </c>
      <c r="T414" t="s">
        <v>41</v>
      </c>
      <c r="U414">
        <v>28.903863000000001</v>
      </c>
      <c r="V414">
        <v>-81.332329000000001</v>
      </c>
      <c r="W414" t="s">
        <v>42</v>
      </c>
      <c r="X414" t="s">
        <v>359</v>
      </c>
      <c r="Y414" t="s">
        <v>360</v>
      </c>
      <c r="AA414" t="s">
        <v>110</v>
      </c>
      <c r="AB414" t="s">
        <v>361</v>
      </c>
      <c r="AC414" t="s">
        <v>362</v>
      </c>
      <c r="AD414" t="s">
        <v>365</v>
      </c>
      <c r="AE414" t="s">
        <v>49</v>
      </c>
      <c r="AF414" s="1">
        <v>1</v>
      </c>
      <c r="AG414">
        <f t="shared" si="435"/>
        <v>2248.4999999999995</v>
      </c>
      <c r="AH414" t="str">
        <f t="shared" si="436"/>
        <v/>
      </c>
      <c r="AI414">
        <f t="shared" si="437"/>
        <v>48</v>
      </c>
      <c r="AJ414">
        <f t="shared" si="440"/>
        <v>2016</v>
      </c>
      <c r="AK414">
        <f t="shared" ref="AK414:AL414" si="494">AJ414+40</f>
        <v>2056</v>
      </c>
      <c r="AL414">
        <f t="shared" si="494"/>
        <v>2096</v>
      </c>
      <c r="AM414">
        <f>BT56*IF(DukeEnergy_TP!AM56&lt;&gt;0,1,0)</f>
        <v>13244.994547212229</v>
      </c>
      <c r="AN414">
        <f>BU56*IF(DukeEnergy_TP!AN56&lt;&gt;0,1,0)</f>
        <v>13244.994547212229</v>
      </c>
      <c r="AO414">
        <f>BV56*IF(DukeEnergy_TP!AO56&lt;&gt;0,1,0)</f>
        <v>16686.391929278314</v>
      </c>
      <c r="AP414">
        <f>BW56*IF(DukeEnergy_TP!AP56&lt;&gt;0,1,0)</f>
        <v>16686.391929278314</v>
      </c>
      <c r="AQ414">
        <f>$BR56*IF(DukeEnergy_TP!AQ56&lt;&gt;0,1,0)</f>
        <v>14965.693238245269</v>
      </c>
      <c r="AR414">
        <f>$BR56*IF(DukeEnergy_TP!AR56&lt;&gt;0,1,0)</f>
        <v>14965.693238245269</v>
      </c>
      <c r="AS414">
        <f>$BR56*IF(DukeEnergy_TP!AS56&lt;&gt;0,1,0)</f>
        <v>14965.693238245269</v>
      </c>
      <c r="AT414">
        <f>$BR56*IF(DukeEnergy_TP!AT56&lt;&gt;0,1,0)</f>
        <v>14965.693238245269</v>
      </c>
      <c r="AU414">
        <f>$BR56*IF(DukeEnergy_TP!AU56&lt;&gt;0,1,0)</f>
        <v>14965.693238245269</v>
      </c>
      <c r="AV414">
        <f>$BR56*IF(DukeEnergy_TP!AV56&lt;&gt;0,1,0)</f>
        <v>14965.693238245269</v>
      </c>
      <c r="AW414">
        <f>$BR56*IF(DukeEnergy_TP!AW56&lt;&gt;0,1,0)</f>
        <v>14965.693238245269</v>
      </c>
      <c r="AX414">
        <f>$BR56*IF(DukeEnergy_TP!AX56&lt;&gt;0,1,0)</f>
        <v>14965.693238245269</v>
      </c>
      <c r="AY414">
        <f>$BR56*IF(DukeEnergy_TP!AY56&lt;&gt;0,1,0)</f>
        <v>14965.693238245269</v>
      </c>
      <c r="AZ414">
        <f>$BR56*IF(DukeEnergy_TP!AZ56&lt;&gt;0,1,0)</f>
        <v>14965.693238245269</v>
      </c>
      <c r="BA414">
        <f>$BR56*IF(DukeEnergy_TP!BA56&lt;&gt;0,1,0)</f>
        <v>14965.693238245269</v>
      </c>
      <c r="BB414">
        <f>$BR56*IF(DukeEnergy_TP!BB56&lt;&gt;0,1,0)</f>
        <v>14965.693238245269</v>
      </c>
      <c r="BC414">
        <f>$BR56*IF(DukeEnergy_TP!BC56&lt;&gt;0,1,0)</f>
        <v>14965.693238245269</v>
      </c>
      <c r="BD414">
        <f>$BR56*IF(DukeEnergy_TP!BD56&lt;&gt;0,1,0)</f>
        <v>14965.693238245269</v>
      </c>
      <c r="BE414">
        <f>$BR56*IF(DukeEnergy_TP!BE56&lt;&gt;0,1,0)</f>
        <v>14965.693238245269</v>
      </c>
      <c r="BF414">
        <f>$BR56*IF(DukeEnergy_TP!BF56&lt;&gt;0,1,0)</f>
        <v>14965.693238245269</v>
      </c>
      <c r="BG414">
        <f>$BR56*IF(DukeEnergy_TP!BG56&lt;&gt;0,1,0)</f>
        <v>14965.693238245269</v>
      </c>
      <c r="BH414">
        <f>$BR56*IF(DukeEnergy_TP!BH56&lt;&gt;0,1,0)</f>
        <v>14965.693238245269</v>
      </c>
      <c r="BI414">
        <f>$BR56*IF(DukeEnergy_TP!BI56&lt;&gt;0,1,0)</f>
        <v>14965.693238245269</v>
      </c>
      <c r="BJ414">
        <f>$BR56*IF(DukeEnergy_TP!BJ56&lt;&gt;0,1,0)</f>
        <v>14965.693238245269</v>
      </c>
      <c r="BK414">
        <f>$BR56*IF(DukeEnergy_TP!BK56&lt;&gt;0,1,0)</f>
        <v>14965.693238245269</v>
      </c>
      <c r="BL414">
        <f>$BR56*IF(DukeEnergy_TP!BL56&lt;&gt;0,1,0)</f>
        <v>14965.693238245269</v>
      </c>
      <c r="BM414">
        <f>$BR56*IF(DukeEnergy_TP!BM56&lt;&gt;0,1,0)</f>
        <v>14965.693238245269</v>
      </c>
      <c r="BN414">
        <f>$BR56*IF(DukeEnergy_TP!BN56&lt;&gt;0,1,0)</f>
        <v>14965.693238245269</v>
      </c>
      <c r="BO414">
        <f>$BR56*IF(DukeEnergy_TP!BO56&lt;&gt;0,1,0)</f>
        <v>14965.693238245269</v>
      </c>
      <c r="BP414">
        <f>$BR56*IF(DukeEnergy_TP!BP56&lt;&gt;0,1,0)</f>
        <v>14965.693238245269</v>
      </c>
      <c r="BQ414">
        <f>$BR56*IF(DukeEnergy_TP!BQ56&lt;&gt;0,1,0)</f>
        <v>0</v>
      </c>
    </row>
    <row r="415" spans="1:69">
      <c r="A415" t="s">
        <v>285</v>
      </c>
      <c r="B415" t="s">
        <v>32</v>
      </c>
      <c r="C415" t="s">
        <v>33</v>
      </c>
      <c r="D415" t="s">
        <v>34</v>
      </c>
      <c r="E415" t="s">
        <v>358</v>
      </c>
      <c r="F415" t="s">
        <v>346</v>
      </c>
      <c r="I415">
        <v>66.8</v>
      </c>
      <c r="J415" t="s">
        <v>72</v>
      </c>
      <c r="K415">
        <v>1976</v>
      </c>
      <c r="M415" t="s">
        <v>306</v>
      </c>
      <c r="N415" t="s">
        <v>312</v>
      </c>
      <c r="S415" t="s">
        <v>290</v>
      </c>
      <c r="T415" t="s">
        <v>41</v>
      </c>
      <c r="U415">
        <v>28.903863000000001</v>
      </c>
      <c r="V415">
        <v>-81.332329000000001</v>
      </c>
      <c r="W415" t="s">
        <v>42</v>
      </c>
      <c r="X415" t="s">
        <v>359</v>
      </c>
      <c r="Y415" t="s">
        <v>360</v>
      </c>
      <c r="AA415" t="s">
        <v>110</v>
      </c>
      <c r="AB415" t="s">
        <v>361</v>
      </c>
      <c r="AC415" t="s">
        <v>362</v>
      </c>
      <c r="AD415" t="s">
        <v>368</v>
      </c>
      <c r="AE415" t="s">
        <v>49</v>
      </c>
      <c r="AF415" s="1">
        <v>1</v>
      </c>
      <c r="AG415">
        <f t="shared" si="435"/>
        <v>2248.4999999999995</v>
      </c>
      <c r="AH415" t="str">
        <f t="shared" si="436"/>
        <v/>
      </c>
      <c r="AI415">
        <f t="shared" si="437"/>
        <v>48</v>
      </c>
      <c r="AJ415">
        <f t="shared" si="440"/>
        <v>2016</v>
      </c>
      <c r="AK415">
        <f t="shared" ref="AK415:AL415" si="495">AJ415+40</f>
        <v>2056</v>
      </c>
      <c r="AL415">
        <f t="shared" si="495"/>
        <v>2096</v>
      </c>
      <c r="AM415">
        <f>BT57*IF(DukeEnergy_TP!AM57&lt;&gt;0,1,0)</f>
        <v>13244.994547212229</v>
      </c>
      <c r="AN415">
        <f>BU57*IF(DukeEnergy_TP!AN57&lt;&gt;0,1,0)</f>
        <v>13244.994547212229</v>
      </c>
      <c r="AO415">
        <f>BV57*IF(DukeEnergy_TP!AO57&lt;&gt;0,1,0)</f>
        <v>16686.391929278314</v>
      </c>
      <c r="AP415">
        <f>BW57*IF(DukeEnergy_TP!AP57&lt;&gt;0,1,0)</f>
        <v>16686.391929278314</v>
      </c>
      <c r="AQ415">
        <f>$BR57*IF(DukeEnergy_TP!AQ57&lt;&gt;0,1,0)</f>
        <v>14965.693238245269</v>
      </c>
      <c r="AR415">
        <f>$BR57*IF(DukeEnergy_TP!AR57&lt;&gt;0,1,0)</f>
        <v>14965.693238245269</v>
      </c>
      <c r="AS415">
        <f>$BR57*IF(DukeEnergy_TP!AS57&lt;&gt;0,1,0)</f>
        <v>14965.693238245269</v>
      </c>
      <c r="AT415">
        <f>$BR57*IF(DukeEnergy_TP!AT57&lt;&gt;0,1,0)</f>
        <v>14965.693238245269</v>
      </c>
      <c r="AU415">
        <f>$BR57*IF(DukeEnergy_TP!AU57&lt;&gt;0,1,0)</f>
        <v>14965.693238245269</v>
      </c>
      <c r="AV415">
        <f>$BR57*IF(DukeEnergy_TP!AV57&lt;&gt;0,1,0)</f>
        <v>14965.693238245269</v>
      </c>
      <c r="AW415">
        <f>$BR57*IF(DukeEnergy_TP!AW57&lt;&gt;0,1,0)</f>
        <v>14965.693238245269</v>
      </c>
      <c r="AX415">
        <f>$BR57*IF(DukeEnergy_TP!AX57&lt;&gt;0,1,0)</f>
        <v>14965.693238245269</v>
      </c>
      <c r="AY415">
        <f>$BR57*IF(DukeEnergy_TP!AY57&lt;&gt;0,1,0)</f>
        <v>14965.693238245269</v>
      </c>
      <c r="AZ415">
        <f>$BR57*IF(DukeEnergy_TP!AZ57&lt;&gt;0,1,0)</f>
        <v>14965.693238245269</v>
      </c>
      <c r="BA415">
        <f>$BR57*IF(DukeEnergy_TP!BA57&lt;&gt;0,1,0)</f>
        <v>14965.693238245269</v>
      </c>
      <c r="BB415">
        <f>$BR57*IF(DukeEnergy_TP!BB57&lt;&gt;0,1,0)</f>
        <v>14965.693238245269</v>
      </c>
      <c r="BC415">
        <f>$BR57*IF(DukeEnergy_TP!BC57&lt;&gt;0,1,0)</f>
        <v>14965.693238245269</v>
      </c>
      <c r="BD415">
        <f>$BR57*IF(DukeEnergy_TP!BD57&lt;&gt;0,1,0)</f>
        <v>14965.693238245269</v>
      </c>
      <c r="BE415">
        <f>$BR57*IF(DukeEnergy_TP!BE57&lt;&gt;0,1,0)</f>
        <v>14965.693238245269</v>
      </c>
      <c r="BF415">
        <f>$BR57*IF(DukeEnergy_TP!BF57&lt;&gt;0,1,0)</f>
        <v>14965.693238245269</v>
      </c>
      <c r="BG415">
        <f>$BR57*IF(DukeEnergy_TP!BG57&lt;&gt;0,1,0)</f>
        <v>14965.693238245269</v>
      </c>
      <c r="BH415">
        <f>$BR57*IF(DukeEnergy_TP!BH57&lt;&gt;0,1,0)</f>
        <v>14965.693238245269</v>
      </c>
      <c r="BI415">
        <f>$BR57*IF(DukeEnergy_TP!BI57&lt;&gt;0,1,0)</f>
        <v>14965.693238245269</v>
      </c>
      <c r="BJ415">
        <f>$BR57*IF(DukeEnergy_TP!BJ57&lt;&gt;0,1,0)</f>
        <v>14965.693238245269</v>
      </c>
      <c r="BK415">
        <f>$BR57*IF(DukeEnergy_TP!BK57&lt;&gt;0,1,0)</f>
        <v>14965.693238245269</v>
      </c>
      <c r="BL415">
        <f>$BR57*IF(DukeEnergy_TP!BL57&lt;&gt;0,1,0)</f>
        <v>14965.693238245269</v>
      </c>
      <c r="BM415">
        <f>$BR57*IF(DukeEnergy_TP!BM57&lt;&gt;0,1,0)</f>
        <v>14965.693238245269</v>
      </c>
      <c r="BN415">
        <f>$BR57*IF(DukeEnergy_TP!BN57&lt;&gt;0,1,0)</f>
        <v>14965.693238245269</v>
      </c>
      <c r="BO415">
        <f>$BR57*IF(DukeEnergy_TP!BO57&lt;&gt;0,1,0)</f>
        <v>14965.693238245269</v>
      </c>
      <c r="BP415">
        <f>$BR57*IF(DukeEnergy_TP!BP57&lt;&gt;0,1,0)</f>
        <v>14965.693238245269</v>
      </c>
      <c r="BQ415">
        <f>$BR57*IF(DukeEnergy_TP!BQ57&lt;&gt;0,1,0)</f>
        <v>0</v>
      </c>
    </row>
    <row r="416" spans="1:69">
      <c r="A416" t="s">
        <v>285</v>
      </c>
      <c r="B416" t="s">
        <v>32</v>
      </c>
      <c r="C416" t="s">
        <v>33</v>
      </c>
      <c r="D416" t="s">
        <v>34</v>
      </c>
      <c r="E416" t="s">
        <v>358</v>
      </c>
      <c r="F416" t="s">
        <v>348</v>
      </c>
      <c r="I416">
        <v>104</v>
      </c>
      <c r="J416" t="s">
        <v>72</v>
      </c>
      <c r="K416">
        <v>1992</v>
      </c>
      <c r="M416" t="s">
        <v>306</v>
      </c>
      <c r="N416" t="s">
        <v>289</v>
      </c>
      <c r="S416" t="s">
        <v>290</v>
      </c>
      <c r="T416" t="s">
        <v>41</v>
      </c>
      <c r="U416">
        <v>28.903863000000001</v>
      </c>
      <c r="V416">
        <v>-81.332329999999999</v>
      </c>
      <c r="W416" t="s">
        <v>42</v>
      </c>
      <c r="X416" t="s">
        <v>359</v>
      </c>
      <c r="Y416" t="s">
        <v>360</v>
      </c>
      <c r="AA416" t="s">
        <v>110</v>
      </c>
      <c r="AB416" t="s">
        <v>361</v>
      </c>
      <c r="AC416" t="s">
        <v>362</v>
      </c>
      <c r="AD416" t="s">
        <v>369</v>
      </c>
      <c r="AE416" t="s">
        <v>49</v>
      </c>
      <c r="AF416" s="1">
        <v>1</v>
      </c>
      <c r="AG416">
        <f t="shared" si="435"/>
        <v>2248.4999999999995</v>
      </c>
      <c r="AH416" t="str">
        <f t="shared" si="436"/>
        <v/>
      </c>
      <c r="AI416">
        <f t="shared" si="437"/>
        <v>32</v>
      </c>
      <c r="AJ416">
        <f t="shared" si="440"/>
        <v>2032</v>
      </c>
      <c r="AK416">
        <f t="shared" ref="AK416:AL416" si="496">AJ416+40</f>
        <v>2072</v>
      </c>
      <c r="AL416">
        <f t="shared" si="496"/>
        <v>2112</v>
      </c>
      <c r="AM416">
        <f>BT58*IF(DukeEnergy_TP!AM58&lt;&gt;0,1,0)</f>
        <v>179377.43183149688</v>
      </c>
      <c r="AN416">
        <f>BU58*IF(DukeEnergy_TP!AN58&lt;&gt;0,1,0)</f>
        <v>193769.86167000193</v>
      </c>
      <c r="AO416">
        <f>BV58*IF(DukeEnergy_TP!AO58&lt;&gt;0,1,0)</f>
        <v>219276.79022876546</v>
      </c>
      <c r="AP416">
        <f>BW58*IF(DukeEnergy_TP!AP58&lt;&gt;0,1,0)</f>
        <v>171427.53168657323</v>
      </c>
      <c r="AQ416">
        <f>$BR58*IF(DukeEnergy_TP!AQ58&lt;&gt;0,1,0)</f>
        <v>190962.90385420938</v>
      </c>
      <c r="AR416">
        <f>$BR58*IF(DukeEnergy_TP!AR58&lt;&gt;0,1,0)</f>
        <v>190962.90385420938</v>
      </c>
      <c r="AS416">
        <f>$BR58*IF(DukeEnergy_TP!AS58&lt;&gt;0,1,0)</f>
        <v>190962.90385420938</v>
      </c>
      <c r="AT416">
        <f>$BR58*IF(DukeEnergy_TP!AT58&lt;&gt;0,1,0)</f>
        <v>190962.90385420938</v>
      </c>
      <c r="AU416">
        <f>$BR58*IF(DukeEnergy_TP!AU58&lt;&gt;0,1,0)</f>
        <v>190962.90385420938</v>
      </c>
      <c r="AV416">
        <f>$BR58*IF(DukeEnergy_TP!AV58&lt;&gt;0,1,0)</f>
        <v>190962.90385420938</v>
      </c>
      <c r="AW416">
        <f>$BR58*IF(DukeEnergy_TP!AW58&lt;&gt;0,1,0)</f>
        <v>190962.90385420938</v>
      </c>
      <c r="AX416">
        <f>$BR58*IF(DukeEnergy_TP!AX58&lt;&gt;0,1,0)</f>
        <v>190962.90385420938</v>
      </c>
      <c r="AY416">
        <f>$BR58*IF(DukeEnergy_TP!AY58&lt;&gt;0,1,0)</f>
        <v>0</v>
      </c>
      <c r="AZ416">
        <f>$BR58*IF(DukeEnergy_TP!AZ58&lt;&gt;0,1,0)</f>
        <v>0</v>
      </c>
      <c r="BA416">
        <f>$BR58*IF(DukeEnergy_TP!BA58&lt;&gt;0,1,0)</f>
        <v>0</v>
      </c>
      <c r="BB416">
        <f>$BR58*IF(DukeEnergy_TP!BB58&lt;&gt;0,1,0)</f>
        <v>0</v>
      </c>
      <c r="BC416">
        <f>$BR58*IF(DukeEnergy_TP!BC58&lt;&gt;0,1,0)</f>
        <v>0</v>
      </c>
      <c r="BD416">
        <f>$BR58*IF(DukeEnergy_TP!BD58&lt;&gt;0,1,0)</f>
        <v>0</v>
      </c>
      <c r="BE416">
        <f>$BR58*IF(DukeEnergy_TP!BE58&lt;&gt;0,1,0)</f>
        <v>0</v>
      </c>
      <c r="BF416">
        <f>$BR58*IF(DukeEnergy_TP!BF58&lt;&gt;0,1,0)</f>
        <v>0</v>
      </c>
      <c r="BG416">
        <f>$BR58*IF(DukeEnergy_TP!BG58&lt;&gt;0,1,0)</f>
        <v>0</v>
      </c>
      <c r="BH416">
        <f>$BR58*IF(DukeEnergy_TP!BH58&lt;&gt;0,1,0)</f>
        <v>0</v>
      </c>
      <c r="BI416">
        <f>$BR58*IF(DukeEnergy_TP!BI58&lt;&gt;0,1,0)</f>
        <v>0</v>
      </c>
      <c r="BJ416">
        <f>$BR58*IF(DukeEnergy_TP!BJ58&lt;&gt;0,1,0)</f>
        <v>0</v>
      </c>
      <c r="BK416">
        <f>$BR58*IF(DukeEnergy_TP!BK58&lt;&gt;0,1,0)</f>
        <v>0</v>
      </c>
      <c r="BL416">
        <f>$BR58*IF(DukeEnergy_TP!BL58&lt;&gt;0,1,0)</f>
        <v>0</v>
      </c>
      <c r="BM416">
        <f>$BR58*IF(DukeEnergy_TP!BM58&lt;&gt;0,1,0)</f>
        <v>0</v>
      </c>
      <c r="BN416">
        <f>$BR58*IF(DukeEnergy_TP!BN58&lt;&gt;0,1,0)</f>
        <v>0</v>
      </c>
      <c r="BO416">
        <f>$BR58*IF(DukeEnergy_TP!BO58&lt;&gt;0,1,0)</f>
        <v>0</v>
      </c>
      <c r="BP416">
        <f>$BR58*IF(DukeEnergy_TP!BP58&lt;&gt;0,1,0)</f>
        <v>0</v>
      </c>
      <c r="BQ416">
        <f>$BR58*IF(DukeEnergy_TP!BQ58&lt;&gt;0,1,0)</f>
        <v>0</v>
      </c>
    </row>
    <row r="417" spans="1:69">
      <c r="A417" t="s">
        <v>285</v>
      </c>
      <c r="B417" t="s">
        <v>32</v>
      </c>
      <c r="C417" t="s">
        <v>33</v>
      </c>
      <c r="D417" t="s">
        <v>34</v>
      </c>
      <c r="E417" t="s">
        <v>358</v>
      </c>
      <c r="F417" t="s">
        <v>350</v>
      </c>
      <c r="I417">
        <v>104</v>
      </c>
      <c r="J417" t="s">
        <v>72</v>
      </c>
      <c r="K417">
        <v>1992</v>
      </c>
      <c r="M417" t="s">
        <v>306</v>
      </c>
      <c r="N417" t="s">
        <v>289</v>
      </c>
      <c r="S417" t="s">
        <v>290</v>
      </c>
      <c r="T417" t="s">
        <v>41</v>
      </c>
      <c r="U417">
        <v>28.903863000000001</v>
      </c>
      <c r="V417">
        <v>-81.332329999999999</v>
      </c>
      <c r="W417" t="s">
        <v>42</v>
      </c>
      <c r="X417" t="s">
        <v>359</v>
      </c>
      <c r="Y417" t="s">
        <v>360</v>
      </c>
      <c r="AA417" t="s">
        <v>110</v>
      </c>
      <c r="AB417" t="s">
        <v>361</v>
      </c>
      <c r="AC417" t="s">
        <v>362</v>
      </c>
      <c r="AD417" t="s">
        <v>370</v>
      </c>
      <c r="AE417" t="s">
        <v>49</v>
      </c>
      <c r="AF417" s="1">
        <v>1</v>
      </c>
      <c r="AG417">
        <f t="shared" si="435"/>
        <v>2248.4999999999995</v>
      </c>
      <c r="AH417" t="str">
        <f t="shared" si="436"/>
        <v/>
      </c>
      <c r="AI417">
        <f t="shared" si="437"/>
        <v>32</v>
      </c>
      <c r="AJ417">
        <f t="shared" si="440"/>
        <v>2032</v>
      </c>
      <c r="AK417">
        <f t="shared" ref="AK417:AL417" si="497">AJ417+40</f>
        <v>2072</v>
      </c>
      <c r="AL417">
        <f t="shared" si="497"/>
        <v>2112</v>
      </c>
      <c r="AM417">
        <f>BT59*IF(DukeEnergy_TP!AM59&lt;&gt;0,1,0)</f>
        <v>179377.43183149688</v>
      </c>
      <c r="AN417">
        <f>BU59*IF(DukeEnergy_TP!AN59&lt;&gt;0,1,0)</f>
        <v>193769.86167000193</v>
      </c>
      <c r="AO417">
        <f>BV59*IF(DukeEnergy_TP!AO59&lt;&gt;0,1,0)</f>
        <v>219276.79022876546</v>
      </c>
      <c r="AP417">
        <f>BW59*IF(DukeEnergy_TP!AP59&lt;&gt;0,1,0)</f>
        <v>171427.53168657323</v>
      </c>
      <c r="AQ417">
        <f>$BR59*IF(DukeEnergy_TP!AQ59&lt;&gt;0,1,0)</f>
        <v>190962.90385420938</v>
      </c>
      <c r="AR417">
        <f>$BR59*IF(DukeEnergy_TP!AR59&lt;&gt;0,1,0)</f>
        <v>190962.90385420938</v>
      </c>
      <c r="AS417">
        <f>$BR59*IF(DukeEnergy_TP!AS59&lt;&gt;0,1,0)</f>
        <v>190962.90385420938</v>
      </c>
      <c r="AT417">
        <f>$BR59*IF(DukeEnergy_TP!AT59&lt;&gt;0,1,0)</f>
        <v>190962.90385420938</v>
      </c>
      <c r="AU417">
        <f>$BR59*IF(DukeEnergy_TP!AU59&lt;&gt;0,1,0)</f>
        <v>190962.90385420938</v>
      </c>
      <c r="AV417">
        <f>$BR59*IF(DukeEnergy_TP!AV59&lt;&gt;0,1,0)</f>
        <v>190962.90385420938</v>
      </c>
      <c r="AW417">
        <f>$BR59*IF(DukeEnergy_TP!AW59&lt;&gt;0,1,0)</f>
        <v>190962.90385420938</v>
      </c>
      <c r="AX417">
        <f>$BR59*IF(DukeEnergy_TP!AX59&lt;&gt;0,1,0)</f>
        <v>190962.90385420938</v>
      </c>
      <c r="AY417">
        <f>$BR59*IF(DukeEnergy_TP!AY59&lt;&gt;0,1,0)</f>
        <v>0</v>
      </c>
      <c r="AZ417">
        <f>$BR59*IF(DukeEnergy_TP!AZ59&lt;&gt;0,1,0)</f>
        <v>0</v>
      </c>
      <c r="BA417">
        <f>$BR59*IF(DukeEnergy_TP!BA59&lt;&gt;0,1,0)</f>
        <v>0</v>
      </c>
      <c r="BB417">
        <f>$BR59*IF(DukeEnergy_TP!BB59&lt;&gt;0,1,0)</f>
        <v>0</v>
      </c>
      <c r="BC417">
        <f>$BR59*IF(DukeEnergy_TP!BC59&lt;&gt;0,1,0)</f>
        <v>0</v>
      </c>
      <c r="BD417">
        <f>$BR59*IF(DukeEnergy_TP!BD59&lt;&gt;0,1,0)</f>
        <v>0</v>
      </c>
      <c r="BE417">
        <f>$BR59*IF(DukeEnergy_TP!BE59&lt;&gt;0,1,0)</f>
        <v>0</v>
      </c>
      <c r="BF417">
        <f>$BR59*IF(DukeEnergy_TP!BF59&lt;&gt;0,1,0)</f>
        <v>0</v>
      </c>
      <c r="BG417">
        <f>$BR59*IF(DukeEnergy_TP!BG59&lt;&gt;0,1,0)</f>
        <v>0</v>
      </c>
      <c r="BH417">
        <f>$BR59*IF(DukeEnergy_TP!BH59&lt;&gt;0,1,0)</f>
        <v>0</v>
      </c>
      <c r="BI417">
        <f>$BR59*IF(DukeEnergy_TP!BI59&lt;&gt;0,1,0)</f>
        <v>0</v>
      </c>
      <c r="BJ417">
        <f>$BR59*IF(DukeEnergy_TP!BJ59&lt;&gt;0,1,0)</f>
        <v>0</v>
      </c>
      <c r="BK417">
        <f>$BR59*IF(DukeEnergy_TP!BK59&lt;&gt;0,1,0)</f>
        <v>0</v>
      </c>
      <c r="BL417">
        <f>$BR59*IF(DukeEnergy_TP!BL59&lt;&gt;0,1,0)</f>
        <v>0</v>
      </c>
      <c r="BM417">
        <f>$BR59*IF(DukeEnergy_TP!BM59&lt;&gt;0,1,0)</f>
        <v>0</v>
      </c>
      <c r="BN417">
        <f>$BR59*IF(DukeEnergy_TP!BN59&lt;&gt;0,1,0)</f>
        <v>0</v>
      </c>
      <c r="BO417">
        <f>$BR59*IF(DukeEnergy_TP!BO59&lt;&gt;0,1,0)</f>
        <v>0</v>
      </c>
      <c r="BP417">
        <f>$BR59*IF(DukeEnergy_TP!BP59&lt;&gt;0,1,0)</f>
        <v>0</v>
      </c>
      <c r="BQ417">
        <f>$BR59*IF(DukeEnergy_TP!BQ59&lt;&gt;0,1,0)</f>
        <v>0</v>
      </c>
    </row>
    <row r="418" spans="1:69">
      <c r="A418" t="s">
        <v>285</v>
      </c>
      <c r="B418" t="s">
        <v>32</v>
      </c>
      <c r="C418" t="s">
        <v>33</v>
      </c>
      <c r="D418" t="s">
        <v>34</v>
      </c>
      <c r="E418" t="s">
        <v>358</v>
      </c>
      <c r="F418" t="s">
        <v>371</v>
      </c>
      <c r="I418">
        <v>104</v>
      </c>
      <c r="J418" t="s">
        <v>72</v>
      </c>
      <c r="K418">
        <v>1992</v>
      </c>
      <c r="M418" t="s">
        <v>306</v>
      </c>
      <c r="N418" t="s">
        <v>289</v>
      </c>
      <c r="S418" t="s">
        <v>290</v>
      </c>
      <c r="T418" t="s">
        <v>41</v>
      </c>
      <c r="U418">
        <v>28.903863000000001</v>
      </c>
      <c r="V418">
        <v>-81.332329999999999</v>
      </c>
      <c r="W418" t="s">
        <v>42</v>
      </c>
      <c r="X418" t="s">
        <v>359</v>
      </c>
      <c r="Y418" t="s">
        <v>360</v>
      </c>
      <c r="AA418" t="s">
        <v>110</v>
      </c>
      <c r="AB418" t="s">
        <v>361</v>
      </c>
      <c r="AC418" t="s">
        <v>362</v>
      </c>
      <c r="AD418" t="s">
        <v>372</v>
      </c>
      <c r="AE418" t="s">
        <v>49</v>
      </c>
      <c r="AF418" s="1">
        <v>1</v>
      </c>
      <c r="AG418">
        <f t="shared" si="435"/>
        <v>2248.4999999999995</v>
      </c>
      <c r="AH418" t="str">
        <f t="shared" si="436"/>
        <v/>
      </c>
      <c r="AI418">
        <f t="shared" si="437"/>
        <v>32</v>
      </c>
      <c r="AJ418">
        <f t="shared" si="440"/>
        <v>2032</v>
      </c>
      <c r="AK418">
        <f t="shared" ref="AK418:AL418" si="498">AJ418+40</f>
        <v>2072</v>
      </c>
      <c r="AL418">
        <f t="shared" si="498"/>
        <v>2112</v>
      </c>
      <c r="AM418">
        <f>BT60*IF(DukeEnergy_TP!AM60&lt;&gt;0,1,0)</f>
        <v>179377.43183149688</v>
      </c>
      <c r="AN418">
        <f>BU60*IF(DukeEnergy_TP!AN60&lt;&gt;0,1,0)</f>
        <v>193769.86167000193</v>
      </c>
      <c r="AO418">
        <f>BV60*IF(DukeEnergy_TP!AO60&lt;&gt;0,1,0)</f>
        <v>219276.79022876546</v>
      </c>
      <c r="AP418">
        <f>BW60*IF(DukeEnergy_TP!AP60&lt;&gt;0,1,0)</f>
        <v>171427.53168657323</v>
      </c>
      <c r="AQ418">
        <f>$BR60*IF(DukeEnergy_TP!AQ60&lt;&gt;0,1,0)</f>
        <v>190962.90385420938</v>
      </c>
      <c r="AR418">
        <f>$BR60*IF(DukeEnergy_TP!AR60&lt;&gt;0,1,0)</f>
        <v>190962.90385420938</v>
      </c>
      <c r="AS418">
        <f>$BR60*IF(DukeEnergy_TP!AS60&lt;&gt;0,1,0)</f>
        <v>190962.90385420938</v>
      </c>
      <c r="AT418">
        <f>$BR60*IF(DukeEnergy_TP!AT60&lt;&gt;0,1,0)</f>
        <v>190962.90385420938</v>
      </c>
      <c r="AU418">
        <f>$BR60*IF(DukeEnergy_TP!AU60&lt;&gt;0,1,0)</f>
        <v>190962.90385420938</v>
      </c>
      <c r="AV418">
        <f>$BR60*IF(DukeEnergy_TP!AV60&lt;&gt;0,1,0)</f>
        <v>190962.90385420938</v>
      </c>
      <c r="AW418">
        <f>$BR60*IF(DukeEnergy_TP!AW60&lt;&gt;0,1,0)</f>
        <v>190962.90385420938</v>
      </c>
      <c r="AX418">
        <f>$BR60*IF(DukeEnergy_TP!AX60&lt;&gt;0,1,0)</f>
        <v>190962.90385420938</v>
      </c>
      <c r="AY418">
        <f>$BR60*IF(DukeEnergy_TP!AY60&lt;&gt;0,1,0)</f>
        <v>0</v>
      </c>
      <c r="AZ418">
        <f>$BR60*IF(DukeEnergy_TP!AZ60&lt;&gt;0,1,0)</f>
        <v>0</v>
      </c>
      <c r="BA418">
        <f>$BR60*IF(DukeEnergy_TP!BA60&lt;&gt;0,1,0)</f>
        <v>0</v>
      </c>
      <c r="BB418">
        <f>$BR60*IF(DukeEnergy_TP!BB60&lt;&gt;0,1,0)</f>
        <v>0</v>
      </c>
      <c r="BC418">
        <f>$BR60*IF(DukeEnergy_TP!BC60&lt;&gt;0,1,0)</f>
        <v>0</v>
      </c>
      <c r="BD418">
        <f>$BR60*IF(DukeEnergy_TP!BD60&lt;&gt;0,1,0)</f>
        <v>0</v>
      </c>
      <c r="BE418">
        <f>$BR60*IF(DukeEnergy_TP!BE60&lt;&gt;0,1,0)</f>
        <v>0</v>
      </c>
      <c r="BF418">
        <f>$BR60*IF(DukeEnergy_TP!BF60&lt;&gt;0,1,0)</f>
        <v>0</v>
      </c>
      <c r="BG418">
        <f>$BR60*IF(DukeEnergy_TP!BG60&lt;&gt;0,1,0)</f>
        <v>0</v>
      </c>
      <c r="BH418">
        <f>$BR60*IF(DukeEnergy_TP!BH60&lt;&gt;0,1,0)</f>
        <v>0</v>
      </c>
      <c r="BI418">
        <f>$BR60*IF(DukeEnergy_TP!BI60&lt;&gt;0,1,0)</f>
        <v>0</v>
      </c>
      <c r="BJ418">
        <f>$BR60*IF(DukeEnergy_TP!BJ60&lt;&gt;0,1,0)</f>
        <v>0</v>
      </c>
      <c r="BK418">
        <f>$BR60*IF(DukeEnergy_TP!BK60&lt;&gt;0,1,0)</f>
        <v>0</v>
      </c>
      <c r="BL418">
        <f>$BR60*IF(DukeEnergy_TP!BL60&lt;&gt;0,1,0)</f>
        <v>0</v>
      </c>
      <c r="BM418">
        <f>$BR60*IF(DukeEnergy_TP!BM60&lt;&gt;0,1,0)</f>
        <v>0</v>
      </c>
      <c r="BN418">
        <f>$BR60*IF(DukeEnergy_TP!BN60&lt;&gt;0,1,0)</f>
        <v>0</v>
      </c>
      <c r="BO418">
        <f>$BR60*IF(DukeEnergy_TP!BO60&lt;&gt;0,1,0)</f>
        <v>0</v>
      </c>
      <c r="BP418">
        <f>$BR60*IF(DukeEnergy_TP!BP60&lt;&gt;0,1,0)</f>
        <v>0</v>
      </c>
      <c r="BQ418">
        <f>$BR60*IF(DukeEnergy_TP!BQ60&lt;&gt;0,1,0)</f>
        <v>0</v>
      </c>
    </row>
    <row r="419" spans="1:69">
      <c r="A419" t="s">
        <v>285</v>
      </c>
      <c r="B419" t="s">
        <v>32</v>
      </c>
      <c r="C419" t="s">
        <v>33</v>
      </c>
      <c r="D419" t="s">
        <v>34</v>
      </c>
      <c r="E419" t="s">
        <v>358</v>
      </c>
      <c r="F419" t="s">
        <v>352</v>
      </c>
      <c r="I419">
        <v>103.5</v>
      </c>
      <c r="J419" t="s">
        <v>72</v>
      </c>
      <c r="K419">
        <v>1992</v>
      </c>
      <c r="M419" t="s">
        <v>306</v>
      </c>
      <c r="N419" t="s">
        <v>312</v>
      </c>
      <c r="S419" t="s">
        <v>290</v>
      </c>
      <c r="T419" t="s">
        <v>41</v>
      </c>
      <c r="U419">
        <v>28.903863000000001</v>
      </c>
      <c r="V419">
        <v>-81.332329000000001</v>
      </c>
      <c r="W419" t="s">
        <v>42</v>
      </c>
      <c r="X419" t="s">
        <v>359</v>
      </c>
      <c r="Y419" t="s">
        <v>360</v>
      </c>
      <c r="AA419" t="s">
        <v>110</v>
      </c>
      <c r="AB419" t="s">
        <v>361</v>
      </c>
      <c r="AC419" t="s">
        <v>362</v>
      </c>
      <c r="AD419" t="s">
        <v>373</v>
      </c>
      <c r="AE419" t="s">
        <v>49</v>
      </c>
      <c r="AF419" s="1">
        <v>1</v>
      </c>
      <c r="AG419">
        <f t="shared" si="435"/>
        <v>2248.4999999999995</v>
      </c>
      <c r="AH419">
        <f t="shared" si="436"/>
        <v>2248.4999999999995</v>
      </c>
      <c r="AI419">
        <f t="shared" si="437"/>
        <v>32</v>
      </c>
      <c r="AJ419">
        <f t="shared" si="440"/>
        <v>2032</v>
      </c>
      <c r="AK419">
        <f t="shared" ref="AK419:AL419" si="499">AJ419+40</f>
        <v>2072</v>
      </c>
      <c r="AL419">
        <f t="shared" si="499"/>
        <v>2112</v>
      </c>
      <c r="AM419">
        <f>BT61*IF(DukeEnergy_TP!AM61&lt;&gt;0,1,0)</f>
        <v>20521.810413719548</v>
      </c>
      <c r="AN419">
        <f>BU61*IF(DukeEnergy_TP!AN61&lt;&gt;0,1,0)</f>
        <v>20521.810413719548</v>
      </c>
      <c r="AO419">
        <f>BV61*IF(DukeEnergy_TP!AO61&lt;&gt;0,1,0)</f>
        <v>25853.915638926726</v>
      </c>
      <c r="AP419">
        <f>BW61*IF(DukeEnergy_TP!AP61&lt;&gt;0,1,0)</f>
        <v>25853.915638926726</v>
      </c>
      <c r="AQ419">
        <f>$BR61*IF(DukeEnergy_TP!AQ61&lt;&gt;0,1,0)</f>
        <v>23187.863026323132</v>
      </c>
      <c r="AR419">
        <f>$BR61*IF(DukeEnergy_TP!AR61&lt;&gt;0,1,0)</f>
        <v>23187.863026323132</v>
      </c>
      <c r="AS419">
        <f>$BR61*IF(DukeEnergy_TP!AS61&lt;&gt;0,1,0)</f>
        <v>23187.863026323132</v>
      </c>
      <c r="AT419">
        <f>$BR61*IF(DukeEnergy_TP!AT61&lt;&gt;0,1,0)</f>
        <v>23187.863026323132</v>
      </c>
      <c r="AU419">
        <f>$BR61*IF(DukeEnergy_TP!AU61&lt;&gt;0,1,0)</f>
        <v>23187.863026323132</v>
      </c>
      <c r="AV419">
        <f>$BR61*IF(DukeEnergy_TP!AV61&lt;&gt;0,1,0)</f>
        <v>23187.863026323132</v>
      </c>
      <c r="AW419">
        <f>$BR61*IF(DukeEnergy_TP!AW61&lt;&gt;0,1,0)</f>
        <v>23187.863026323132</v>
      </c>
      <c r="AX419">
        <f>$BR61*IF(DukeEnergy_TP!AX61&lt;&gt;0,1,0)</f>
        <v>23187.863026323132</v>
      </c>
      <c r="AY419">
        <f>$BR61*IF(DukeEnergy_TP!AY61&lt;&gt;0,1,0)</f>
        <v>0</v>
      </c>
      <c r="AZ419">
        <f>$BR61*IF(DukeEnergy_TP!AZ61&lt;&gt;0,1,0)</f>
        <v>0</v>
      </c>
      <c r="BA419">
        <f>$BR61*IF(DukeEnergy_TP!BA61&lt;&gt;0,1,0)</f>
        <v>0</v>
      </c>
      <c r="BB419">
        <f>$BR61*IF(DukeEnergy_TP!BB61&lt;&gt;0,1,0)</f>
        <v>0</v>
      </c>
      <c r="BC419">
        <f>$BR61*IF(DukeEnergy_TP!BC61&lt;&gt;0,1,0)</f>
        <v>0</v>
      </c>
      <c r="BD419">
        <f>$BR61*IF(DukeEnergy_TP!BD61&lt;&gt;0,1,0)</f>
        <v>0</v>
      </c>
      <c r="BE419">
        <f>$BR61*IF(DukeEnergy_TP!BE61&lt;&gt;0,1,0)</f>
        <v>0</v>
      </c>
      <c r="BF419">
        <f>$BR61*IF(DukeEnergy_TP!BF61&lt;&gt;0,1,0)</f>
        <v>0</v>
      </c>
      <c r="BG419">
        <f>$BR61*IF(DukeEnergy_TP!BG61&lt;&gt;0,1,0)</f>
        <v>0</v>
      </c>
      <c r="BH419">
        <f>$BR61*IF(DukeEnergy_TP!BH61&lt;&gt;0,1,0)</f>
        <v>0</v>
      </c>
      <c r="BI419">
        <f>$BR61*IF(DukeEnergy_TP!BI61&lt;&gt;0,1,0)</f>
        <v>0</v>
      </c>
      <c r="BJ419">
        <f>$BR61*IF(DukeEnergy_TP!BJ61&lt;&gt;0,1,0)</f>
        <v>0</v>
      </c>
      <c r="BK419">
        <f>$BR61*IF(DukeEnergy_TP!BK61&lt;&gt;0,1,0)</f>
        <v>0</v>
      </c>
      <c r="BL419">
        <f>$BR61*IF(DukeEnergy_TP!BL61&lt;&gt;0,1,0)</f>
        <v>0</v>
      </c>
      <c r="BM419">
        <f>$BR61*IF(DukeEnergy_TP!BM61&lt;&gt;0,1,0)</f>
        <v>0</v>
      </c>
      <c r="BN419">
        <f>$BR61*IF(DukeEnergy_TP!BN61&lt;&gt;0,1,0)</f>
        <v>0</v>
      </c>
      <c r="BO419">
        <f>$BR61*IF(DukeEnergy_TP!BO61&lt;&gt;0,1,0)</f>
        <v>0</v>
      </c>
      <c r="BP419">
        <f>$BR61*IF(DukeEnergy_TP!BP61&lt;&gt;0,1,0)</f>
        <v>0</v>
      </c>
      <c r="BQ419">
        <f>$BR61*IF(DukeEnergy_TP!BQ61&lt;&gt;0,1,0)</f>
        <v>0</v>
      </c>
    </row>
    <row r="420" spans="1:69">
      <c r="A420" t="s">
        <v>285</v>
      </c>
      <c r="B420" t="s">
        <v>32</v>
      </c>
      <c r="C420" t="s">
        <v>33</v>
      </c>
      <c r="D420" t="s">
        <v>34</v>
      </c>
      <c r="E420" t="s">
        <v>374</v>
      </c>
      <c r="F420" t="s">
        <v>287</v>
      </c>
      <c r="I420">
        <v>61</v>
      </c>
      <c r="J420" t="s">
        <v>72</v>
      </c>
      <c r="K420">
        <v>2001</v>
      </c>
      <c r="M420" t="s">
        <v>306</v>
      </c>
      <c r="N420" t="s">
        <v>332</v>
      </c>
      <c r="S420" t="s">
        <v>329</v>
      </c>
      <c r="T420" t="s">
        <v>41</v>
      </c>
      <c r="U420">
        <v>39.952800000000003</v>
      </c>
      <c r="V420">
        <v>-85.503900000000002</v>
      </c>
      <c r="W420" t="s">
        <v>42</v>
      </c>
      <c r="X420" t="s">
        <v>375</v>
      </c>
      <c r="Y420" t="s">
        <v>376</v>
      </c>
      <c r="AA420" t="s">
        <v>101</v>
      </c>
      <c r="AB420" t="s">
        <v>377</v>
      </c>
      <c r="AC420" t="s">
        <v>378</v>
      </c>
      <c r="AD420" t="s">
        <v>379</v>
      </c>
      <c r="AE420" t="s">
        <v>49</v>
      </c>
      <c r="AF420" s="1">
        <v>1</v>
      </c>
      <c r="AG420">
        <f t="shared" si="435"/>
        <v>549</v>
      </c>
      <c r="AH420" t="str">
        <f t="shared" si="436"/>
        <v/>
      </c>
      <c r="AI420">
        <f t="shared" si="437"/>
        <v>23</v>
      </c>
      <c r="AJ420">
        <f t="shared" si="440"/>
        <v>2041</v>
      </c>
      <c r="AK420">
        <f t="shared" ref="AK420:AL420" si="500">AJ420+40</f>
        <v>2081</v>
      </c>
      <c r="AL420">
        <f t="shared" si="500"/>
        <v>2121</v>
      </c>
      <c r="AM420">
        <f>BT62*IF(DukeEnergy_TP!AM62&lt;&gt;0,1,0)</f>
        <v>105211.76290116647</v>
      </c>
      <c r="AN420">
        <f>BU62*IF(DukeEnergy_TP!AN62&lt;&gt;0,1,0)</f>
        <v>113653.47655644343</v>
      </c>
      <c r="AO420">
        <f>BV62*IF(DukeEnergy_TP!AO62&lt;&gt;0,1,0)</f>
        <v>128614.27119187206</v>
      </c>
      <c r="AP420">
        <f>BW62*IF(DukeEnergy_TP!AP62&lt;&gt;0,1,0)</f>
        <v>100548.84070077853</v>
      </c>
      <c r="AQ420">
        <f>$BR62*IF(DukeEnergy_TP!AQ62&lt;&gt;0,1,0)</f>
        <v>112007.08783756511</v>
      </c>
      <c r="AR420">
        <f>$BR62*IF(DukeEnergy_TP!AR62&lt;&gt;0,1,0)</f>
        <v>112007.08783756511</v>
      </c>
      <c r="AS420">
        <f>$BR62*IF(DukeEnergy_TP!AS62&lt;&gt;0,1,0)</f>
        <v>112007.08783756511</v>
      </c>
      <c r="AT420">
        <f>$BR62*IF(DukeEnergy_TP!AT62&lt;&gt;0,1,0)</f>
        <v>112007.08783756511</v>
      </c>
      <c r="AU420">
        <f>$BR62*IF(DukeEnergy_TP!AU62&lt;&gt;0,1,0)</f>
        <v>112007.08783756511</v>
      </c>
      <c r="AV420">
        <f>$BR62*IF(DukeEnergy_TP!AV62&lt;&gt;0,1,0)</f>
        <v>112007.08783756511</v>
      </c>
      <c r="AW420">
        <f>$BR62*IF(DukeEnergy_TP!AW62&lt;&gt;0,1,0)</f>
        <v>112007.08783756511</v>
      </c>
      <c r="AX420">
        <f>$BR62*IF(DukeEnergy_TP!AX62&lt;&gt;0,1,0)</f>
        <v>112007.08783756511</v>
      </c>
      <c r="AY420">
        <f>$BR62*IF(DukeEnergy_TP!AY62&lt;&gt;0,1,0)</f>
        <v>112007.08783756511</v>
      </c>
      <c r="AZ420">
        <f>$BR62*IF(DukeEnergy_TP!AZ62&lt;&gt;0,1,0)</f>
        <v>112007.08783756511</v>
      </c>
      <c r="BA420">
        <f>$BR62*IF(DukeEnergy_TP!BA62&lt;&gt;0,1,0)</f>
        <v>112007.08783756511</v>
      </c>
      <c r="BB420">
        <f>$BR62*IF(DukeEnergy_TP!BB62&lt;&gt;0,1,0)</f>
        <v>112007.08783756511</v>
      </c>
      <c r="BC420">
        <f>$BR62*IF(DukeEnergy_TP!BC62&lt;&gt;0,1,0)</f>
        <v>112007.08783756511</v>
      </c>
      <c r="BD420">
        <f>$BR62*IF(DukeEnergy_TP!BD62&lt;&gt;0,1,0)</f>
        <v>112007.08783756511</v>
      </c>
      <c r="BE420">
        <f>$BR62*IF(DukeEnergy_TP!BE62&lt;&gt;0,1,0)</f>
        <v>112007.08783756511</v>
      </c>
      <c r="BF420">
        <f>$BR62*IF(DukeEnergy_TP!BF62&lt;&gt;0,1,0)</f>
        <v>112007.08783756511</v>
      </c>
      <c r="BG420">
        <f>$BR62*IF(DukeEnergy_TP!BG62&lt;&gt;0,1,0)</f>
        <v>112007.08783756511</v>
      </c>
      <c r="BH420">
        <f>$BR62*IF(DukeEnergy_TP!BH62&lt;&gt;0,1,0)</f>
        <v>0</v>
      </c>
      <c r="BI420">
        <f>$BR62*IF(DukeEnergy_TP!BI62&lt;&gt;0,1,0)</f>
        <v>0</v>
      </c>
      <c r="BJ420">
        <f>$BR62*IF(DukeEnergy_TP!BJ62&lt;&gt;0,1,0)</f>
        <v>0</v>
      </c>
      <c r="BK420">
        <f>$BR62*IF(DukeEnergy_TP!BK62&lt;&gt;0,1,0)</f>
        <v>0</v>
      </c>
      <c r="BL420">
        <f>$BR62*IF(DukeEnergy_TP!BL62&lt;&gt;0,1,0)</f>
        <v>0</v>
      </c>
      <c r="BM420">
        <f>$BR62*IF(DukeEnergy_TP!BM62&lt;&gt;0,1,0)</f>
        <v>0</v>
      </c>
      <c r="BN420">
        <f>$BR62*IF(DukeEnergy_TP!BN62&lt;&gt;0,1,0)</f>
        <v>0</v>
      </c>
      <c r="BO420">
        <f>$BR62*IF(DukeEnergy_TP!BO62&lt;&gt;0,1,0)</f>
        <v>0</v>
      </c>
      <c r="BP420">
        <f>$BR62*IF(DukeEnergy_TP!BP62&lt;&gt;0,1,0)</f>
        <v>0</v>
      </c>
      <c r="BQ420">
        <f>$BR62*IF(DukeEnergy_TP!BQ62&lt;&gt;0,1,0)</f>
        <v>0</v>
      </c>
    </row>
    <row r="421" spans="1:69">
      <c r="A421" t="s">
        <v>285</v>
      </c>
      <c r="B421" t="s">
        <v>32</v>
      </c>
      <c r="C421" t="s">
        <v>33</v>
      </c>
      <c r="D421" t="s">
        <v>34</v>
      </c>
      <c r="E421" t="s">
        <v>374</v>
      </c>
      <c r="F421" t="s">
        <v>296</v>
      </c>
      <c r="I421">
        <v>61</v>
      </c>
      <c r="J421" t="s">
        <v>72</v>
      </c>
      <c r="K421">
        <v>2001</v>
      </c>
      <c r="M421" t="s">
        <v>306</v>
      </c>
      <c r="N421" t="s">
        <v>332</v>
      </c>
      <c r="S421" t="s">
        <v>329</v>
      </c>
      <c r="T421" t="s">
        <v>41</v>
      </c>
      <c r="U421">
        <v>39.952800000000003</v>
      </c>
      <c r="V421">
        <v>-85.503900000000002</v>
      </c>
      <c r="W421" t="s">
        <v>42</v>
      </c>
      <c r="X421" t="s">
        <v>375</v>
      </c>
      <c r="Y421" t="s">
        <v>376</v>
      </c>
      <c r="AA421" t="s">
        <v>101</v>
      </c>
      <c r="AB421" t="s">
        <v>377</v>
      </c>
      <c r="AC421" t="s">
        <v>378</v>
      </c>
      <c r="AD421" t="s">
        <v>380</v>
      </c>
      <c r="AE421" t="s">
        <v>49</v>
      </c>
      <c r="AF421" s="1">
        <v>1</v>
      </c>
      <c r="AG421">
        <f t="shared" si="435"/>
        <v>549</v>
      </c>
      <c r="AH421" t="str">
        <f t="shared" si="436"/>
        <v/>
      </c>
      <c r="AI421">
        <f t="shared" si="437"/>
        <v>23</v>
      </c>
      <c r="AJ421">
        <f t="shared" si="440"/>
        <v>2041</v>
      </c>
      <c r="AK421">
        <f t="shared" ref="AK421:AL421" si="501">AJ421+40</f>
        <v>2081</v>
      </c>
      <c r="AL421">
        <f t="shared" si="501"/>
        <v>2121</v>
      </c>
      <c r="AM421">
        <f>BT63*IF(DukeEnergy_TP!AM63&lt;&gt;0,1,0)</f>
        <v>105211.76290116647</v>
      </c>
      <c r="AN421">
        <f>BU63*IF(DukeEnergy_TP!AN63&lt;&gt;0,1,0)</f>
        <v>113653.47655644343</v>
      </c>
      <c r="AO421">
        <f>BV63*IF(DukeEnergy_TP!AO63&lt;&gt;0,1,0)</f>
        <v>128614.27119187206</v>
      </c>
      <c r="AP421">
        <f>BW63*IF(DukeEnergy_TP!AP63&lt;&gt;0,1,0)</f>
        <v>100548.84070077853</v>
      </c>
      <c r="AQ421">
        <f>$BR63*IF(DukeEnergy_TP!AQ63&lt;&gt;0,1,0)</f>
        <v>112007.08783756511</v>
      </c>
      <c r="AR421">
        <f>$BR63*IF(DukeEnergy_TP!AR63&lt;&gt;0,1,0)</f>
        <v>112007.08783756511</v>
      </c>
      <c r="AS421">
        <f>$BR63*IF(DukeEnergy_TP!AS63&lt;&gt;0,1,0)</f>
        <v>112007.08783756511</v>
      </c>
      <c r="AT421">
        <f>$BR63*IF(DukeEnergy_TP!AT63&lt;&gt;0,1,0)</f>
        <v>112007.08783756511</v>
      </c>
      <c r="AU421">
        <f>$BR63*IF(DukeEnergy_TP!AU63&lt;&gt;0,1,0)</f>
        <v>112007.08783756511</v>
      </c>
      <c r="AV421">
        <f>$BR63*IF(DukeEnergy_TP!AV63&lt;&gt;0,1,0)</f>
        <v>112007.08783756511</v>
      </c>
      <c r="AW421">
        <f>$BR63*IF(DukeEnergy_TP!AW63&lt;&gt;0,1,0)</f>
        <v>112007.08783756511</v>
      </c>
      <c r="AX421">
        <f>$BR63*IF(DukeEnergy_TP!AX63&lt;&gt;0,1,0)</f>
        <v>112007.08783756511</v>
      </c>
      <c r="AY421">
        <f>$BR63*IF(DukeEnergy_TP!AY63&lt;&gt;0,1,0)</f>
        <v>112007.08783756511</v>
      </c>
      <c r="AZ421">
        <f>$BR63*IF(DukeEnergy_TP!AZ63&lt;&gt;0,1,0)</f>
        <v>112007.08783756511</v>
      </c>
      <c r="BA421">
        <f>$BR63*IF(DukeEnergy_TP!BA63&lt;&gt;0,1,0)</f>
        <v>112007.08783756511</v>
      </c>
      <c r="BB421">
        <f>$BR63*IF(DukeEnergy_TP!BB63&lt;&gt;0,1,0)</f>
        <v>112007.08783756511</v>
      </c>
      <c r="BC421">
        <f>$BR63*IF(DukeEnergy_TP!BC63&lt;&gt;0,1,0)</f>
        <v>112007.08783756511</v>
      </c>
      <c r="BD421">
        <f>$BR63*IF(DukeEnergy_TP!BD63&lt;&gt;0,1,0)</f>
        <v>112007.08783756511</v>
      </c>
      <c r="BE421">
        <f>$BR63*IF(DukeEnergy_TP!BE63&lt;&gt;0,1,0)</f>
        <v>112007.08783756511</v>
      </c>
      <c r="BF421">
        <f>$BR63*IF(DukeEnergy_TP!BF63&lt;&gt;0,1,0)</f>
        <v>112007.08783756511</v>
      </c>
      <c r="BG421">
        <f>$BR63*IF(DukeEnergy_TP!BG63&lt;&gt;0,1,0)</f>
        <v>112007.08783756511</v>
      </c>
      <c r="BH421">
        <f>$BR63*IF(DukeEnergy_TP!BH63&lt;&gt;0,1,0)</f>
        <v>0</v>
      </c>
      <c r="BI421">
        <f>$BR63*IF(DukeEnergy_TP!BI63&lt;&gt;0,1,0)</f>
        <v>0</v>
      </c>
      <c r="BJ421">
        <f>$BR63*IF(DukeEnergy_TP!BJ63&lt;&gt;0,1,0)</f>
        <v>0</v>
      </c>
      <c r="BK421">
        <f>$BR63*IF(DukeEnergy_TP!BK63&lt;&gt;0,1,0)</f>
        <v>0</v>
      </c>
      <c r="BL421">
        <f>$BR63*IF(DukeEnergy_TP!BL63&lt;&gt;0,1,0)</f>
        <v>0</v>
      </c>
      <c r="BM421">
        <f>$BR63*IF(DukeEnergy_TP!BM63&lt;&gt;0,1,0)</f>
        <v>0</v>
      </c>
      <c r="BN421">
        <f>$BR63*IF(DukeEnergy_TP!BN63&lt;&gt;0,1,0)</f>
        <v>0</v>
      </c>
      <c r="BO421">
        <f>$BR63*IF(DukeEnergy_TP!BO63&lt;&gt;0,1,0)</f>
        <v>0</v>
      </c>
      <c r="BP421">
        <f>$BR63*IF(DukeEnergy_TP!BP63&lt;&gt;0,1,0)</f>
        <v>0</v>
      </c>
      <c r="BQ421">
        <f>$BR63*IF(DukeEnergy_TP!BQ63&lt;&gt;0,1,0)</f>
        <v>0</v>
      </c>
    </row>
    <row r="422" spans="1:69">
      <c r="A422" t="s">
        <v>285</v>
      </c>
      <c r="B422" t="s">
        <v>32</v>
      </c>
      <c r="C422" t="s">
        <v>33</v>
      </c>
      <c r="D422" t="s">
        <v>34</v>
      </c>
      <c r="E422" t="s">
        <v>374</v>
      </c>
      <c r="F422" t="s">
        <v>343</v>
      </c>
      <c r="I422">
        <v>61</v>
      </c>
      <c r="J422" t="s">
        <v>72</v>
      </c>
      <c r="K422">
        <v>2001</v>
      </c>
      <c r="M422" t="s">
        <v>306</v>
      </c>
      <c r="N422" t="s">
        <v>332</v>
      </c>
      <c r="S422" t="s">
        <v>329</v>
      </c>
      <c r="T422" t="s">
        <v>41</v>
      </c>
      <c r="U422">
        <v>39.952800000000003</v>
      </c>
      <c r="V422">
        <v>-85.503900000000002</v>
      </c>
      <c r="W422" t="s">
        <v>42</v>
      </c>
      <c r="X422" t="s">
        <v>375</v>
      </c>
      <c r="Y422" t="s">
        <v>376</v>
      </c>
      <c r="AA422" t="s">
        <v>101</v>
      </c>
      <c r="AB422" t="s">
        <v>377</v>
      </c>
      <c r="AC422" t="s">
        <v>378</v>
      </c>
      <c r="AD422" t="s">
        <v>381</v>
      </c>
      <c r="AE422" t="s">
        <v>49</v>
      </c>
      <c r="AF422" s="1">
        <v>1</v>
      </c>
      <c r="AG422">
        <f t="shared" si="435"/>
        <v>549</v>
      </c>
      <c r="AH422">
        <f t="shared" si="436"/>
        <v>549</v>
      </c>
      <c r="AI422">
        <f t="shared" si="437"/>
        <v>23</v>
      </c>
      <c r="AJ422">
        <f t="shared" si="440"/>
        <v>2041</v>
      </c>
      <c r="AK422">
        <f t="shared" ref="AK422:AL422" si="502">AJ422+40</f>
        <v>2081</v>
      </c>
      <c r="AL422">
        <f t="shared" si="502"/>
        <v>2121</v>
      </c>
      <c r="AM422">
        <f>BT64*IF(DukeEnergy_TP!AM64&lt;&gt;0,1,0)</f>
        <v>105211.76290116647</v>
      </c>
      <c r="AN422">
        <f>BU64*IF(DukeEnergy_TP!AN64&lt;&gt;0,1,0)</f>
        <v>113653.47655644343</v>
      </c>
      <c r="AO422">
        <f>BV64*IF(DukeEnergy_TP!AO64&lt;&gt;0,1,0)</f>
        <v>128614.27119187206</v>
      </c>
      <c r="AP422">
        <f>BW64*IF(DukeEnergy_TP!AP64&lt;&gt;0,1,0)</f>
        <v>100548.84070077853</v>
      </c>
      <c r="AQ422">
        <f>$BR64*IF(DukeEnergy_TP!AQ64&lt;&gt;0,1,0)</f>
        <v>112007.08783756511</v>
      </c>
      <c r="AR422">
        <f>$BR64*IF(DukeEnergy_TP!AR64&lt;&gt;0,1,0)</f>
        <v>112007.08783756511</v>
      </c>
      <c r="AS422">
        <f>$BR64*IF(DukeEnergy_TP!AS64&lt;&gt;0,1,0)</f>
        <v>112007.08783756511</v>
      </c>
      <c r="AT422">
        <f>$BR64*IF(DukeEnergy_TP!AT64&lt;&gt;0,1,0)</f>
        <v>112007.08783756511</v>
      </c>
      <c r="AU422">
        <f>$BR64*IF(DukeEnergy_TP!AU64&lt;&gt;0,1,0)</f>
        <v>112007.08783756511</v>
      </c>
      <c r="AV422">
        <f>$BR64*IF(DukeEnergy_TP!AV64&lt;&gt;0,1,0)</f>
        <v>112007.08783756511</v>
      </c>
      <c r="AW422">
        <f>$BR64*IF(DukeEnergy_TP!AW64&lt;&gt;0,1,0)</f>
        <v>112007.08783756511</v>
      </c>
      <c r="AX422">
        <f>$BR64*IF(DukeEnergy_TP!AX64&lt;&gt;0,1,0)</f>
        <v>112007.08783756511</v>
      </c>
      <c r="AY422">
        <f>$BR64*IF(DukeEnergy_TP!AY64&lt;&gt;0,1,0)</f>
        <v>112007.08783756511</v>
      </c>
      <c r="AZ422">
        <f>$BR64*IF(DukeEnergy_TP!AZ64&lt;&gt;0,1,0)</f>
        <v>112007.08783756511</v>
      </c>
      <c r="BA422">
        <f>$BR64*IF(DukeEnergy_TP!BA64&lt;&gt;0,1,0)</f>
        <v>112007.08783756511</v>
      </c>
      <c r="BB422">
        <f>$BR64*IF(DukeEnergy_TP!BB64&lt;&gt;0,1,0)</f>
        <v>112007.08783756511</v>
      </c>
      <c r="BC422">
        <f>$BR64*IF(DukeEnergy_TP!BC64&lt;&gt;0,1,0)</f>
        <v>112007.08783756511</v>
      </c>
      <c r="BD422">
        <f>$BR64*IF(DukeEnergy_TP!BD64&lt;&gt;0,1,0)</f>
        <v>112007.08783756511</v>
      </c>
      <c r="BE422">
        <f>$BR64*IF(DukeEnergy_TP!BE64&lt;&gt;0,1,0)</f>
        <v>112007.08783756511</v>
      </c>
      <c r="BF422">
        <f>$BR64*IF(DukeEnergy_TP!BF64&lt;&gt;0,1,0)</f>
        <v>112007.08783756511</v>
      </c>
      <c r="BG422">
        <f>$BR64*IF(DukeEnergy_TP!BG64&lt;&gt;0,1,0)</f>
        <v>112007.08783756511</v>
      </c>
      <c r="BH422">
        <f>$BR64*IF(DukeEnergy_TP!BH64&lt;&gt;0,1,0)</f>
        <v>0</v>
      </c>
      <c r="BI422">
        <f>$BR64*IF(DukeEnergy_TP!BI64&lt;&gt;0,1,0)</f>
        <v>0</v>
      </c>
      <c r="BJ422">
        <f>$BR64*IF(DukeEnergy_TP!BJ64&lt;&gt;0,1,0)</f>
        <v>0</v>
      </c>
      <c r="BK422">
        <f>$BR64*IF(DukeEnergy_TP!BK64&lt;&gt;0,1,0)</f>
        <v>0</v>
      </c>
      <c r="BL422">
        <f>$BR64*IF(DukeEnergy_TP!BL64&lt;&gt;0,1,0)</f>
        <v>0</v>
      </c>
      <c r="BM422">
        <f>$BR64*IF(DukeEnergy_TP!BM64&lt;&gt;0,1,0)</f>
        <v>0</v>
      </c>
      <c r="BN422">
        <f>$BR64*IF(DukeEnergy_TP!BN64&lt;&gt;0,1,0)</f>
        <v>0</v>
      </c>
      <c r="BO422">
        <f>$BR64*IF(DukeEnergy_TP!BO64&lt;&gt;0,1,0)</f>
        <v>0</v>
      </c>
      <c r="BP422">
        <f>$BR64*IF(DukeEnergy_TP!BP64&lt;&gt;0,1,0)</f>
        <v>0</v>
      </c>
      <c r="BQ422">
        <f>$BR64*IF(DukeEnergy_TP!BQ64&lt;&gt;0,1,0)</f>
        <v>0</v>
      </c>
    </row>
    <row r="423" spans="1:69">
      <c r="A423" t="s">
        <v>285</v>
      </c>
      <c r="B423" t="s">
        <v>32</v>
      </c>
      <c r="C423" t="s">
        <v>33</v>
      </c>
      <c r="D423" t="s">
        <v>34</v>
      </c>
      <c r="E423" t="s">
        <v>382</v>
      </c>
      <c r="F423" t="s">
        <v>383</v>
      </c>
      <c r="I423">
        <v>547</v>
      </c>
      <c r="J423" t="s">
        <v>72</v>
      </c>
      <c r="K423">
        <v>1999</v>
      </c>
      <c r="M423" t="s">
        <v>299</v>
      </c>
      <c r="N423" t="s">
        <v>289</v>
      </c>
      <c r="S423" t="s">
        <v>290</v>
      </c>
      <c r="T423" t="s">
        <v>41</v>
      </c>
      <c r="U423">
        <v>27.788215000000001</v>
      </c>
      <c r="V423">
        <v>-81.869979999999998</v>
      </c>
      <c r="W423" t="s">
        <v>42</v>
      </c>
      <c r="X423" t="s">
        <v>384</v>
      </c>
      <c r="Y423" t="s">
        <v>385</v>
      </c>
      <c r="AA423" t="s">
        <v>110</v>
      </c>
      <c r="AB423" t="s">
        <v>386</v>
      </c>
      <c r="AC423" t="s">
        <v>387</v>
      </c>
      <c r="AD423" t="s">
        <v>388</v>
      </c>
      <c r="AE423" t="s">
        <v>49</v>
      </c>
      <c r="AF423" s="1">
        <v>1</v>
      </c>
      <c r="AG423">
        <f t="shared" si="435"/>
        <v>6801</v>
      </c>
      <c r="AH423" t="str">
        <f t="shared" si="436"/>
        <v/>
      </c>
      <c r="AI423">
        <f t="shared" si="437"/>
        <v>25</v>
      </c>
      <c r="AJ423">
        <f t="shared" si="440"/>
        <v>2039</v>
      </c>
      <c r="AK423">
        <f t="shared" ref="AK423:AL423" si="503">AJ423+40</f>
        <v>2079</v>
      </c>
      <c r="AL423">
        <f t="shared" si="503"/>
        <v>2119</v>
      </c>
      <c r="AM423">
        <f>BT65*IF(DukeEnergy_TP!AM65&lt;&gt;0,1,0)</f>
        <v>943456.30011373863</v>
      </c>
      <c r="AN423">
        <f>BU65*IF(DukeEnergy_TP!AN65&lt;&gt;0,1,0)</f>
        <v>1019154.9455143369</v>
      </c>
      <c r="AO423">
        <f>BV65*IF(DukeEnergy_TP!AO65&lt;&gt;0,1,0)</f>
        <v>1153311.5793762954</v>
      </c>
      <c r="AP423">
        <f>BW65*IF(DukeEnergy_TP!AP65&lt;&gt;0,1,0)</f>
        <v>901642.88300534198</v>
      </c>
      <c r="AQ423">
        <f>$BR65*IF(DukeEnergy_TP!AQ65&lt;&gt;0,1,0)</f>
        <v>1004391.4270024282</v>
      </c>
      <c r="AR423">
        <f>$BR65*IF(DukeEnergy_TP!AR65&lt;&gt;0,1,0)</f>
        <v>1004391.4270024282</v>
      </c>
      <c r="AS423">
        <f>$BR65*IF(DukeEnergy_TP!AS65&lt;&gt;0,1,0)</f>
        <v>1004391.4270024282</v>
      </c>
      <c r="AT423">
        <f>$BR65*IF(DukeEnergy_TP!AT65&lt;&gt;0,1,0)</f>
        <v>1004391.4270024282</v>
      </c>
      <c r="AU423">
        <f>$BR65*IF(DukeEnergy_TP!AU65&lt;&gt;0,1,0)</f>
        <v>1004391.4270024282</v>
      </c>
      <c r="AV423">
        <f>$BR65*IF(DukeEnergy_TP!AV65&lt;&gt;0,1,0)</f>
        <v>1004391.4270024282</v>
      </c>
      <c r="AW423">
        <f>$BR65*IF(DukeEnergy_TP!AW65&lt;&gt;0,1,0)</f>
        <v>1004391.4270024282</v>
      </c>
      <c r="AX423">
        <f>$BR65*IF(DukeEnergy_TP!AX65&lt;&gt;0,1,0)</f>
        <v>1004391.4270024282</v>
      </c>
      <c r="AY423">
        <f>$BR65*IF(DukeEnergy_TP!AY65&lt;&gt;0,1,0)</f>
        <v>1004391.4270024282</v>
      </c>
      <c r="AZ423">
        <f>$BR65*IF(DukeEnergy_TP!AZ65&lt;&gt;0,1,0)</f>
        <v>1004391.4270024282</v>
      </c>
      <c r="BA423">
        <f>$BR65*IF(DukeEnergy_TP!BA65&lt;&gt;0,1,0)</f>
        <v>1004391.4270024282</v>
      </c>
      <c r="BB423">
        <f>$BR65*IF(DukeEnergy_TP!BB65&lt;&gt;0,1,0)</f>
        <v>1004391.4270024282</v>
      </c>
      <c r="BC423">
        <f>$BR65*IF(DukeEnergy_TP!BC65&lt;&gt;0,1,0)</f>
        <v>1004391.4270024282</v>
      </c>
      <c r="BD423">
        <f>$BR65*IF(DukeEnergy_TP!BD65&lt;&gt;0,1,0)</f>
        <v>1004391.4270024282</v>
      </c>
      <c r="BE423">
        <f>$BR65*IF(DukeEnergy_TP!BE65&lt;&gt;0,1,0)</f>
        <v>1004391.4270024282</v>
      </c>
      <c r="BF423">
        <f>$BR65*IF(DukeEnergy_TP!BF65&lt;&gt;0,1,0)</f>
        <v>0</v>
      </c>
      <c r="BG423">
        <f>$BR65*IF(DukeEnergy_TP!BG65&lt;&gt;0,1,0)</f>
        <v>0</v>
      </c>
      <c r="BH423">
        <f>$BR65*IF(DukeEnergy_TP!BH65&lt;&gt;0,1,0)</f>
        <v>0</v>
      </c>
      <c r="BI423">
        <f>$BR65*IF(DukeEnergy_TP!BI65&lt;&gt;0,1,0)</f>
        <v>0</v>
      </c>
      <c r="BJ423">
        <f>$BR65*IF(DukeEnergy_TP!BJ65&lt;&gt;0,1,0)</f>
        <v>0</v>
      </c>
      <c r="BK423">
        <f>$BR65*IF(DukeEnergy_TP!BK65&lt;&gt;0,1,0)</f>
        <v>0</v>
      </c>
      <c r="BL423">
        <f>$BR65*IF(DukeEnergy_TP!BL65&lt;&gt;0,1,0)</f>
        <v>0</v>
      </c>
      <c r="BM423">
        <f>$BR65*IF(DukeEnergy_TP!BM65&lt;&gt;0,1,0)</f>
        <v>0</v>
      </c>
      <c r="BN423">
        <f>$BR65*IF(DukeEnergy_TP!BN65&lt;&gt;0,1,0)</f>
        <v>0</v>
      </c>
      <c r="BO423">
        <f>$BR65*IF(DukeEnergy_TP!BO65&lt;&gt;0,1,0)</f>
        <v>0</v>
      </c>
      <c r="BP423">
        <f>$BR65*IF(DukeEnergy_TP!BP65&lt;&gt;0,1,0)</f>
        <v>0</v>
      </c>
      <c r="BQ423">
        <f>$BR65*IF(DukeEnergy_TP!BQ65&lt;&gt;0,1,0)</f>
        <v>0</v>
      </c>
    </row>
    <row r="424" spans="1:69">
      <c r="A424" t="s">
        <v>285</v>
      </c>
      <c r="B424" t="s">
        <v>32</v>
      </c>
      <c r="C424" t="s">
        <v>33</v>
      </c>
      <c r="D424" t="s">
        <v>34</v>
      </c>
      <c r="E424" t="s">
        <v>382</v>
      </c>
      <c r="F424" t="s">
        <v>389</v>
      </c>
      <c r="I424">
        <v>548</v>
      </c>
      <c r="J424" t="s">
        <v>72</v>
      </c>
      <c r="K424">
        <v>2003</v>
      </c>
      <c r="M424" t="s">
        <v>299</v>
      </c>
      <c r="N424" t="s">
        <v>289</v>
      </c>
      <c r="S424" t="s">
        <v>290</v>
      </c>
      <c r="T424" t="s">
        <v>41</v>
      </c>
      <c r="U424">
        <v>27.788215000000001</v>
      </c>
      <c r="V424">
        <v>-81.869979999999998</v>
      </c>
      <c r="W424" t="s">
        <v>42</v>
      </c>
      <c r="X424" t="s">
        <v>384</v>
      </c>
      <c r="Y424" t="s">
        <v>385</v>
      </c>
      <c r="AA424" t="s">
        <v>110</v>
      </c>
      <c r="AB424" t="s">
        <v>386</v>
      </c>
      <c r="AC424" t="s">
        <v>387</v>
      </c>
      <c r="AD424" t="s">
        <v>390</v>
      </c>
      <c r="AE424" t="s">
        <v>49</v>
      </c>
      <c r="AF424" s="1">
        <v>1</v>
      </c>
      <c r="AG424">
        <f t="shared" ref="AG424:AG487" si="504">SUMIF(E:E,E424,I:I)</f>
        <v>6801</v>
      </c>
      <c r="AH424" t="str">
        <f t="shared" ref="AH424:AH487" si="505">IF(AG424=AG425,"",AG424)</f>
        <v/>
      </c>
      <c r="AI424">
        <f t="shared" ref="AI424:AI487" si="506">IF(K424="",-99,2024-K424)</f>
        <v>21</v>
      </c>
      <c r="AJ424">
        <f t="shared" si="440"/>
        <v>2043</v>
      </c>
      <c r="AK424">
        <f t="shared" ref="AK424:AL424" si="507">AJ424+40</f>
        <v>2083</v>
      </c>
      <c r="AL424">
        <f t="shared" si="507"/>
        <v>2123</v>
      </c>
      <c r="AM424">
        <f>BT66*IF(DukeEnergy_TP!AM66&lt;&gt;0,1,0)</f>
        <v>945181.08311211842</v>
      </c>
      <c r="AN424">
        <f>BU66*IF(DukeEnergy_TP!AN66&lt;&gt;0,1,0)</f>
        <v>1021018.1172611638</v>
      </c>
      <c r="AO424">
        <f>BV66*IF(DukeEnergy_TP!AO66&lt;&gt;0,1,0)</f>
        <v>1155420.010051572</v>
      </c>
      <c r="AP424">
        <f>BW66*IF(DukeEnergy_TP!AP66&lt;&gt;0,1,0)</f>
        <v>903291.22465617443</v>
      </c>
      <c r="AQ424">
        <f>$BR66*IF(DukeEnergy_TP!AQ66&lt;&gt;0,1,0)</f>
        <v>1006227.6087702571</v>
      </c>
      <c r="AR424">
        <f>$BR66*IF(DukeEnergy_TP!AR66&lt;&gt;0,1,0)</f>
        <v>1006227.6087702571</v>
      </c>
      <c r="AS424">
        <f>$BR66*IF(DukeEnergy_TP!AS66&lt;&gt;0,1,0)</f>
        <v>1006227.6087702571</v>
      </c>
      <c r="AT424">
        <f>$BR66*IF(DukeEnergy_TP!AT66&lt;&gt;0,1,0)</f>
        <v>1006227.6087702571</v>
      </c>
      <c r="AU424">
        <f>$BR66*IF(DukeEnergy_TP!AU66&lt;&gt;0,1,0)</f>
        <v>1006227.6087702571</v>
      </c>
      <c r="AV424">
        <f>$BR66*IF(DukeEnergy_TP!AV66&lt;&gt;0,1,0)</f>
        <v>1006227.6087702571</v>
      </c>
      <c r="AW424">
        <f>$BR66*IF(DukeEnergy_TP!AW66&lt;&gt;0,1,0)</f>
        <v>1006227.6087702571</v>
      </c>
      <c r="AX424">
        <f>$BR66*IF(DukeEnergy_TP!AX66&lt;&gt;0,1,0)</f>
        <v>1006227.6087702571</v>
      </c>
      <c r="AY424">
        <f>$BR66*IF(DukeEnergy_TP!AY66&lt;&gt;0,1,0)</f>
        <v>1006227.6087702571</v>
      </c>
      <c r="AZ424">
        <f>$BR66*IF(DukeEnergy_TP!AZ66&lt;&gt;0,1,0)</f>
        <v>1006227.6087702571</v>
      </c>
      <c r="BA424">
        <f>$BR66*IF(DukeEnergy_TP!BA66&lt;&gt;0,1,0)</f>
        <v>1006227.6087702571</v>
      </c>
      <c r="BB424">
        <f>$BR66*IF(DukeEnergy_TP!BB66&lt;&gt;0,1,0)</f>
        <v>1006227.6087702571</v>
      </c>
      <c r="BC424">
        <f>$BR66*IF(DukeEnergy_TP!BC66&lt;&gt;0,1,0)</f>
        <v>1006227.6087702571</v>
      </c>
      <c r="BD424">
        <f>$BR66*IF(DukeEnergy_TP!BD66&lt;&gt;0,1,0)</f>
        <v>1006227.6087702571</v>
      </c>
      <c r="BE424">
        <f>$BR66*IF(DukeEnergy_TP!BE66&lt;&gt;0,1,0)</f>
        <v>1006227.6087702571</v>
      </c>
      <c r="BF424">
        <f>$BR66*IF(DukeEnergy_TP!BF66&lt;&gt;0,1,0)</f>
        <v>1006227.6087702571</v>
      </c>
      <c r="BG424">
        <f>$BR66*IF(DukeEnergy_TP!BG66&lt;&gt;0,1,0)</f>
        <v>1006227.6087702571</v>
      </c>
      <c r="BH424">
        <f>$BR66*IF(DukeEnergy_TP!BH66&lt;&gt;0,1,0)</f>
        <v>1006227.6087702571</v>
      </c>
      <c r="BI424">
        <f>$BR66*IF(DukeEnergy_TP!BI66&lt;&gt;0,1,0)</f>
        <v>1006227.6087702571</v>
      </c>
      <c r="BJ424">
        <f>$BR66*IF(DukeEnergy_TP!BJ66&lt;&gt;0,1,0)</f>
        <v>0</v>
      </c>
      <c r="BK424">
        <f>$BR66*IF(DukeEnergy_TP!BK66&lt;&gt;0,1,0)</f>
        <v>0</v>
      </c>
      <c r="BL424">
        <f>$BR66*IF(DukeEnergy_TP!BL66&lt;&gt;0,1,0)</f>
        <v>0</v>
      </c>
      <c r="BM424">
        <f>$BR66*IF(DukeEnergy_TP!BM66&lt;&gt;0,1,0)</f>
        <v>0</v>
      </c>
      <c r="BN424">
        <f>$BR66*IF(DukeEnergy_TP!BN66&lt;&gt;0,1,0)</f>
        <v>0</v>
      </c>
      <c r="BO424">
        <f>$BR66*IF(DukeEnergy_TP!BO66&lt;&gt;0,1,0)</f>
        <v>0</v>
      </c>
      <c r="BP424">
        <f>$BR66*IF(DukeEnergy_TP!BP66&lt;&gt;0,1,0)</f>
        <v>0</v>
      </c>
      <c r="BQ424">
        <f>$BR66*IF(DukeEnergy_TP!BQ66&lt;&gt;0,1,0)</f>
        <v>0</v>
      </c>
    </row>
    <row r="425" spans="1:69">
      <c r="A425" t="s">
        <v>285</v>
      </c>
      <c r="B425" t="s">
        <v>32</v>
      </c>
      <c r="C425" t="s">
        <v>33</v>
      </c>
      <c r="D425" t="s">
        <v>34</v>
      </c>
      <c r="E425" t="s">
        <v>382</v>
      </c>
      <c r="F425" t="s">
        <v>391</v>
      </c>
      <c r="I425">
        <v>561</v>
      </c>
      <c r="J425" t="s">
        <v>72</v>
      </c>
      <c r="K425">
        <v>2005</v>
      </c>
      <c r="M425" t="s">
        <v>299</v>
      </c>
      <c r="N425" t="s">
        <v>289</v>
      </c>
      <c r="S425" t="s">
        <v>290</v>
      </c>
      <c r="T425" t="s">
        <v>41</v>
      </c>
      <c r="U425">
        <v>27.788215000000001</v>
      </c>
      <c r="V425">
        <v>-81.869979999999998</v>
      </c>
      <c r="W425" t="s">
        <v>42</v>
      </c>
      <c r="X425" t="s">
        <v>384</v>
      </c>
      <c r="Y425" t="s">
        <v>385</v>
      </c>
      <c r="AA425" t="s">
        <v>110</v>
      </c>
      <c r="AB425" t="s">
        <v>386</v>
      </c>
      <c r="AC425" t="s">
        <v>387</v>
      </c>
      <c r="AD425" t="s">
        <v>392</v>
      </c>
      <c r="AE425" t="s">
        <v>49</v>
      </c>
      <c r="AF425" s="1">
        <v>1</v>
      </c>
      <c r="AG425">
        <f t="shared" si="504"/>
        <v>6801</v>
      </c>
      <c r="AH425" t="str">
        <f t="shared" si="505"/>
        <v/>
      </c>
      <c r="AI425">
        <f t="shared" si="506"/>
        <v>19</v>
      </c>
      <c r="AJ425">
        <f t="shared" ref="AJ425:AJ488" si="508">K425+40</f>
        <v>2045</v>
      </c>
      <c r="AK425">
        <f t="shared" ref="AK425:AL425" si="509">AJ425+40</f>
        <v>2085</v>
      </c>
      <c r="AL425">
        <f t="shared" si="509"/>
        <v>2125</v>
      </c>
      <c r="AM425">
        <f>BT67*IF(DukeEnergy_TP!AM67&lt;&gt;0,1,0)</f>
        <v>967603.2620910554</v>
      </c>
      <c r="AN425">
        <f>BU67*IF(DukeEnergy_TP!AN67&lt;&gt;0,1,0)</f>
        <v>1045239.349969914</v>
      </c>
      <c r="AO425">
        <f>BV67*IF(DukeEnergy_TP!AO67&lt;&gt;0,1,0)</f>
        <v>1182829.6088301677</v>
      </c>
      <c r="AP425">
        <f>BW67*IF(DukeEnergy_TP!AP67&lt;&gt;0,1,0)</f>
        <v>924719.6661169962</v>
      </c>
      <c r="AQ425">
        <f>$BR67*IF(DukeEnergy_TP!AQ67&lt;&gt;0,1,0)</f>
        <v>1030097.9717520333</v>
      </c>
      <c r="AR425">
        <f>$BR67*IF(DukeEnergy_TP!AR67&lt;&gt;0,1,0)</f>
        <v>1030097.9717520333</v>
      </c>
      <c r="AS425">
        <f>$BR67*IF(DukeEnergy_TP!AS67&lt;&gt;0,1,0)</f>
        <v>1030097.9717520333</v>
      </c>
      <c r="AT425">
        <f>$BR67*IF(DukeEnergy_TP!AT67&lt;&gt;0,1,0)</f>
        <v>1030097.9717520333</v>
      </c>
      <c r="AU425">
        <f>$BR67*IF(DukeEnergy_TP!AU67&lt;&gt;0,1,0)</f>
        <v>1030097.9717520333</v>
      </c>
      <c r="AV425">
        <f>$BR67*IF(DukeEnergy_TP!AV67&lt;&gt;0,1,0)</f>
        <v>1030097.9717520333</v>
      </c>
      <c r="AW425">
        <f>$BR67*IF(DukeEnergy_TP!AW67&lt;&gt;0,1,0)</f>
        <v>1030097.9717520333</v>
      </c>
      <c r="AX425">
        <f>$BR67*IF(DukeEnergy_TP!AX67&lt;&gt;0,1,0)</f>
        <v>1030097.9717520333</v>
      </c>
      <c r="AY425">
        <f>$BR67*IF(DukeEnergy_TP!AY67&lt;&gt;0,1,0)</f>
        <v>1030097.9717520333</v>
      </c>
      <c r="AZ425">
        <f>$BR67*IF(DukeEnergy_TP!AZ67&lt;&gt;0,1,0)</f>
        <v>1030097.9717520333</v>
      </c>
      <c r="BA425">
        <f>$BR67*IF(DukeEnergy_TP!BA67&lt;&gt;0,1,0)</f>
        <v>1030097.9717520333</v>
      </c>
      <c r="BB425">
        <f>$BR67*IF(DukeEnergy_TP!BB67&lt;&gt;0,1,0)</f>
        <v>1030097.9717520333</v>
      </c>
      <c r="BC425">
        <f>$BR67*IF(DukeEnergy_TP!BC67&lt;&gt;0,1,0)</f>
        <v>1030097.9717520333</v>
      </c>
      <c r="BD425">
        <f>$BR67*IF(DukeEnergy_TP!BD67&lt;&gt;0,1,0)</f>
        <v>1030097.9717520333</v>
      </c>
      <c r="BE425">
        <f>$BR67*IF(DukeEnergy_TP!BE67&lt;&gt;0,1,0)</f>
        <v>1030097.9717520333</v>
      </c>
      <c r="BF425">
        <f>$BR67*IF(DukeEnergy_TP!BF67&lt;&gt;0,1,0)</f>
        <v>1030097.9717520333</v>
      </c>
      <c r="BG425">
        <f>$BR67*IF(DukeEnergy_TP!BG67&lt;&gt;0,1,0)</f>
        <v>1030097.9717520333</v>
      </c>
      <c r="BH425">
        <f>$BR67*IF(DukeEnergy_TP!BH67&lt;&gt;0,1,0)</f>
        <v>1030097.9717520333</v>
      </c>
      <c r="BI425">
        <f>$BR67*IF(DukeEnergy_TP!BI67&lt;&gt;0,1,0)</f>
        <v>1030097.9717520333</v>
      </c>
      <c r="BJ425">
        <f>$BR67*IF(DukeEnergy_TP!BJ67&lt;&gt;0,1,0)</f>
        <v>1030097.9717520333</v>
      </c>
      <c r="BK425">
        <f>$BR67*IF(DukeEnergy_TP!BK67&lt;&gt;0,1,0)</f>
        <v>1030097.9717520333</v>
      </c>
      <c r="BL425">
        <f>$BR67*IF(DukeEnergy_TP!BL67&lt;&gt;0,1,0)</f>
        <v>0</v>
      </c>
      <c r="BM425">
        <f>$BR67*IF(DukeEnergy_TP!BM67&lt;&gt;0,1,0)</f>
        <v>0</v>
      </c>
      <c r="BN425">
        <f>$BR67*IF(DukeEnergy_TP!BN67&lt;&gt;0,1,0)</f>
        <v>0</v>
      </c>
      <c r="BO425">
        <f>$BR67*IF(DukeEnergy_TP!BO67&lt;&gt;0,1,0)</f>
        <v>0</v>
      </c>
      <c r="BP425">
        <f>$BR67*IF(DukeEnergy_TP!BP67&lt;&gt;0,1,0)</f>
        <v>0</v>
      </c>
      <c r="BQ425">
        <f>$BR67*IF(DukeEnergy_TP!BQ67&lt;&gt;0,1,0)</f>
        <v>0</v>
      </c>
    </row>
    <row r="426" spans="1:69">
      <c r="A426" t="s">
        <v>285</v>
      </c>
      <c r="B426" t="s">
        <v>32</v>
      </c>
      <c r="C426" t="s">
        <v>33</v>
      </c>
      <c r="D426" t="s">
        <v>34</v>
      </c>
      <c r="E426" t="s">
        <v>382</v>
      </c>
      <c r="F426" t="s">
        <v>393</v>
      </c>
      <c r="I426">
        <v>611</v>
      </c>
      <c r="J426" t="s">
        <v>72</v>
      </c>
      <c r="K426">
        <v>2007</v>
      </c>
      <c r="M426" t="s">
        <v>299</v>
      </c>
      <c r="N426" t="s">
        <v>289</v>
      </c>
      <c r="S426" t="s">
        <v>290</v>
      </c>
      <c r="T426" t="s">
        <v>41</v>
      </c>
      <c r="U426">
        <v>27.788215000000001</v>
      </c>
      <c r="V426">
        <v>-81.869979999999998</v>
      </c>
      <c r="W426" t="s">
        <v>42</v>
      </c>
      <c r="X426" t="s">
        <v>384</v>
      </c>
      <c r="Y426" t="s">
        <v>385</v>
      </c>
      <c r="AA426" t="s">
        <v>110</v>
      </c>
      <c r="AB426" t="s">
        <v>386</v>
      </c>
      <c r="AC426" t="s">
        <v>387</v>
      </c>
      <c r="AD426" t="s">
        <v>394</v>
      </c>
      <c r="AE426" t="s">
        <v>49</v>
      </c>
      <c r="AF426" s="1">
        <v>1</v>
      </c>
      <c r="AG426">
        <f t="shared" si="504"/>
        <v>6801</v>
      </c>
      <c r="AH426">
        <f t="shared" si="505"/>
        <v>6801</v>
      </c>
      <c r="AI426">
        <f t="shared" si="506"/>
        <v>17</v>
      </c>
      <c r="AJ426">
        <f t="shared" si="508"/>
        <v>2047</v>
      </c>
      <c r="AK426">
        <f t="shared" ref="AK426:AL426" si="510">AJ426+40</f>
        <v>2087</v>
      </c>
      <c r="AL426">
        <f t="shared" si="510"/>
        <v>2127</v>
      </c>
      <c r="AM426">
        <f>BT68*IF(DukeEnergy_TP!AM68&lt;&gt;0,1,0)</f>
        <v>1053842.4120100443</v>
      </c>
      <c r="AN426">
        <f>BU68*IF(DukeEnergy_TP!AN68&lt;&gt;0,1,0)</f>
        <v>1138397.9373112612</v>
      </c>
      <c r="AO426">
        <f>BV68*IF(DukeEnergy_TP!AO68&lt;&gt;0,1,0)</f>
        <v>1288251.1425939973</v>
      </c>
      <c r="AP426">
        <f>BW68*IF(DukeEnergy_TP!AP68&lt;&gt;0,1,0)</f>
        <v>1007136.7486586177</v>
      </c>
      <c r="AQ426">
        <f>$BR68*IF(DukeEnergy_TP!AQ68&lt;&gt;0,1,0)</f>
        <v>1121907.0601434801</v>
      </c>
      <c r="AR426">
        <f>$BR68*IF(DukeEnergy_TP!AR68&lt;&gt;0,1,0)</f>
        <v>1121907.0601434801</v>
      </c>
      <c r="AS426">
        <f>$BR68*IF(DukeEnergy_TP!AS68&lt;&gt;0,1,0)</f>
        <v>1121907.0601434801</v>
      </c>
      <c r="AT426">
        <f>$BR68*IF(DukeEnergy_TP!AT68&lt;&gt;0,1,0)</f>
        <v>1121907.0601434801</v>
      </c>
      <c r="AU426">
        <f>$BR68*IF(DukeEnergy_TP!AU68&lt;&gt;0,1,0)</f>
        <v>1121907.0601434801</v>
      </c>
      <c r="AV426">
        <f>$BR68*IF(DukeEnergy_TP!AV68&lt;&gt;0,1,0)</f>
        <v>1121907.0601434801</v>
      </c>
      <c r="AW426">
        <f>$BR68*IF(DukeEnergy_TP!AW68&lt;&gt;0,1,0)</f>
        <v>1121907.0601434801</v>
      </c>
      <c r="AX426">
        <f>$BR68*IF(DukeEnergy_TP!AX68&lt;&gt;0,1,0)</f>
        <v>1121907.0601434801</v>
      </c>
      <c r="AY426">
        <f>$BR68*IF(DukeEnergy_TP!AY68&lt;&gt;0,1,0)</f>
        <v>1121907.0601434801</v>
      </c>
      <c r="AZ426">
        <f>$BR68*IF(DukeEnergy_TP!AZ68&lt;&gt;0,1,0)</f>
        <v>1121907.0601434801</v>
      </c>
      <c r="BA426">
        <f>$BR68*IF(DukeEnergy_TP!BA68&lt;&gt;0,1,0)</f>
        <v>1121907.0601434801</v>
      </c>
      <c r="BB426">
        <f>$BR68*IF(DukeEnergy_TP!BB68&lt;&gt;0,1,0)</f>
        <v>1121907.0601434801</v>
      </c>
      <c r="BC426">
        <f>$BR68*IF(DukeEnergy_TP!BC68&lt;&gt;0,1,0)</f>
        <v>1121907.0601434801</v>
      </c>
      <c r="BD426">
        <f>$BR68*IF(DukeEnergy_TP!BD68&lt;&gt;0,1,0)</f>
        <v>1121907.0601434801</v>
      </c>
      <c r="BE426">
        <f>$BR68*IF(DukeEnergy_TP!BE68&lt;&gt;0,1,0)</f>
        <v>1121907.0601434801</v>
      </c>
      <c r="BF426">
        <f>$BR68*IF(DukeEnergy_TP!BF68&lt;&gt;0,1,0)</f>
        <v>1121907.0601434801</v>
      </c>
      <c r="BG426">
        <f>$BR68*IF(DukeEnergy_TP!BG68&lt;&gt;0,1,0)</f>
        <v>1121907.0601434801</v>
      </c>
      <c r="BH426">
        <f>$BR68*IF(DukeEnergy_TP!BH68&lt;&gt;0,1,0)</f>
        <v>1121907.0601434801</v>
      </c>
      <c r="BI426">
        <f>$BR68*IF(DukeEnergy_TP!BI68&lt;&gt;0,1,0)</f>
        <v>1121907.0601434801</v>
      </c>
      <c r="BJ426">
        <f>$BR68*IF(DukeEnergy_TP!BJ68&lt;&gt;0,1,0)</f>
        <v>1121907.0601434801</v>
      </c>
      <c r="BK426">
        <f>$BR68*IF(DukeEnergy_TP!BK68&lt;&gt;0,1,0)</f>
        <v>1121907.0601434801</v>
      </c>
      <c r="BL426">
        <f>$BR68*IF(DukeEnergy_TP!BL68&lt;&gt;0,1,0)</f>
        <v>1121907.0601434801</v>
      </c>
      <c r="BM426">
        <f>$BR68*IF(DukeEnergy_TP!BM68&lt;&gt;0,1,0)</f>
        <v>1121907.0601434801</v>
      </c>
      <c r="BN426">
        <f>$BR68*IF(DukeEnergy_TP!BN68&lt;&gt;0,1,0)</f>
        <v>0</v>
      </c>
      <c r="BO426">
        <f>$BR68*IF(DukeEnergy_TP!BO68&lt;&gt;0,1,0)</f>
        <v>0</v>
      </c>
      <c r="BP426">
        <f>$BR68*IF(DukeEnergy_TP!BP68&lt;&gt;0,1,0)</f>
        <v>0</v>
      </c>
      <c r="BQ426">
        <f>$BR68*IF(DukeEnergy_TP!BQ68&lt;&gt;0,1,0)</f>
        <v>0</v>
      </c>
    </row>
    <row r="427" spans="1:69">
      <c r="A427" t="s">
        <v>285</v>
      </c>
      <c r="B427" t="s">
        <v>32</v>
      </c>
      <c r="C427" t="s">
        <v>33</v>
      </c>
      <c r="D427" t="s">
        <v>34</v>
      </c>
      <c r="E427" t="s">
        <v>395</v>
      </c>
      <c r="F427" t="s">
        <v>311</v>
      </c>
      <c r="I427">
        <v>56.7</v>
      </c>
      <c r="J427" t="s">
        <v>72</v>
      </c>
      <c r="K427">
        <v>1974</v>
      </c>
      <c r="M427" t="s">
        <v>306</v>
      </c>
      <c r="N427" t="s">
        <v>312</v>
      </c>
      <c r="S427" t="s">
        <v>290</v>
      </c>
      <c r="T427" t="s">
        <v>41</v>
      </c>
      <c r="U427">
        <v>28.262778000000001</v>
      </c>
      <c r="V427">
        <v>-81.548610999999994</v>
      </c>
      <c r="W427" t="s">
        <v>42</v>
      </c>
      <c r="X427" t="s">
        <v>396</v>
      </c>
      <c r="Y427" t="s">
        <v>397</v>
      </c>
      <c r="AA427" t="s">
        <v>110</v>
      </c>
      <c r="AB427" t="s">
        <v>398</v>
      </c>
      <c r="AC427" t="s">
        <v>399</v>
      </c>
      <c r="AD427" t="s">
        <v>400</v>
      </c>
      <c r="AE427" t="s">
        <v>49</v>
      </c>
      <c r="AF427" s="1">
        <v>1</v>
      </c>
      <c r="AG427">
        <f t="shared" si="504"/>
        <v>3596.0999999999995</v>
      </c>
      <c r="AH427" t="str">
        <f t="shared" si="505"/>
        <v/>
      </c>
      <c r="AI427">
        <f t="shared" si="506"/>
        <v>50</v>
      </c>
      <c r="AJ427">
        <f t="shared" si="508"/>
        <v>2014</v>
      </c>
      <c r="AK427">
        <f t="shared" ref="AK427:AL427" si="511">AJ427+40</f>
        <v>2054</v>
      </c>
      <c r="AL427">
        <f t="shared" si="511"/>
        <v>2094</v>
      </c>
      <c r="AM427">
        <f>BT69*IF(DukeEnergy_TP!AM69&lt;&gt;0,1,0)</f>
        <v>11242.383096211579</v>
      </c>
      <c r="AN427">
        <f>BU69*IF(DukeEnergy_TP!AN69&lt;&gt;0,1,0)</f>
        <v>11242.383096211579</v>
      </c>
      <c r="AO427">
        <f>BV69*IF(DukeEnergy_TP!AO69&lt;&gt;0,1,0)</f>
        <v>14163.449436977253</v>
      </c>
      <c r="AP427">
        <f>BW69*IF(DukeEnergy_TP!AP69&lt;&gt;0,1,0)</f>
        <v>14163.449436977253</v>
      </c>
      <c r="AQ427">
        <f>$BR69*IF(DukeEnergy_TP!AQ69&lt;&gt;0,1,0)</f>
        <v>12702.916266594413</v>
      </c>
      <c r="AR427">
        <f>$BR69*IF(DukeEnergy_TP!AR69&lt;&gt;0,1,0)</f>
        <v>12702.916266594413</v>
      </c>
      <c r="AS427">
        <f>$BR69*IF(DukeEnergy_TP!AS69&lt;&gt;0,1,0)</f>
        <v>12702.916266594413</v>
      </c>
      <c r="AT427">
        <f>$BR69*IF(DukeEnergy_TP!AT69&lt;&gt;0,1,0)</f>
        <v>12702.916266594413</v>
      </c>
      <c r="AU427">
        <f>$BR69*IF(DukeEnergy_TP!AU69&lt;&gt;0,1,0)</f>
        <v>12702.916266594413</v>
      </c>
      <c r="AV427">
        <f>$BR69*IF(DukeEnergy_TP!AV69&lt;&gt;0,1,0)</f>
        <v>12702.916266594413</v>
      </c>
      <c r="AW427">
        <f>$BR69*IF(DukeEnergy_TP!AW69&lt;&gt;0,1,0)</f>
        <v>12702.916266594413</v>
      </c>
      <c r="AX427">
        <f>$BR69*IF(DukeEnergy_TP!AX69&lt;&gt;0,1,0)</f>
        <v>12702.916266594413</v>
      </c>
      <c r="AY427">
        <f>$BR69*IF(DukeEnergy_TP!AY69&lt;&gt;0,1,0)</f>
        <v>12702.916266594413</v>
      </c>
      <c r="AZ427">
        <f>$BR69*IF(DukeEnergy_TP!AZ69&lt;&gt;0,1,0)</f>
        <v>12702.916266594413</v>
      </c>
      <c r="BA427">
        <f>$BR69*IF(DukeEnergy_TP!BA69&lt;&gt;0,1,0)</f>
        <v>12702.916266594413</v>
      </c>
      <c r="BB427">
        <f>$BR69*IF(DukeEnergy_TP!BB69&lt;&gt;0,1,0)</f>
        <v>12702.916266594413</v>
      </c>
      <c r="BC427">
        <f>$BR69*IF(DukeEnergy_TP!BC69&lt;&gt;0,1,0)</f>
        <v>12702.916266594413</v>
      </c>
      <c r="BD427">
        <f>$BR69*IF(DukeEnergy_TP!BD69&lt;&gt;0,1,0)</f>
        <v>12702.916266594413</v>
      </c>
      <c r="BE427">
        <f>$BR69*IF(DukeEnergy_TP!BE69&lt;&gt;0,1,0)</f>
        <v>12702.916266594413</v>
      </c>
      <c r="BF427">
        <f>$BR69*IF(DukeEnergy_TP!BF69&lt;&gt;0,1,0)</f>
        <v>12702.916266594413</v>
      </c>
      <c r="BG427">
        <f>$BR69*IF(DukeEnergy_TP!BG69&lt;&gt;0,1,0)</f>
        <v>12702.916266594413</v>
      </c>
      <c r="BH427">
        <f>$BR69*IF(DukeEnergy_TP!BH69&lt;&gt;0,1,0)</f>
        <v>12702.916266594413</v>
      </c>
      <c r="BI427">
        <f>$BR69*IF(DukeEnergy_TP!BI69&lt;&gt;0,1,0)</f>
        <v>12702.916266594413</v>
      </c>
      <c r="BJ427">
        <f>$BR69*IF(DukeEnergy_TP!BJ69&lt;&gt;0,1,0)</f>
        <v>12702.916266594413</v>
      </c>
      <c r="BK427">
        <f>$BR69*IF(DukeEnergy_TP!BK69&lt;&gt;0,1,0)</f>
        <v>12702.916266594413</v>
      </c>
      <c r="BL427">
        <f>$BR69*IF(DukeEnergy_TP!BL69&lt;&gt;0,1,0)</f>
        <v>12702.916266594413</v>
      </c>
      <c r="BM427">
        <f>$BR69*IF(DukeEnergy_TP!BM69&lt;&gt;0,1,0)</f>
        <v>12702.916266594413</v>
      </c>
      <c r="BN427">
        <f>$BR69*IF(DukeEnergy_TP!BN69&lt;&gt;0,1,0)</f>
        <v>12702.916266594413</v>
      </c>
      <c r="BO427">
        <f>$BR69*IF(DukeEnergy_TP!BO69&lt;&gt;0,1,0)</f>
        <v>12702.916266594413</v>
      </c>
      <c r="BP427">
        <f>$BR69*IF(DukeEnergy_TP!BP69&lt;&gt;0,1,0)</f>
        <v>12702.916266594413</v>
      </c>
      <c r="BQ427">
        <f>$BR69*IF(DukeEnergy_TP!BQ69&lt;&gt;0,1,0)</f>
        <v>0</v>
      </c>
    </row>
    <row r="428" spans="1:69">
      <c r="A428" t="s">
        <v>285</v>
      </c>
      <c r="B428" t="s">
        <v>32</v>
      </c>
      <c r="C428" t="s">
        <v>33</v>
      </c>
      <c r="D428" t="s">
        <v>34</v>
      </c>
      <c r="E428" t="s">
        <v>395</v>
      </c>
      <c r="F428" t="s">
        <v>318</v>
      </c>
      <c r="I428">
        <v>56.7</v>
      </c>
      <c r="J428" t="s">
        <v>72</v>
      </c>
      <c r="K428">
        <v>1974</v>
      </c>
      <c r="M428" t="s">
        <v>306</v>
      </c>
      <c r="N428" t="s">
        <v>312</v>
      </c>
      <c r="S428" t="s">
        <v>290</v>
      </c>
      <c r="T428" t="s">
        <v>41</v>
      </c>
      <c r="U428">
        <v>28.262778000000001</v>
      </c>
      <c r="V428">
        <v>-81.548610999999994</v>
      </c>
      <c r="W428" t="s">
        <v>42</v>
      </c>
      <c r="X428" t="s">
        <v>396</v>
      </c>
      <c r="Y428" t="s">
        <v>397</v>
      </c>
      <c r="AA428" t="s">
        <v>110</v>
      </c>
      <c r="AB428" t="s">
        <v>398</v>
      </c>
      <c r="AC428" t="s">
        <v>399</v>
      </c>
      <c r="AD428" t="s">
        <v>412</v>
      </c>
      <c r="AE428" t="s">
        <v>49</v>
      </c>
      <c r="AF428" s="1">
        <v>1</v>
      </c>
      <c r="AG428">
        <f t="shared" si="504"/>
        <v>3596.0999999999995</v>
      </c>
      <c r="AH428" t="str">
        <f t="shared" si="505"/>
        <v/>
      </c>
      <c r="AI428">
        <f t="shared" si="506"/>
        <v>50</v>
      </c>
      <c r="AJ428">
        <f t="shared" si="508"/>
        <v>2014</v>
      </c>
      <c r="AK428">
        <f t="shared" ref="AK428:AL428" si="512">AJ428+40</f>
        <v>2054</v>
      </c>
      <c r="AL428">
        <f t="shared" si="512"/>
        <v>2094</v>
      </c>
      <c r="AM428">
        <f>BT70*IF(DukeEnergy_TP!AM70&lt;&gt;0,1,0)</f>
        <v>11242.383096211579</v>
      </c>
      <c r="AN428">
        <f>BU70*IF(DukeEnergy_TP!AN70&lt;&gt;0,1,0)</f>
        <v>11242.383096211579</v>
      </c>
      <c r="AO428">
        <f>BV70*IF(DukeEnergy_TP!AO70&lt;&gt;0,1,0)</f>
        <v>14163.449436977253</v>
      </c>
      <c r="AP428">
        <f>BW70*IF(DukeEnergy_TP!AP70&lt;&gt;0,1,0)</f>
        <v>14163.449436977253</v>
      </c>
      <c r="AQ428">
        <f>$BR70*IF(DukeEnergy_TP!AQ70&lt;&gt;0,1,0)</f>
        <v>12702.916266594413</v>
      </c>
      <c r="AR428">
        <f>$BR70*IF(DukeEnergy_TP!AR70&lt;&gt;0,1,0)</f>
        <v>12702.916266594413</v>
      </c>
      <c r="AS428">
        <f>$BR70*IF(DukeEnergy_TP!AS70&lt;&gt;0,1,0)</f>
        <v>12702.916266594413</v>
      </c>
      <c r="AT428">
        <f>$BR70*IF(DukeEnergy_TP!AT70&lt;&gt;0,1,0)</f>
        <v>12702.916266594413</v>
      </c>
      <c r="AU428">
        <f>$BR70*IF(DukeEnergy_TP!AU70&lt;&gt;0,1,0)</f>
        <v>12702.916266594413</v>
      </c>
      <c r="AV428">
        <f>$BR70*IF(DukeEnergy_TP!AV70&lt;&gt;0,1,0)</f>
        <v>12702.916266594413</v>
      </c>
      <c r="AW428">
        <f>$BR70*IF(DukeEnergy_TP!AW70&lt;&gt;0,1,0)</f>
        <v>12702.916266594413</v>
      </c>
      <c r="AX428">
        <f>$BR70*IF(DukeEnergy_TP!AX70&lt;&gt;0,1,0)</f>
        <v>12702.916266594413</v>
      </c>
      <c r="AY428">
        <f>$BR70*IF(DukeEnergy_TP!AY70&lt;&gt;0,1,0)</f>
        <v>12702.916266594413</v>
      </c>
      <c r="AZ428">
        <f>$BR70*IF(DukeEnergy_TP!AZ70&lt;&gt;0,1,0)</f>
        <v>12702.916266594413</v>
      </c>
      <c r="BA428">
        <f>$BR70*IF(DukeEnergy_TP!BA70&lt;&gt;0,1,0)</f>
        <v>12702.916266594413</v>
      </c>
      <c r="BB428">
        <f>$BR70*IF(DukeEnergy_TP!BB70&lt;&gt;0,1,0)</f>
        <v>12702.916266594413</v>
      </c>
      <c r="BC428">
        <f>$BR70*IF(DukeEnergy_TP!BC70&lt;&gt;0,1,0)</f>
        <v>12702.916266594413</v>
      </c>
      <c r="BD428">
        <f>$BR70*IF(DukeEnergy_TP!BD70&lt;&gt;0,1,0)</f>
        <v>12702.916266594413</v>
      </c>
      <c r="BE428">
        <f>$BR70*IF(DukeEnergy_TP!BE70&lt;&gt;0,1,0)</f>
        <v>12702.916266594413</v>
      </c>
      <c r="BF428">
        <f>$BR70*IF(DukeEnergy_TP!BF70&lt;&gt;0,1,0)</f>
        <v>12702.916266594413</v>
      </c>
      <c r="BG428">
        <f>$BR70*IF(DukeEnergy_TP!BG70&lt;&gt;0,1,0)</f>
        <v>12702.916266594413</v>
      </c>
      <c r="BH428">
        <f>$BR70*IF(DukeEnergy_TP!BH70&lt;&gt;0,1,0)</f>
        <v>12702.916266594413</v>
      </c>
      <c r="BI428">
        <f>$BR70*IF(DukeEnergy_TP!BI70&lt;&gt;0,1,0)</f>
        <v>12702.916266594413</v>
      </c>
      <c r="BJ428">
        <f>$BR70*IF(DukeEnergy_TP!BJ70&lt;&gt;0,1,0)</f>
        <v>12702.916266594413</v>
      </c>
      <c r="BK428">
        <f>$BR70*IF(DukeEnergy_TP!BK70&lt;&gt;0,1,0)</f>
        <v>12702.916266594413</v>
      </c>
      <c r="BL428">
        <f>$BR70*IF(DukeEnergy_TP!BL70&lt;&gt;0,1,0)</f>
        <v>12702.916266594413</v>
      </c>
      <c r="BM428">
        <f>$BR70*IF(DukeEnergy_TP!BM70&lt;&gt;0,1,0)</f>
        <v>12702.916266594413</v>
      </c>
      <c r="BN428">
        <f>$BR70*IF(DukeEnergy_TP!BN70&lt;&gt;0,1,0)</f>
        <v>12702.916266594413</v>
      </c>
      <c r="BO428">
        <f>$BR70*IF(DukeEnergy_TP!BO70&lt;&gt;0,1,0)</f>
        <v>12702.916266594413</v>
      </c>
      <c r="BP428">
        <f>$BR70*IF(DukeEnergy_TP!BP70&lt;&gt;0,1,0)</f>
        <v>12702.916266594413</v>
      </c>
      <c r="BQ428">
        <f>$BR70*IF(DukeEnergy_TP!BQ70&lt;&gt;0,1,0)</f>
        <v>0</v>
      </c>
    </row>
    <row r="429" spans="1:69">
      <c r="A429" t="s">
        <v>285</v>
      </c>
      <c r="B429" t="s">
        <v>32</v>
      </c>
      <c r="C429" t="s">
        <v>33</v>
      </c>
      <c r="D429" t="s">
        <v>34</v>
      </c>
      <c r="E429" t="s">
        <v>395</v>
      </c>
      <c r="F429" t="s">
        <v>320</v>
      </c>
      <c r="I429">
        <v>56.7</v>
      </c>
      <c r="J429" t="s">
        <v>72</v>
      </c>
      <c r="K429">
        <v>1974</v>
      </c>
      <c r="M429" t="s">
        <v>306</v>
      </c>
      <c r="N429" t="s">
        <v>312</v>
      </c>
      <c r="S429" t="s">
        <v>290</v>
      </c>
      <c r="T429" t="s">
        <v>41</v>
      </c>
      <c r="U429">
        <v>28.262778000000001</v>
      </c>
      <c r="V429">
        <v>-81.548610999999994</v>
      </c>
      <c r="W429" t="s">
        <v>42</v>
      </c>
      <c r="X429" t="s">
        <v>396</v>
      </c>
      <c r="Y429" t="s">
        <v>397</v>
      </c>
      <c r="AA429" t="s">
        <v>110</v>
      </c>
      <c r="AB429" t="s">
        <v>398</v>
      </c>
      <c r="AC429" t="s">
        <v>399</v>
      </c>
      <c r="AD429" t="s">
        <v>413</v>
      </c>
      <c r="AE429" t="s">
        <v>49</v>
      </c>
      <c r="AF429" s="1">
        <v>1</v>
      </c>
      <c r="AG429">
        <f t="shared" si="504"/>
        <v>3596.0999999999995</v>
      </c>
      <c r="AH429" t="str">
        <f t="shared" si="505"/>
        <v/>
      </c>
      <c r="AI429">
        <f t="shared" si="506"/>
        <v>50</v>
      </c>
      <c r="AJ429">
        <f t="shared" si="508"/>
        <v>2014</v>
      </c>
      <c r="AK429">
        <f t="shared" ref="AK429:AL429" si="513">AJ429+40</f>
        <v>2054</v>
      </c>
      <c r="AL429">
        <f t="shared" si="513"/>
        <v>2094</v>
      </c>
      <c r="AM429">
        <f>BT71*IF(DukeEnergy_TP!AM71&lt;&gt;0,1,0)</f>
        <v>11242.383096211579</v>
      </c>
      <c r="AN429">
        <f>BU71*IF(DukeEnergy_TP!AN71&lt;&gt;0,1,0)</f>
        <v>11242.383096211579</v>
      </c>
      <c r="AO429">
        <f>BV71*IF(DukeEnergy_TP!AO71&lt;&gt;0,1,0)</f>
        <v>14163.449436977253</v>
      </c>
      <c r="AP429">
        <f>BW71*IF(DukeEnergy_TP!AP71&lt;&gt;0,1,0)</f>
        <v>14163.449436977253</v>
      </c>
      <c r="AQ429">
        <f>$BR71*IF(DukeEnergy_TP!AQ71&lt;&gt;0,1,0)</f>
        <v>12702.916266594413</v>
      </c>
      <c r="AR429">
        <f>$BR71*IF(DukeEnergy_TP!AR71&lt;&gt;0,1,0)</f>
        <v>12702.916266594413</v>
      </c>
      <c r="AS429">
        <f>$BR71*IF(DukeEnergy_TP!AS71&lt;&gt;0,1,0)</f>
        <v>12702.916266594413</v>
      </c>
      <c r="AT429">
        <f>$BR71*IF(DukeEnergy_TP!AT71&lt;&gt;0,1,0)</f>
        <v>12702.916266594413</v>
      </c>
      <c r="AU429">
        <f>$BR71*IF(DukeEnergy_TP!AU71&lt;&gt;0,1,0)</f>
        <v>12702.916266594413</v>
      </c>
      <c r="AV429">
        <f>$BR71*IF(DukeEnergy_TP!AV71&lt;&gt;0,1,0)</f>
        <v>12702.916266594413</v>
      </c>
      <c r="AW429">
        <f>$BR71*IF(DukeEnergy_TP!AW71&lt;&gt;0,1,0)</f>
        <v>12702.916266594413</v>
      </c>
      <c r="AX429">
        <f>$BR71*IF(DukeEnergy_TP!AX71&lt;&gt;0,1,0)</f>
        <v>12702.916266594413</v>
      </c>
      <c r="AY429">
        <f>$BR71*IF(DukeEnergy_TP!AY71&lt;&gt;0,1,0)</f>
        <v>12702.916266594413</v>
      </c>
      <c r="AZ429">
        <f>$BR71*IF(DukeEnergy_TP!AZ71&lt;&gt;0,1,0)</f>
        <v>12702.916266594413</v>
      </c>
      <c r="BA429">
        <f>$BR71*IF(DukeEnergy_TP!BA71&lt;&gt;0,1,0)</f>
        <v>12702.916266594413</v>
      </c>
      <c r="BB429">
        <f>$BR71*IF(DukeEnergy_TP!BB71&lt;&gt;0,1,0)</f>
        <v>12702.916266594413</v>
      </c>
      <c r="BC429">
        <f>$BR71*IF(DukeEnergy_TP!BC71&lt;&gt;0,1,0)</f>
        <v>12702.916266594413</v>
      </c>
      <c r="BD429">
        <f>$BR71*IF(DukeEnergy_TP!BD71&lt;&gt;0,1,0)</f>
        <v>12702.916266594413</v>
      </c>
      <c r="BE429">
        <f>$BR71*IF(DukeEnergy_TP!BE71&lt;&gt;0,1,0)</f>
        <v>12702.916266594413</v>
      </c>
      <c r="BF429">
        <f>$BR71*IF(DukeEnergy_TP!BF71&lt;&gt;0,1,0)</f>
        <v>12702.916266594413</v>
      </c>
      <c r="BG429">
        <f>$BR71*IF(DukeEnergy_TP!BG71&lt;&gt;0,1,0)</f>
        <v>12702.916266594413</v>
      </c>
      <c r="BH429">
        <f>$BR71*IF(DukeEnergy_TP!BH71&lt;&gt;0,1,0)</f>
        <v>12702.916266594413</v>
      </c>
      <c r="BI429">
        <f>$BR71*IF(DukeEnergy_TP!BI71&lt;&gt;0,1,0)</f>
        <v>12702.916266594413</v>
      </c>
      <c r="BJ429">
        <f>$BR71*IF(DukeEnergy_TP!BJ71&lt;&gt;0,1,0)</f>
        <v>12702.916266594413</v>
      </c>
      <c r="BK429">
        <f>$BR71*IF(DukeEnergy_TP!BK71&lt;&gt;0,1,0)</f>
        <v>12702.916266594413</v>
      </c>
      <c r="BL429">
        <f>$BR71*IF(DukeEnergy_TP!BL71&lt;&gt;0,1,0)</f>
        <v>12702.916266594413</v>
      </c>
      <c r="BM429">
        <f>$BR71*IF(DukeEnergy_TP!BM71&lt;&gt;0,1,0)</f>
        <v>12702.916266594413</v>
      </c>
      <c r="BN429">
        <f>$BR71*IF(DukeEnergy_TP!BN71&lt;&gt;0,1,0)</f>
        <v>12702.916266594413</v>
      </c>
      <c r="BO429">
        <f>$BR71*IF(DukeEnergy_TP!BO71&lt;&gt;0,1,0)</f>
        <v>12702.916266594413</v>
      </c>
      <c r="BP429">
        <f>$BR71*IF(DukeEnergy_TP!BP71&lt;&gt;0,1,0)</f>
        <v>12702.916266594413</v>
      </c>
      <c r="BQ429">
        <f>$BR71*IF(DukeEnergy_TP!BQ71&lt;&gt;0,1,0)</f>
        <v>0</v>
      </c>
    </row>
    <row r="430" spans="1:69">
      <c r="A430" t="s">
        <v>285</v>
      </c>
      <c r="B430" t="s">
        <v>32</v>
      </c>
      <c r="C430" t="s">
        <v>33</v>
      </c>
      <c r="D430" t="s">
        <v>34</v>
      </c>
      <c r="E430" t="s">
        <v>395</v>
      </c>
      <c r="F430" t="s">
        <v>322</v>
      </c>
      <c r="I430">
        <v>56.7</v>
      </c>
      <c r="J430" t="s">
        <v>72</v>
      </c>
      <c r="K430">
        <v>1974</v>
      </c>
      <c r="M430" t="s">
        <v>306</v>
      </c>
      <c r="N430" t="s">
        <v>312</v>
      </c>
      <c r="S430" t="s">
        <v>290</v>
      </c>
      <c r="T430" t="s">
        <v>41</v>
      </c>
      <c r="U430">
        <v>28.262778000000001</v>
      </c>
      <c r="V430">
        <v>-81.548610999999994</v>
      </c>
      <c r="W430" t="s">
        <v>42</v>
      </c>
      <c r="X430" t="s">
        <v>396</v>
      </c>
      <c r="Y430" t="s">
        <v>397</v>
      </c>
      <c r="AA430" t="s">
        <v>110</v>
      </c>
      <c r="AB430" t="s">
        <v>398</v>
      </c>
      <c r="AC430" t="s">
        <v>399</v>
      </c>
      <c r="AD430" t="s">
        <v>414</v>
      </c>
      <c r="AE430" t="s">
        <v>49</v>
      </c>
      <c r="AF430" s="1">
        <v>1</v>
      </c>
      <c r="AG430">
        <f t="shared" si="504"/>
        <v>3596.0999999999995</v>
      </c>
      <c r="AH430" t="str">
        <f t="shared" si="505"/>
        <v/>
      </c>
      <c r="AI430">
        <f t="shared" si="506"/>
        <v>50</v>
      </c>
      <c r="AJ430">
        <f t="shared" si="508"/>
        <v>2014</v>
      </c>
      <c r="AK430">
        <f t="shared" ref="AK430:AL430" si="514">AJ430+40</f>
        <v>2054</v>
      </c>
      <c r="AL430">
        <f t="shared" si="514"/>
        <v>2094</v>
      </c>
      <c r="AM430">
        <f>BT72*IF(DukeEnergy_TP!AM72&lt;&gt;0,1,0)</f>
        <v>11242.383096211579</v>
      </c>
      <c r="AN430">
        <f>BU72*IF(DukeEnergy_TP!AN72&lt;&gt;0,1,0)</f>
        <v>11242.383096211579</v>
      </c>
      <c r="AO430">
        <f>BV72*IF(DukeEnergy_TP!AO72&lt;&gt;0,1,0)</f>
        <v>14163.449436977253</v>
      </c>
      <c r="AP430">
        <f>BW72*IF(DukeEnergy_TP!AP72&lt;&gt;0,1,0)</f>
        <v>14163.449436977253</v>
      </c>
      <c r="AQ430">
        <f>$BR72*IF(DukeEnergy_TP!AQ72&lt;&gt;0,1,0)</f>
        <v>12702.916266594413</v>
      </c>
      <c r="AR430">
        <f>$BR72*IF(DukeEnergy_TP!AR72&lt;&gt;0,1,0)</f>
        <v>12702.916266594413</v>
      </c>
      <c r="AS430">
        <f>$BR72*IF(DukeEnergy_TP!AS72&lt;&gt;0,1,0)</f>
        <v>12702.916266594413</v>
      </c>
      <c r="AT430">
        <f>$BR72*IF(DukeEnergy_TP!AT72&lt;&gt;0,1,0)</f>
        <v>12702.916266594413</v>
      </c>
      <c r="AU430">
        <f>$BR72*IF(DukeEnergy_TP!AU72&lt;&gt;0,1,0)</f>
        <v>12702.916266594413</v>
      </c>
      <c r="AV430">
        <f>$BR72*IF(DukeEnergy_TP!AV72&lt;&gt;0,1,0)</f>
        <v>12702.916266594413</v>
      </c>
      <c r="AW430">
        <f>$BR72*IF(DukeEnergy_TP!AW72&lt;&gt;0,1,0)</f>
        <v>12702.916266594413</v>
      </c>
      <c r="AX430">
        <f>$BR72*IF(DukeEnergy_TP!AX72&lt;&gt;0,1,0)</f>
        <v>12702.916266594413</v>
      </c>
      <c r="AY430">
        <f>$BR72*IF(DukeEnergy_TP!AY72&lt;&gt;0,1,0)</f>
        <v>12702.916266594413</v>
      </c>
      <c r="AZ430">
        <f>$BR72*IF(DukeEnergy_TP!AZ72&lt;&gt;0,1,0)</f>
        <v>12702.916266594413</v>
      </c>
      <c r="BA430">
        <f>$BR72*IF(DukeEnergy_TP!BA72&lt;&gt;0,1,0)</f>
        <v>12702.916266594413</v>
      </c>
      <c r="BB430">
        <f>$BR72*IF(DukeEnergy_TP!BB72&lt;&gt;0,1,0)</f>
        <v>12702.916266594413</v>
      </c>
      <c r="BC430">
        <f>$BR72*IF(DukeEnergy_TP!BC72&lt;&gt;0,1,0)</f>
        <v>12702.916266594413</v>
      </c>
      <c r="BD430">
        <f>$BR72*IF(DukeEnergy_TP!BD72&lt;&gt;0,1,0)</f>
        <v>12702.916266594413</v>
      </c>
      <c r="BE430">
        <f>$BR72*IF(DukeEnergy_TP!BE72&lt;&gt;0,1,0)</f>
        <v>12702.916266594413</v>
      </c>
      <c r="BF430">
        <f>$BR72*IF(DukeEnergy_TP!BF72&lt;&gt;0,1,0)</f>
        <v>12702.916266594413</v>
      </c>
      <c r="BG430">
        <f>$BR72*IF(DukeEnergy_TP!BG72&lt;&gt;0,1,0)</f>
        <v>12702.916266594413</v>
      </c>
      <c r="BH430">
        <f>$BR72*IF(DukeEnergy_TP!BH72&lt;&gt;0,1,0)</f>
        <v>12702.916266594413</v>
      </c>
      <c r="BI430">
        <f>$BR72*IF(DukeEnergy_TP!BI72&lt;&gt;0,1,0)</f>
        <v>12702.916266594413</v>
      </c>
      <c r="BJ430">
        <f>$BR72*IF(DukeEnergy_TP!BJ72&lt;&gt;0,1,0)</f>
        <v>12702.916266594413</v>
      </c>
      <c r="BK430">
        <f>$BR72*IF(DukeEnergy_TP!BK72&lt;&gt;0,1,0)</f>
        <v>12702.916266594413</v>
      </c>
      <c r="BL430">
        <f>$BR72*IF(DukeEnergy_TP!BL72&lt;&gt;0,1,0)</f>
        <v>12702.916266594413</v>
      </c>
      <c r="BM430">
        <f>$BR72*IF(DukeEnergy_TP!BM72&lt;&gt;0,1,0)</f>
        <v>12702.916266594413</v>
      </c>
      <c r="BN430">
        <f>$BR72*IF(DukeEnergy_TP!BN72&lt;&gt;0,1,0)</f>
        <v>12702.916266594413</v>
      </c>
      <c r="BO430">
        <f>$BR72*IF(DukeEnergy_TP!BO72&lt;&gt;0,1,0)</f>
        <v>12702.916266594413</v>
      </c>
      <c r="BP430">
        <f>$BR72*IF(DukeEnergy_TP!BP72&lt;&gt;0,1,0)</f>
        <v>12702.916266594413</v>
      </c>
      <c r="BQ430">
        <f>$BR72*IF(DukeEnergy_TP!BQ72&lt;&gt;0,1,0)</f>
        <v>0</v>
      </c>
    </row>
    <row r="431" spans="1:69">
      <c r="A431" t="s">
        <v>285</v>
      </c>
      <c r="B431" t="s">
        <v>32</v>
      </c>
      <c r="C431" t="s">
        <v>33</v>
      </c>
      <c r="D431" t="s">
        <v>34</v>
      </c>
      <c r="E431" t="s">
        <v>395</v>
      </c>
      <c r="F431" t="s">
        <v>415</v>
      </c>
      <c r="I431">
        <v>56.7</v>
      </c>
      <c r="J431" t="s">
        <v>72</v>
      </c>
      <c r="K431">
        <v>1974</v>
      </c>
      <c r="M431" t="s">
        <v>306</v>
      </c>
      <c r="N431" t="s">
        <v>312</v>
      </c>
      <c r="S431" t="s">
        <v>290</v>
      </c>
      <c r="T431" t="s">
        <v>41</v>
      </c>
      <c r="U431">
        <v>28.262778000000001</v>
      </c>
      <c r="V431">
        <v>-81.548610999999994</v>
      </c>
      <c r="W431" t="s">
        <v>42</v>
      </c>
      <c r="X431" t="s">
        <v>396</v>
      </c>
      <c r="Y431" t="s">
        <v>397</v>
      </c>
      <c r="AA431" t="s">
        <v>110</v>
      </c>
      <c r="AB431" t="s">
        <v>398</v>
      </c>
      <c r="AC431" t="s">
        <v>399</v>
      </c>
      <c r="AD431" t="s">
        <v>416</v>
      </c>
      <c r="AE431" t="s">
        <v>49</v>
      </c>
      <c r="AF431" s="1">
        <v>1</v>
      </c>
      <c r="AG431">
        <f t="shared" si="504"/>
        <v>3596.0999999999995</v>
      </c>
      <c r="AH431" t="str">
        <f t="shared" si="505"/>
        <v/>
      </c>
      <c r="AI431">
        <f t="shared" si="506"/>
        <v>50</v>
      </c>
      <c r="AJ431">
        <f t="shared" si="508"/>
        <v>2014</v>
      </c>
      <c r="AK431">
        <f t="shared" ref="AK431:AL431" si="515">AJ431+40</f>
        <v>2054</v>
      </c>
      <c r="AL431">
        <f t="shared" si="515"/>
        <v>2094</v>
      </c>
      <c r="AM431">
        <f>BT73*IF(DukeEnergy_TP!AM73&lt;&gt;0,1,0)</f>
        <v>11242.383096211579</v>
      </c>
      <c r="AN431">
        <f>BU73*IF(DukeEnergy_TP!AN73&lt;&gt;0,1,0)</f>
        <v>11242.383096211579</v>
      </c>
      <c r="AO431">
        <f>BV73*IF(DukeEnergy_TP!AO73&lt;&gt;0,1,0)</f>
        <v>14163.449436977253</v>
      </c>
      <c r="AP431">
        <f>BW73*IF(DukeEnergy_TP!AP73&lt;&gt;0,1,0)</f>
        <v>14163.449436977253</v>
      </c>
      <c r="AQ431">
        <f>$BR73*IF(DukeEnergy_TP!AQ73&lt;&gt;0,1,0)</f>
        <v>12702.916266594413</v>
      </c>
      <c r="AR431">
        <f>$BR73*IF(DukeEnergy_TP!AR73&lt;&gt;0,1,0)</f>
        <v>12702.916266594413</v>
      </c>
      <c r="AS431">
        <f>$BR73*IF(DukeEnergy_TP!AS73&lt;&gt;0,1,0)</f>
        <v>12702.916266594413</v>
      </c>
      <c r="AT431">
        <f>$BR73*IF(DukeEnergy_TP!AT73&lt;&gt;0,1,0)</f>
        <v>12702.916266594413</v>
      </c>
      <c r="AU431">
        <f>$BR73*IF(DukeEnergy_TP!AU73&lt;&gt;0,1,0)</f>
        <v>12702.916266594413</v>
      </c>
      <c r="AV431">
        <f>$BR73*IF(DukeEnergy_TP!AV73&lt;&gt;0,1,0)</f>
        <v>12702.916266594413</v>
      </c>
      <c r="AW431">
        <f>$BR73*IF(DukeEnergy_TP!AW73&lt;&gt;0,1,0)</f>
        <v>12702.916266594413</v>
      </c>
      <c r="AX431">
        <f>$BR73*IF(DukeEnergy_TP!AX73&lt;&gt;0,1,0)</f>
        <v>12702.916266594413</v>
      </c>
      <c r="AY431">
        <f>$BR73*IF(DukeEnergy_TP!AY73&lt;&gt;0,1,0)</f>
        <v>12702.916266594413</v>
      </c>
      <c r="AZ431">
        <f>$BR73*IF(DukeEnergy_TP!AZ73&lt;&gt;0,1,0)</f>
        <v>12702.916266594413</v>
      </c>
      <c r="BA431">
        <f>$BR73*IF(DukeEnergy_TP!BA73&lt;&gt;0,1,0)</f>
        <v>12702.916266594413</v>
      </c>
      <c r="BB431">
        <f>$BR73*IF(DukeEnergy_TP!BB73&lt;&gt;0,1,0)</f>
        <v>12702.916266594413</v>
      </c>
      <c r="BC431">
        <f>$BR73*IF(DukeEnergy_TP!BC73&lt;&gt;0,1,0)</f>
        <v>12702.916266594413</v>
      </c>
      <c r="BD431">
        <f>$BR73*IF(DukeEnergy_TP!BD73&lt;&gt;0,1,0)</f>
        <v>12702.916266594413</v>
      </c>
      <c r="BE431">
        <f>$BR73*IF(DukeEnergy_TP!BE73&lt;&gt;0,1,0)</f>
        <v>12702.916266594413</v>
      </c>
      <c r="BF431">
        <f>$BR73*IF(DukeEnergy_TP!BF73&lt;&gt;0,1,0)</f>
        <v>12702.916266594413</v>
      </c>
      <c r="BG431">
        <f>$BR73*IF(DukeEnergy_TP!BG73&lt;&gt;0,1,0)</f>
        <v>12702.916266594413</v>
      </c>
      <c r="BH431">
        <f>$BR73*IF(DukeEnergy_TP!BH73&lt;&gt;0,1,0)</f>
        <v>12702.916266594413</v>
      </c>
      <c r="BI431">
        <f>$BR73*IF(DukeEnergy_TP!BI73&lt;&gt;0,1,0)</f>
        <v>12702.916266594413</v>
      </c>
      <c r="BJ431">
        <f>$BR73*IF(DukeEnergy_TP!BJ73&lt;&gt;0,1,0)</f>
        <v>12702.916266594413</v>
      </c>
      <c r="BK431">
        <f>$BR73*IF(DukeEnergy_TP!BK73&lt;&gt;0,1,0)</f>
        <v>12702.916266594413</v>
      </c>
      <c r="BL431">
        <f>$BR73*IF(DukeEnergy_TP!BL73&lt;&gt;0,1,0)</f>
        <v>12702.916266594413</v>
      </c>
      <c r="BM431">
        <f>$BR73*IF(DukeEnergy_TP!BM73&lt;&gt;0,1,0)</f>
        <v>12702.916266594413</v>
      </c>
      <c r="BN431">
        <f>$BR73*IF(DukeEnergy_TP!BN73&lt;&gt;0,1,0)</f>
        <v>12702.916266594413</v>
      </c>
      <c r="BO431">
        <f>$BR73*IF(DukeEnergy_TP!BO73&lt;&gt;0,1,0)</f>
        <v>12702.916266594413</v>
      </c>
      <c r="BP431">
        <f>$BR73*IF(DukeEnergy_TP!BP73&lt;&gt;0,1,0)</f>
        <v>12702.916266594413</v>
      </c>
      <c r="BQ431">
        <f>$BR73*IF(DukeEnergy_TP!BQ73&lt;&gt;0,1,0)</f>
        <v>0</v>
      </c>
    </row>
    <row r="432" spans="1:69">
      <c r="A432" t="s">
        <v>285</v>
      </c>
      <c r="B432" t="s">
        <v>32</v>
      </c>
      <c r="C432" t="s">
        <v>33</v>
      </c>
      <c r="D432" t="s">
        <v>34</v>
      </c>
      <c r="E432" t="s">
        <v>395</v>
      </c>
      <c r="F432" t="s">
        <v>417</v>
      </c>
      <c r="I432">
        <v>56.7</v>
      </c>
      <c r="J432" t="s">
        <v>72</v>
      </c>
      <c r="K432">
        <v>1974</v>
      </c>
      <c r="M432" t="s">
        <v>306</v>
      </c>
      <c r="N432" t="s">
        <v>312</v>
      </c>
      <c r="S432" t="s">
        <v>290</v>
      </c>
      <c r="T432" t="s">
        <v>41</v>
      </c>
      <c r="U432">
        <v>28.262778000000001</v>
      </c>
      <c r="V432">
        <v>-81.548610999999994</v>
      </c>
      <c r="W432" t="s">
        <v>42</v>
      </c>
      <c r="X432" t="s">
        <v>396</v>
      </c>
      <c r="Y432" t="s">
        <v>397</v>
      </c>
      <c r="AA432" t="s">
        <v>110</v>
      </c>
      <c r="AB432" t="s">
        <v>398</v>
      </c>
      <c r="AC432" t="s">
        <v>399</v>
      </c>
      <c r="AD432" t="s">
        <v>418</v>
      </c>
      <c r="AE432" t="s">
        <v>49</v>
      </c>
      <c r="AF432" s="1">
        <v>1</v>
      </c>
      <c r="AG432">
        <f t="shared" si="504"/>
        <v>3596.0999999999995</v>
      </c>
      <c r="AH432" t="str">
        <f t="shared" si="505"/>
        <v/>
      </c>
      <c r="AI432">
        <f t="shared" si="506"/>
        <v>50</v>
      </c>
      <c r="AJ432">
        <f t="shared" si="508"/>
        <v>2014</v>
      </c>
      <c r="AK432">
        <f t="shared" ref="AK432:AL432" si="516">AJ432+40</f>
        <v>2054</v>
      </c>
      <c r="AL432">
        <f t="shared" si="516"/>
        <v>2094</v>
      </c>
      <c r="AM432">
        <f>BT74*IF(DukeEnergy_TP!AM74&lt;&gt;0,1,0)</f>
        <v>11242.383096211579</v>
      </c>
      <c r="AN432">
        <f>BU74*IF(DukeEnergy_TP!AN74&lt;&gt;0,1,0)</f>
        <v>11242.383096211579</v>
      </c>
      <c r="AO432">
        <f>BV74*IF(DukeEnergy_TP!AO74&lt;&gt;0,1,0)</f>
        <v>14163.449436977253</v>
      </c>
      <c r="AP432">
        <f>BW74*IF(DukeEnergy_TP!AP74&lt;&gt;0,1,0)</f>
        <v>14163.449436977253</v>
      </c>
      <c r="AQ432">
        <f>$BR74*IF(DukeEnergy_TP!AQ74&lt;&gt;0,1,0)</f>
        <v>12702.916266594413</v>
      </c>
      <c r="AR432">
        <f>$BR74*IF(DukeEnergy_TP!AR74&lt;&gt;0,1,0)</f>
        <v>12702.916266594413</v>
      </c>
      <c r="AS432">
        <f>$BR74*IF(DukeEnergy_TP!AS74&lt;&gt;0,1,0)</f>
        <v>12702.916266594413</v>
      </c>
      <c r="AT432">
        <f>$BR74*IF(DukeEnergy_TP!AT74&lt;&gt;0,1,0)</f>
        <v>12702.916266594413</v>
      </c>
      <c r="AU432">
        <f>$BR74*IF(DukeEnergy_TP!AU74&lt;&gt;0,1,0)</f>
        <v>12702.916266594413</v>
      </c>
      <c r="AV432">
        <f>$BR74*IF(DukeEnergy_TP!AV74&lt;&gt;0,1,0)</f>
        <v>12702.916266594413</v>
      </c>
      <c r="AW432">
        <f>$BR74*IF(DukeEnergy_TP!AW74&lt;&gt;0,1,0)</f>
        <v>12702.916266594413</v>
      </c>
      <c r="AX432">
        <f>$BR74*IF(DukeEnergy_TP!AX74&lt;&gt;0,1,0)</f>
        <v>12702.916266594413</v>
      </c>
      <c r="AY432">
        <f>$BR74*IF(DukeEnergy_TP!AY74&lt;&gt;0,1,0)</f>
        <v>12702.916266594413</v>
      </c>
      <c r="AZ432">
        <f>$BR74*IF(DukeEnergy_TP!AZ74&lt;&gt;0,1,0)</f>
        <v>12702.916266594413</v>
      </c>
      <c r="BA432">
        <f>$BR74*IF(DukeEnergy_TP!BA74&lt;&gt;0,1,0)</f>
        <v>12702.916266594413</v>
      </c>
      <c r="BB432">
        <f>$BR74*IF(DukeEnergy_TP!BB74&lt;&gt;0,1,0)</f>
        <v>12702.916266594413</v>
      </c>
      <c r="BC432">
        <f>$BR74*IF(DukeEnergy_TP!BC74&lt;&gt;0,1,0)</f>
        <v>12702.916266594413</v>
      </c>
      <c r="BD432">
        <f>$BR74*IF(DukeEnergy_TP!BD74&lt;&gt;0,1,0)</f>
        <v>12702.916266594413</v>
      </c>
      <c r="BE432">
        <f>$BR74*IF(DukeEnergy_TP!BE74&lt;&gt;0,1,0)</f>
        <v>12702.916266594413</v>
      </c>
      <c r="BF432">
        <f>$BR74*IF(DukeEnergy_TP!BF74&lt;&gt;0,1,0)</f>
        <v>12702.916266594413</v>
      </c>
      <c r="BG432">
        <f>$BR74*IF(DukeEnergy_TP!BG74&lt;&gt;0,1,0)</f>
        <v>12702.916266594413</v>
      </c>
      <c r="BH432">
        <f>$BR74*IF(DukeEnergy_TP!BH74&lt;&gt;0,1,0)</f>
        <v>12702.916266594413</v>
      </c>
      <c r="BI432">
        <f>$BR74*IF(DukeEnergy_TP!BI74&lt;&gt;0,1,0)</f>
        <v>12702.916266594413</v>
      </c>
      <c r="BJ432">
        <f>$BR74*IF(DukeEnergy_TP!BJ74&lt;&gt;0,1,0)</f>
        <v>12702.916266594413</v>
      </c>
      <c r="BK432">
        <f>$BR74*IF(DukeEnergy_TP!BK74&lt;&gt;0,1,0)</f>
        <v>12702.916266594413</v>
      </c>
      <c r="BL432">
        <f>$BR74*IF(DukeEnergy_TP!BL74&lt;&gt;0,1,0)</f>
        <v>12702.916266594413</v>
      </c>
      <c r="BM432">
        <f>$BR74*IF(DukeEnergy_TP!BM74&lt;&gt;0,1,0)</f>
        <v>12702.916266594413</v>
      </c>
      <c r="BN432">
        <f>$BR74*IF(DukeEnergy_TP!BN74&lt;&gt;0,1,0)</f>
        <v>12702.916266594413</v>
      </c>
      <c r="BO432">
        <f>$BR74*IF(DukeEnergy_TP!BO74&lt;&gt;0,1,0)</f>
        <v>12702.916266594413</v>
      </c>
      <c r="BP432">
        <f>$BR74*IF(DukeEnergy_TP!BP74&lt;&gt;0,1,0)</f>
        <v>12702.916266594413</v>
      </c>
      <c r="BQ432">
        <f>$BR74*IF(DukeEnergy_TP!BQ74&lt;&gt;0,1,0)</f>
        <v>0</v>
      </c>
    </row>
    <row r="433" spans="1:69">
      <c r="A433" t="s">
        <v>285</v>
      </c>
      <c r="B433" t="s">
        <v>32</v>
      </c>
      <c r="C433" t="s">
        <v>33</v>
      </c>
      <c r="D433" t="s">
        <v>34</v>
      </c>
      <c r="E433" t="s">
        <v>395</v>
      </c>
      <c r="F433" t="s">
        <v>401</v>
      </c>
      <c r="I433">
        <v>104</v>
      </c>
      <c r="J433" t="s">
        <v>72</v>
      </c>
      <c r="K433">
        <v>1993</v>
      </c>
      <c r="M433" t="s">
        <v>306</v>
      </c>
      <c r="N433" t="s">
        <v>289</v>
      </c>
      <c r="S433" t="s">
        <v>290</v>
      </c>
      <c r="T433" t="s">
        <v>41</v>
      </c>
      <c r="U433">
        <v>28.262778000000001</v>
      </c>
      <c r="V433">
        <v>-81.548609999999996</v>
      </c>
      <c r="W433" t="s">
        <v>42</v>
      </c>
      <c r="X433" t="s">
        <v>396</v>
      </c>
      <c r="Y433" t="s">
        <v>397</v>
      </c>
      <c r="AA433" t="s">
        <v>110</v>
      </c>
      <c r="AB433" t="s">
        <v>398</v>
      </c>
      <c r="AC433" t="s">
        <v>399</v>
      </c>
      <c r="AD433" t="s">
        <v>402</v>
      </c>
      <c r="AE433" t="s">
        <v>49</v>
      </c>
      <c r="AF433" s="1">
        <v>1</v>
      </c>
      <c r="AG433">
        <f t="shared" si="504"/>
        <v>3596.0999999999995</v>
      </c>
      <c r="AH433" t="str">
        <f t="shared" si="505"/>
        <v/>
      </c>
      <c r="AI433">
        <f t="shared" si="506"/>
        <v>31</v>
      </c>
      <c r="AJ433">
        <f t="shared" si="508"/>
        <v>2033</v>
      </c>
      <c r="AK433">
        <f t="shared" ref="AK433:AL433" si="517">AJ433+40</f>
        <v>2073</v>
      </c>
      <c r="AL433">
        <f t="shared" si="517"/>
        <v>2113</v>
      </c>
      <c r="AM433">
        <f>BT75*IF(DukeEnergy_TP!AM75&lt;&gt;0,1,0)</f>
        <v>179377.43183149688</v>
      </c>
      <c r="AN433">
        <f>BU75*IF(DukeEnergy_TP!AN75&lt;&gt;0,1,0)</f>
        <v>193769.86167000193</v>
      </c>
      <c r="AO433">
        <f>BV75*IF(DukeEnergy_TP!AO75&lt;&gt;0,1,0)</f>
        <v>219276.79022876546</v>
      </c>
      <c r="AP433">
        <f>BW75*IF(DukeEnergy_TP!AP75&lt;&gt;0,1,0)</f>
        <v>171427.53168657323</v>
      </c>
      <c r="AQ433">
        <f>$BR75*IF(DukeEnergy_TP!AQ75&lt;&gt;0,1,0)</f>
        <v>190962.90385420938</v>
      </c>
      <c r="AR433">
        <f>$BR75*IF(DukeEnergy_TP!AR75&lt;&gt;0,1,0)</f>
        <v>190962.90385420938</v>
      </c>
      <c r="AS433">
        <f>$BR75*IF(DukeEnergy_TP!AS75&lt;&gt;0,1,0)</f>
        <v>190962.90385420938</v>
      </c>
      <c r="AT433">
        <f>$BR75*IF(DukeEnergy_TP!AT75&lt;&gt;0,1,0)</f>
        <v>190962.90385420938</v>
      </c>
      <c r="AU433">
        <f>$BR75*IF(DukeEnergy_TP!AU75&lt;&gt;0,1,0)</f>
        <v>190962.90385420938</v>
      </c>
      <c r="AV433">
        <f>$BR75*IF(DukeEnergy_TP!AV75&lt;&gt;0,1,0)</f>
        <v>190962.90385420938</v>
      </c>
      <c r="AW433">
        <f>$BR75*IF(DukeEnergy_TP!AW75&lt;&gt;0,1,0)</f>
        <v>190962.90385420938</v>
      </c>
      <c r="AX433">
        <f>$BR75*IF(DukeEnergy_TP!AX75&lt;&gt;0,1,0)</f>
        <v>190962.90385420938</v>
      </c>
      <c r="AY433">
        <f>$BR75*IF(DukeEnergy_TP!AY75&lt;&gt;0,1,0)</f>
        <v>190962.90385420938</v>
      </c>
      <c r="AZ433">
        <f>$BR75*IF(DukeEnergy_TP!AZ75&lt;&gt;0,1,0)</f>
        <v>0</v>
      </c>
      <c r="BA433">
        <f>$BR75*IF(DukeEnergy_TP!BA75&lt;&gt;0,1,0)</f>
        <v>0</v>
      </c>
      <c r="BB433">
        <f>$BR75*IF(DukeEnergy_TP!BB75&lt;&gt;0,1,0)</f>
        <v>0</v>
      </c>
      <c r="BC433">
        <f>$BR75*IF(DukeEnergy_TP!BC75&lt;&gt;0,1,0)</f>
        <v>0</v>
      </c>
      <c r="BD433">
        <f>$BR75*IF(DukeEnergy_TP!BD75&lt;&gt;0,1,0)</f>
        <v>0</v>
      </c>
      <c r="BE433">
        <f>$BR75*IF(DukeEnergy_TP!BE75&lt;&gt;0,1,0)</f>
        <v>0</v>
      </c>
      <c r="BF433">
        <f>$BR75*IF(DukeEnergy_TP!BF75&lt;&gt;0,1,0)</f>
        <v>0</v>
      </c>
      <c r="BG433">
        <f>$BR75*IF(DukeEnergy_TP!BG75&lt;&gt;0,1,0)</f>
        <v>0</v>
      </c>
      <c r="BH433">
        <f>$BR75*IF(DukeEnergy_TP!BH75&lt;&gt;0,1,0)</f>
        <v>0</v>
      </c>
      <c r="BI433">
        <f>$BR75*IF(DukeEnergy_TP!BI75&lt;&gt;0,1,0)</f>
        <v>0</v>
      </c>
      <c r="BJ433">
        <f>$BR75*IF(DukeEnergy_TP!BJ75&lt;&gt;0,1,0)</f>
        <v>0</v>
      </c>
      <c r="BK433">
        <f>$BR75*IF(DukeEnergy_TP!BK75&lt;&gt;0,1,0)</f>
        <v>0</v>
      </c>
      <c r="BL433">
        <f>$BR75*IF(DukeEnergy_TP!BL75&lt;&gt;0,1,0)</f>
        <v>0</v>
      </c>
      <c r="BM433">
        <f>$BR75*IF(DukeEnergy_TP!BM75&lt;&gt;0,1,0)</f>
        <v>0</v>
      </c>
      <c r="BN433">
        <f>$BR75*IF(DukeEnergy_TP!BN75&lt;&gt;0,1,0)</f>
        <v>0</v>
      </c>
      <c r="BO433">
        <f>$BR75*IF(DukeEnergy_TP!BO75&lt;&gt;0,1,0)</f>
        <v>0</v>
      </c>
      <c r="BP433">
        <f>$BR75*IF(DukeEnergy_TP!BP75&lt;&gt;0,1,0)</f>
        <v>0</v>
      </c>
      <c r="BQ433">
        <f>$BR75*IF(DukeEnergy_TP!BQ75&lt;&gt;0,1,0)</f>
        <v>0</v>
      </c>
    </row>
    <row r="434" spans="1:69">
      <c r="A434" t="s">
        <v>285</v>
      </c>
      <c r="B434" t="s">
        <v>32</v>
      </c>
      <c r="C434" t="s">
        <v>33</v>
      </c>
      <c r="D434" t="s">
        <v>34</v>
      </c>
      <c r="E434" t="s">
        <v>395</v>
      </c>
      <c r="F434" t="s">
        <v>419</v>
      </c>
      <c r="I434">
        <v>104</v>
      </c>
      <c r="J434" t="s">
        <v>72</v>
      </c>
      <c r="K434">
        <v>1993</v>
      </c>
      <c r="M434" t="s">
        <v>306</v>
      </c>
      <c r="N434" t="s">
        <v>289</v>
      </c>
      <c r="S434" t="s">
        <v>290</v>
      </c>
      <c r="T434" t="s">
        <v>41</v>
      </c>
      <c r="U434">
        <v>28.262778000000001</v>
      </c>
      <c r="V434">
        <v>-81.548609999999996</v>
      </c>
      <c r="W434" t="s">
        <v>42</v>
      </c>
      <c r="X434" t="s">
        <v>396</v>
      </c>
      <c r="Y434" t="s">
        <v>397</v>
      </c>
      <c r="AA434" t="s">
        <v>110</v>
      </c>
      <c r="AB434" t="s">
        <v>398</v>
      </c>
      <c r="AC434" t="s">
        <v>399</v>
      </c>
      <c r="AD434" t="s">
        <v>420</v>
      </c>
      <c r="AE434" t="s">
        <v>49</v>
      </c>
      <c r="AF434" s="1">
        <v>1</v>
      </c>
      <c r="AG434">
        <f t="shared" si="504"/>
        <v>3596.0999999999995</v>
      </c>
      <c r="AH434" t="str">
        <f t="shared" si="505"/>
        <v/>
      </c>
      <c r="AI434">
        <f t="shared" si="506"/>
        <v>31</v>
      </c>
      <c r="AJ434">
        <f t="shared" si="508"/>
        <v>2033</v>
      </c>
      <c r="AK434">
        <f t="shared" ref="AK434:AL434" si="518">AJ434+40</f>
        <v>2073</v>
      </c>
      <c r="AL434">
        <f t="shared" si="518"/>
        <v>2113</v>
      </c>
      <c r="AM434">
        <f>BT76*IF(DukeEnergy_TP!AM76&lt;&gt;0,1,0)</f>
        <v>179377.43183149688</v>
      </c>
      <c r="AN434">
        <f>BU76*IF(DukeEnergy_TP!AN76&lt;&gt;0,1,0)</f>
        <v>193769.86167000193</v>
      </c>
      <c r="AO434">
        <f>BV76*IF(DukeEnergy_TP!AO76&lt;&gt;0,1,0)</f>
        <v>219276.79022876546</v>
      </c>
      <c r="AP434">
        <f>BW76*IF(DukeEnergy_TP!AP76&lt;&gt;0,1,0)</f>
        <v>171427.53168657323</v>
      </c>
      <c r="AQ434">
        <f>$BR76*IF(DukeEnergy_TP!AQ76&lt;&gt;0,1,0)</f>
        <v>190962.90385420938</v>
      </c>
      <c r="AR434">
        <f>$BR76*IF(DukeEnergy_TP!AR76&lt;&gt;0,1,0)</f>
        <v>190962.90385420938</v>
      </c>
      <c r="AS434">
        <f>$BR76*IF(DukeEnergy_TP!AS76&lt;&gt;0,1,0)</f>
        <v>190962.90385420938</v>
      </c>
      <c r="AT434">
        <f>$BR76*IF(DukeEnergy_TP!AT76&lt;&gt;0,1,0)</f>
        <v>190962.90385420938</v>
      </c>
      <c r="AU434">
        <f>$BR76*IF(DukeEnergy_TP!AU76&lt;&gt;0,1,0)</f>
        <v>190962.90385420938</v>
      </c>
      <c r="AV434">
        <f>$BR76*IF(DukeEnergy_TP!AV76&lt;&gt;0,1,0)</f>
        <v>190962.90385420938</v>
      </c>
      <c r="AW434">
        <f>$BR76*IF(DukeEnergy_TP!AW76&lt;&gt;0,1,0)</f>
        <v>190962.90385420938</v>
      </c>
      <c r="AX434">
        <f>$BR76*IF(DukeEnergy_TP!AX76&lt;&gt;0,1,0)</f>
        <v>190962.90385420938</v>
      </c>
      <c r="AY434">
        <f>$BR76*IF(DukeEnergy_TP!AY76&lt;&gt;0,1,0)</f>
        <v>190962.90385420938</v>
      </c>
      <c r="AZ434">
        <f>$BR76*IF(DukeEnergy_TP!AZ76&lt;&gt;0,1,0)</f>
        <v>0</v>
      </c>
      <c r="BA434">
        <f>$BR76*IF(DukeEnergy_TP!BA76&lt;&gt;0,1,0)</f>
        <v>0</v>
      </c>
      <c r="BB434">
        <f>$BR76*IF(DukeEnergy_TP!BB76&lt;&gt;0,1,0)</f>
        <v>0</v>
      </c>
      <c r="BC434">
        <f>$BR76*IF(DukeEnergy_TP!BC76&lt;&gt;0,1,0)</f>
        <v>0</v>
      </c>
      <c r="BD434">
        <f>$BR76*IF(DukeEnergy_TP!BD76&lt;&gt;0,1,0)</f>
        <v>0</v>
      </c>
      <c r="BE434">
        <f>$BR76*IF(DukeEnergy_TP!BE76&lt;&gt;0,1,0)</f>
        <v>0</v>
      </c>
      <c r="BF434">
        <f>$BR76*IF(DukeEnergy_TP!BF76&lt;&gt;0,1,0)</f>
        <v>0</v>
      </c>
      <c r="BG434">
        <f>$BR76*IF(DukeEnergy_TP!BG76&lt;&gt;0,1,0)</f>
        <v>0</v>
      </c>
      <c r="BH434">
        <f>$BR76*IF(DukeEnergy_TP!BH76&lt;&gt;0,1,0)</f>
        <v>0</v>
      </c>
      <c r="BI434">
        <f>$BR76*IF(DukeEnergy_TP!BI76&lt;&gt;0,1,0)</f>
        <v>0</v>
      </c>
      <c r="BJ434">
        <f>$BR76*IF(DukeEnergy_TP!BJ76&lt;&gt;0,1,0)</f>
        <v>0</v>
      </c>
      <c r="BK434">
        <f>$BR76*IF(DukeEnergy_TP!BK76&lt;&gt;0,1,0)</f>
        <v>0</v>
      </c>
      <c r="BL434">
        <f>$BR76*IF(DukeEnergy_TP!BL76&lt;&gt;0,1,0)</f>
        <v>0</v>
      </c>
      <c r="BM434">
        <f>$BR76*IF(DukeEnergy_TP!BM76&lt;&gt;0,1,0)</f>
        <v>0</v>
      </c>
      <c r="BN434">
        <f>$BR76*IF(DukeEnergy_TP!BN76&lt;&gt;0,1,0)</f>
        <v>0</v>
      </c>
      <c r="BO434">
        <f>$BR76*IF(DukeEnergy_TP!BO76&lt;&gt;0,1,0)</f>
        <v>0</v>
      </c>
      <c r="BP434">
        <f>$BR76*IF(DukeEnergy_TP!BP76&lt;&gt;0,1,0)</f>
        <v>0</v>
      </c>
      <c r="BQ434">
        <f>$BR76*IF(DukeEnergy_TP!BQ76&lt;&gt;0,1,0)</f>
        <v>0</v>
      </c>
    </row>
    <row r="435" spans="1:69">
      <c r="A435" t="s">
        <v>285</v>
      </c>
      <c r="B435" t="s">
        <v>32</v>
      </c>
      <c r="C435" t="s">
        <v>33</v>
      </c>
      <c r="D435" t="s">
        <v>34</v>
      </c>
      <c r="E435" t="s">
        <v>395</v>
      </c>
      <c r="F435" t="s">
        <v>421</v>
      </c>
      <c r="I435">
        <v>104</v>
      </c>
      <c r="J435" t="s">
        <v>72</v>
      </c>
      <c r="K435">
        <v>1993</v>
      </c>
      <c r="M435" t="s">
        <v>306</v>
      </c>
      <c r="N435" t="s">
        <v>289</v>
      </c>
      <c r="S435" t="s">
        <v>290</v>
      </c>
      <c r="T435" t="s">
        <v>41</v>
      </c>
      <c r="U435">
        <v>28.262778000000001</v>
      </c>
      <c r="V435">
        <v>-81.548609999999996</v>
      </c>
      <c r="W435" t="s">
        <v>42</v>
      </c>
      <c r="X435" t="s">
        <v>396</v>
      </c>
      <c r="Y435" t="s">
        <v>397</v>
      </c>
      <c r="AA435" t="s">
        <v>110</v>
      </c>
      <c r="AB435" t="s">
        <v>398</v>
      </c>
      <c r="AC435" t="s">
        <v>399</v>
      </c>
      <c r="AD435" t="s">
        <v>422</v>
      </c>
      <c r="AE435" t="s">
        <v>49</v>
      </c>
      <c r="AF435" s="1">
        <v>1</v>
      </c>
      <c r="AG435">
        <f t="shared" si="504"/>
        <v>3596.0999999999995</v>
      </c>
      <c r="AH435" t="str">
        <f t="shared" si="505"/>
        <v/>
      </c>
      <c r="AI435">
        <f t="shared" si="506"/>
        <v>31</v>
      </c>
      <c r="AJ435">
        <f t="shared" si="508"/>
        <v>2033</v>
      </c>
      <c r="AK435">
        <f t="shared" ref="AK435:AL435" si="519">AJ435+40</f>
        <v>2073</v>
      </c>
      <c r="AL435">
        <f t="shared" si="519"/>
        <v>2113</v>
      </c>
      <c r="AM435">
        <f>BT77*IF(DukeEnergy_TP!AM77&lt;&gt;0,1,0)</f>
        <v>179377.43183149688</v>
      </c>
      <c r="AN435">
        <f>BU77*IF(DukeEnergy_TP!AN77&lt;&gt;0,1,0)</f>
        <v>193769.86167000193</v>
      </c>
      <c r="AO435">
        <f>BV77*IF(DukeEnergy_TP!AO77&lt;&gt;0,1,0)</f>
        <v>219276.79022876546</v>
      </c>
      <c r="AP435">
        <f>BW77*IF(DukeEnergy_TP!AP77&lt;&gt;0,1,0)</f>
        <v>171427.53168657323</v>
      </c>
      <c r="AQ435">
        <f>$BR77*IF(DukeEnergy_TP!AQ77&lt;&gt;0,1,0)</f>
        <v>190962.90385420938</v>
      </c>
      <c r="AR435">
        <f>$BR77*IF(DukeEnergy_TP!AR77&lt;&gt;0,1,0)</f>
        <v>190962.90385420938</v>
      </c>
      <c r="AS435">
        <f>$BR77*IF(DukeEnergy_TP!AS77&lt;&gt;0,1,0)</f>
        <v>190962.90385420938</v>
      </c>
      <c r="AT435">
        <f>$BR77*IF(DukeEnergy_TP!AT77&lt;&gt;0,1,0)</f>
        <v>190962.90385420938</v>
      </c>
      <c r="AU435">
        <f>$BR77*IF(DukeEnergy_TP!AU77&lt;&gt;0,1,0)</f>
        <v>190962.90385420938</v>
      </c>
      <c r="AV435">
        <f>$BR77*IF(DukeEnergy_TP!AV77&lt;&gt;0,1,0)</f>
        <v>190962.90385420938</v>
      </c>
      <c r="AW435">
        <f>$BR77*IF(DukeEnergy_TP!AW77&lt;&gt;0,1,0)</f>
        <v>190962.90385420938</v>
      </c>
      <c r="AX435">
        <f>$BR77*IF(DukeEnergy_TP!AX77&lt;&gt;0,1,0)</f>
        <v>190962.90385420938</v>
      </c>
      <c r="AY435">
        <f>$BR77*IF(DukeEnergy_TP!AY77&lt;&gt;0,1,0)</f>
        <v>190962.90385420938</v>
      </c>
      <c r="AZ435">
        <f>$BR77*IF(DukeEnergy_TP!AZ77&lt;&gt;0,1,0)</f>
        <v>0</v>
      </c>
      <c r="BA435">
        <f>$BR77*IF(DukeEnergy_TP!BA77&lt;&gt;0,1,0)</f>
        <v>0</v>
      </c>
      <c r="BB435">
        <f>$BR77*IF(DukeEnergy_TP!BB77&lt;&gt;0,1,0)</f>
        <v>0</v>
      </c>
      <c r="BC435">
        <f>$BR77*IF(DukeEnergy_TP!BC77&lt;&gt;0,1,0)</f>
        <v>0</v>
      </c>
      <c r="BD435">
        <f>$BR77*IF(DukeEnergy_TP!BD77&lt;&gt;0,1,0)</f>
        <v>0</v>
      </c>
      <c r="BE435">
        <f>$BR77*IF(DukeEnergy_TP!BE77&lt;&gt;0,1,0)</f>
        <v>0</v>
      </c>
      <c r="BF435">
        <f>$BR77*IF(DukeEnergy_TP!BF77&lt;&gt;0,1,0)</f>
        <v>0</v>
      </c>
      <c r="BG435">
        <f>$BR77*IF(DukeEnergy_TP!BG77&lt;&gt;0,1,0)</f>
        <v>0</v>
      </c>
      <c r="BH435">
        <f>$BR77*IF(DukeEnergy_TP!BH77&lt;&gt;0,1,0)</f>
        <v>0</v>
      </c>
      <c r="BI435">
        <f>$BR77*IF(DukeEnergy_TP!BI77&lt;&gt;0,1,0)</f>
        <v>0</v>
      </c>
      <c r="BJ435">
        <f>$BR77*IF(DukeEnergy_TP!BJ77&lt;&gt;0,1,0)</f>
        <v>0</v>
      </c>
      <c r="BK435">
        <f>$BR77*IF(DukeEnergy_TP!BK77&lt;&gt;0,1,0)</f>
        <v>0</v>
      </c>
      <c r="BL435">
        <f>$BR77*IF(DukeEnergy_TP!BL77&lt;&gt;0,1,0)</f>
        <v>0</v>
      </c>
      <c r="BM435">
        <f>$BR77*IF(DukeEnergy_TP!BM77&lt;&gt;0,1,0)</f>
        <v>0</v>
      </c>
      <c r="BN435">
        <f>$BR77*IF(DukeEnergy_TP!BN77&lt;&gt;0,1,0)</f>
        <v>0</v>
      </c>
      <c r="BO435">
        <f>$BR77*IF(DukeEnergy_TP!BO77&lt;&gt;0,1,0)</f>
        <v>0</v>
      </c>
      <c r="BP435">
        <f>$BR77*IF(DukeEnergy_TP!BP77&lt;&gt;0,1,0)</f>
        <v>0</v>
      </c>
      <c r="BQ435">
        <f>$BR77*IF(DukeEnergy_TP!BQ77&lt;&gt;0,1,0)</f>
        <v>0</v>
      </c>
    </row>
    <row r="436" spans="1:69">
      <c r="A436" t="s">
        <v>285</v>
      </c>
      <c r="B436" t="s">
        <v>32</v>
      </c>
      <c r="C436" t="s">
        <v>33</v>
      </c>
      <c r="D436" t="s">
        <v>34</v>
      </c>
      <c r="E436" t="s">
        <v>395</v>
      </c>
      <c r="F436" t="s">
        <v>423</v>
      </c>
      <c r="I436">
        <v>104</v>
      </c>
      <c r="J436" t="s">
        <v>72</v>
      </c>
      <c r="K436">
        <v>1993</v>
      </c>
      <c r="M436" t="s">
        <v>306</v>
      </c>
      <c r="N436" t="s">
        <v>289</v>
      </c>
      <c r="S436" t="s">
        <v>290</v>
      </c>
      <c r="T436" t="s">
        <v>41</v>
      </c>
      <c r="U436">
        <v>28.262778000000001</v>
      </c>
      <c r="V436">
        <v>-81.548609999999996</v>
      </c>
      <c r="W436" t="s">
        <v>42</v>
      </c>
      <c r="X436" t="s">
        <v>396</v>
      </c>
      <c r="Y436" t="s">
        <v>397</v>
      </c>
      <c r="AA436" t="s">
        <v>110</v>
      </c>
      <c r="AB436" t="s">
        <v>398</v>
      </c>
      <c r="AC436" t="s">
        <v>399</v>
      </c>
      <c r="AD436" t="s">
        <v>424</v>
      </c>
      <c r="AE436" t="s">
        <v>49</v>
      </c>
      <c r="AF436" s="1">
        <v>1</v>
      </c>
      <c r="AG436">
        <f t="shared" si="504"/>
        <v>3596.0999999999995</v>
      </c>
      <c r="AH436" t="str">
        <f t="shared" si="505"/>
        <v/>
      </c>
      <c r="AI436">
        <f t="shared" si="506"/>
        <v>31</v>
      </c>
      <c r="AJ436">
        <f t="shared" si="508"/>
        <v>2033</v>
      </c>
      <c r="AK436">
        <f t="shared" ref="AK436:AL436" si="520">AJ436+40</f>
        <v>2073</v>
      </c>
      <c r="AL436">
        <f t="shared" si="520"/>
        <v>2113</v>
      </c>
      <c r="AM436">
        <f>BT78*IF(DukeEnergy_TP!AM78&lt;&gt;0,1,0)</f>
        <v>179377.43183149688</v>
      </c>
      <c r="AN436">
        <f>BU78*IF(DukeEnergy_TP!AN78&lt;&gt;0,1,0)</f>
        <v>193769.86167000193</v>
      </c>
      <c r="AO436">
        <f>BV78*IF(DukeEnergy_TP!AO78&lt;&gt;0,1,0)</f>
        <v>219276.79022876546</v>
      </c>
      <c r="AP436">
        <f>BW78*IF(DukeEnergy_TP!AP78&lt;&gt;0,1,0)</f>
        <v>171427.53168657323</v>
      </c>
      <c r="AQ436">
        <f>$BR78*IF(DukeEnergy_TP!AQ78&lt;&gt;0,1,0)</f>
        <v>190962.90385420938</v>
      </c>
      <c r="AR436">
        <f>$BR78*IF(DukeEnergy_TP!AR78&lt;&gt;0,1,0)</f>
        <v>190962.90385420938</v>
      </c>
      <c r="AS436">
        <f>$BR78*IF(DukeEnergy_TP!AS78&lt;&gt;0,1,0)</f>
        <v>190962.90385420938</v>
      </c>
      <c r="AT436">
        <f>$BR78*IF(DukeEnergy_TP!AT78&lt;&gt;0,1,0)</f>
        <v>190962.90385420938</v>
      </c>
      <c r="AU436">
        <f>$BR78*IF(DukeEnergy_TP!AU78&lt;&gt;0,1,0)</f>
        <v>190962.90385420938</v>
      </c>
      <c r="AV436">
        <f>$BR78*IF(DukeEnergy_TP!AV78&lt;&gt;0,1,0)</f>
        <v>190962.90385420938</v>
      </c>
      <c r="AW436">
        <f>$BR78*IF(DukeEnergy_TP!AW78&lt;&gt;0,1,0)</f>
        <v>190962.90385420938</v>
      </c>
      <c r="AX436">
        <f>$BR78*IF(DukeEnergy_TP!AX78&lt;&gt;0,1,0)</f>
        <v>190962.90385420938</v>
      </c>
      <c r="AY436">
        <f>$BR78*IF(DukeEnergy_TP!AY78&lt;&gt;0,1,0)</f>
        <v>190962.90385420938</v>
      </c>
      <c r="AZ436">
        <f>$BR78*IF(DukeEnergy_TP!AZ78&lt;&gt;0,1,0)</f>
        <v>0</v>
      </c>
      <c r="BA436">
        <f>$BR78*IF(DukeEnergy_TP!BA78&lt;&gt;0,1,0)</f>
        <v>0</v>
      </c>
      <c r="BB436">
        <f>$BR78*IF(DukeEnergy_TP!BB78&lt;&gt;0,1,0)</f>
        <v>0</v>
      </c>
      <c r="BC436">
        <f>$BR78*IF(DukeEnergy_TP!BC78&lt;&gt;0,1,0)</f>
        <v>0</v>
      </c>
      <c r="BD436">
        <f>$BR78*IF(DukeEnergy_TP!BD78&lt;&gt;0,1,0)</f>
        <v>0</v>
      </c>
      <c r="BE436">
        <f>$BR78*IF(DukeEnergy_TP!BE78&lt;&gt;0,1,0)</f>
        <v>0</v>
      </c>
      <c r="BF436">
        <f>$BR78*IF(DukeEnergy_TP!BF78&lt;&gt;0,1,0)</f>
        <v>0</v>
      </c>
      <c r="BG436">
        <f>$BR78*IF(DukeEnergy_TP!BG78&lt;&gt;0,1,0)</f>
        <v>0</v>
      </c>
      <c r="BH436">
        <f>$BR78*IF(DukeEnergy_TP!BH78&lt;&gt;0,1,0)</f>
        <v>0</v>
      </c>
      <c r="BI436">
        <f>$BR78*IF(DukeEnergy_TP!BI78&lt;&gt;0,1,0)</f>
        <v>0</v>
      </c>
      <c r="BJ436">
        <f>$BR78*IF(DukeEnergy_TP!BJ78&lt;&gt;0,1,0)</f>
        <v>0</v>
      </c>
      <c r="BK436">
        <f>$BR78*IF(DukeEnergy_TP!BK78&lt;&gt;0,1,0)</f>
        <v>0</v>
      </c>
      <c r="BL436">
        <f>$BR78*IF(DukeEnergy_TP!BL78&lt;&gt;0,1,0)</f>
        <v>0</v>
      </c>
      <c r="BM436">
        <f>$BR78*IF(DukeEnergy_TP!BM78&lt;&gt;0,1,0)</f>
        <v>0</v>
      </c>
      <c r="BN436">
        <f>$BR78*IF(DukeEnergy_TP!BN78&lt;&gt;0,1,0)</f>
        <v>0</v>
      </c>
      <c r="BO436">
        <f>$BR78*IF(DukeEnergy_TP!BO78&lt;&gt;0,1,0)</f>
        <v>0</v>
      </c>
      <c r="BP436">
        <f>$BR78*IF(DukeEnergy_TP!BP78&lt;&gt;0,1,0)</f>
        <v>0</v>
      </c>
      <c r="BQ436">
        <f>$BR78*IF(DukeEnergy_TP!BQ78&lt;&gt;0,1,0)</f>
        <v>0</v>
      </c>
    </row>
    <row r="437" spans="1:69">
      <c r="A437" t="s">
        <v>285</v>
      </c>
      <c r="B437" t="s">
        <v>32</v>
      </c>
      <c r="C437" t="s">
        <v>33</v>
      </c>
      <c r="D437" t="s">
        <v>34</v>
      </c>
      <c r="E437" t="s">
        <v>395</v>
      </c>
      <c r="F437" t="s">
        <v>403</v>
      </c>
      <c r="I437">
        <v>148.5</v>
      </c>
      <c r="J437" t="s">
        <v>72</v>
      </c>
      <c r="K437">
        <v>1997</v>
      </c>
      <c r="M437" t="s">
        <v>306</v>
      </c>
      <c r="N437" t="s">
        <v>312</v>
      </c>
      <c r="S437" t="s">
        <v>404</v>
      </c>
      <c r="T437" t="s">
        <v>1172</v>
      </c>
      <c r="U437">
        <v>28.262778000000001</v>
      </c>
      <c r="V437">
        <v>-81.548610999999994</v>
      </c>
      <c r="W437" t="s">
        <v>42</v>
      </c>
      <c r="X437" t="s">
        <v>396</v>
      </c>
      <c r="Y437" t="s">
        <v>397</v>
      </c>
      <c r="AA437" t="s">
        <v>110</v>
      </c>
      <c r="AB437" t="s">
        <v>398</v>
      </c>
      <c r="AC437" t="s">
        <v>399</v>
      </c>
      <c r="AD437" t="s">
        <v>405</v>
      </c>
      <c r="AE437" t="s">
        <v>49</v>
      </c>
      <c r="AF437" s="2">
        <v>0.66700000000000004</v>
      </c>
      <c r="AG437">
        <f t="shared" si="504"/>
        <v>3596.0999999999995</v>
      </c>
      <c r="AH437" t="str">
        <f t="shared" si="505"/>
        <v/>
      </c>
      <c r="AI437">
        <f t="shared" si="506"/>
        <v>27</v>
      </c>
      <c r="AJ437">
        <f t="shared" si="508"/>
        <v>2037</v>
      </c>
      <c r="AK437">
        <f t="shared" ref="AK437:AL437" si="521">AJ437+40</f>
        <v>2077</v>
      </c>
      <c r="AL437">
        <f t="shared" si="521"/>
        <v>2117</v>
      </c>
      <c r="AM437">
        <f>BT79*IF(DukeEnergy_TP!AM79&lt;&gt;0,1,0)</f>
        <v>19639.372565929603</v>
      </c>
      <c r="AN437">
        <f>BU79*IF(DukeEnergy_TP!AN79&lt;&gt;0,1,0)</f>
        <v>19639.372565929603</v>
      </c>
      <c r="AO437">
        <f>BV79*IF(DukeEnergy_TP!AO79&lt;&gt;0,1,0)</f>
        <v>24742.19726645288</v>
      </c>
      <c r="AP437">
        <f>BW79*IF(DukeEnergy_TP!AP79&lt;&gt;0,1,0)</f>
        <v>24742.19726645288</v>
      </c>
      <c r="AQ437">
        <f>$BR79*IF(DukeEnergy_TP!AQ79&lt;&gt;0,1,0)</f>
        <v>22190.784916191249</v>
      </c>
      <c r="AR437">
        <f>$BR79*IF(DukeEnergy_TP!AR79&lt;&gt;0,1,0)</f>
        <v>22190.784916191249</v>
      </c>
      <c r="AS437">
        <f>$BR79*IF(DukeEnergy_TP!AS79&lt;&gt;0,1,0)</f>
        <v>22190.784916191249</v>
      </c>
      <c r="AT437">
        <f>$BR79*IF(DukeEnergy_TP!AT79&lt;&gt;0,1,0)</f>
        <v>22190.784916191249</v>
      </c>
      <c r="AU437">
        <f>$BR79*IF(DukeEnergy_TP!AU79&lt;&gt;0,1,0)</f>
        <v>22190.784916191249</v>
      </c>
      <c r="AV437">
        <f>$BR79*IF(DukeEnergy_TP!AV79&lt;&gt;0,1,0)</f>
        <v>22190.784916191249</v>
      </c>
      <c r="AW437">
        <f>$BR79*IF(DukeEnergy_TP!AW79&lt;&gt;0,1,0)</f>
        <v>22190.784916191249</v>
      </c>
      <c r="AX437">
        <f>$BR79*IF(DukeEnergy_TP!AX79&lt;&gt;0,1,0)</f>
        <v>22190.784916191249</v>
      </c>
      <c r="AY437">
        <f>$BR79*IF(DukeEnergy_TP!AY79&lt;&gt;0,1,0)</f>
        <v>22190.784916191249</v>
      </c>
      <c r="AZ437">
        <f>$BR79*IF(DukeEnergy_TP!AZ79&lt;&gt;0,1,0)</f>
        <v>22190.784916191249</v>
      </c>
      <c r="BA437">
        <f>$BR79*IF(DukeEnergy_TP!BA79&lt;&gt;0,1,0)</f>
        <v>22190.784916191249</v>
      </c>
      <c r="BB437">
        <f>$BR79*IF(DukeEnergy_TP!BB79&lt;&gt;0,1,0)</f>
        <v>22190.784916191249</v>
      </c>
      <c r="BC437">
        <f>$BR79*IF(DukeEnergy_TP!BC79&lt;&gt;0,1,0)</f>
        <v>22190.784916191249</v>
      </c>
      <c r="BD437">
        <f>$BR79*IF(DukeEnergy_TP!BD79&lt;&gt;0,1,0)</f>
        <v>0</v>
      </c>
      <c r="BE437">
        <f>$BR79*IF(DukeEnergy_TP!BE79&lt;&gt;0,1,0)</f>
        <v>0</v>
      </c>
      <c r="BF437">
        <f>$BR79*IF(DukeEnergy_TP!BF79&lt;&gt;0,1,0)</f>
        <v>0</v>
      </c>
      <c r="BG437">
        <f>$BR79*IF(DukeEnergy_TP!BG79&lt;&gt;0,1,0)</f>
        <v>0</v>
      </c>
      <c r="BH437">
        <f>$BR79*IF(DukeEnergy_TP!BH79&lt;&gt;0,1,0)</f>
        <v>0</v>
      </c>
      <c r="BI437">
        <f>$BR79*IF(DukeEnergy_TP!BI79&lt;&gt;0,1,0)</f>
        <v>0</v>
      </c>
      <c r="BJ437">
        <f>$BR79*IF(DukeEnergy_TP!BJ79&lt;&gt;0,1,0)</f>
        <v>0</v>
      </c>
      <c r="BK437">
        <f>$BR79*IF(DukeEnergy_TP!BK79&lt;&gt;0,1,0)</f>
        <v>0</v>
      </c>
      <c r="BL437">
        <f>$BR79*IF(DukeEnergy_TP!BL79&lt;&gt;0,1,0)</f>
        <v>0</v>
      </c>
      <c r="BM437">
        <f>$BR79*IF(DukeEnergy_TP!BM79&lt;&gt;0,1,0)</f>
        <v>0</v>
      </c>
      <c r="BN437">
        <f>$BR79*IF(DukeEnergy_TP!BN79&lt;&gt;0,1,0)</f>
        <v>0</v>
      </c>
      <c r="BO437">
        <f>$BR79*IF(DukeEnergy_TP!BO79&lt;&gt;0,1,0)</f>
        <v>0</v>
      </c>
      <c r="BP437">
        <f>$BR79*IF(DukeEnergy_TP!BP79&lt;&gt;0,1,0)</f>
        <v>0</v>
      </c>
      <c r="BQ437">
        <f>$BR79*IF(DukeEnergy_TP!BQ79&lt;&gt;0,1,0)</f>
        <v>0</v>
      </c>
    </row>
    <row r="438" spans="1:69">
      <c r="A438" t="s">
        <v>285</v>
      </c>
      <c r="B438" t="s">
        <v>32</v>
      </c>
      <c r="C438" t="s">
        <v>33</v>
      </c>
      <c r="D438" t="s">
        <v>34</v>
      </c>
      <c r="E438" t="s">
        <v>395</v>
      </c>
      <c r="F438" t="s">
        <v>406</v>
      </c>
      <c r="I438">
        <v>98</v>
      </c>
      <c r="J438" t="s">
        <v>72</v>
      </c>
      <c r="K438">
        <v>2000</v>
      </c>
      <c r="M438" t="s">
        <v>306</v>
      </c>
      <c r="N438" t="s">
        <v>289</v>
      </c>
      <c r="S438" t="s">
        <v>290</v>
      </c>
      <c r="T438" t="s">
        <v>41</v>
      </c>
      <c r="U438">
        <v>28.262778000000001</v>
      </c>
      <c r="V438">
        <v>-81.548609999999996</v>
      </c>
      <c r="W438" t="s">
        <v>42</v>
      </c>
      <c r="X438" t="s">
        <v>396</v>
      </c>
      <c r="Y438" t="s">
        <v>397</v>
      </c>
      <c r="AA438" t="s">
        <v>110</v>
      </c>
      <c r="AB438" t="s">
        <v>398</v>
      </c>
      <c r="AC438" t="s">
        <v>399</v>
      </c>
      <c r="AD438" t="s">
        <v>407</v>
      </c>
      <c r="AE438" t="s">
        <v>49</v>
      </c>
      <c r="AF438" s="1">
        <v>1</v>
      </c>
      <c r="AG438">
        <f t="shared" si="504"/>
        <v>3596.0999999999995</v>
      </c>
      <c r="AH438" t="str">
        <f t="shared" si="505"/>
        <v/>
      </c>
      <c r="AI438">
        <f t="shared" si="506"/>
        <v>24</v>
      </c>
      <c r="AJ438">
        <f t="shared" si="508"/>
        <v>2040</v>
      </c>
      <c r="AK438">
        <f t="shared" ref="AK438:AL438" si="522">AJ438+40</f>
        <v>2080</v>
      </c>
      <c r="AL438">
        <f t="shared" si="522"/>
        <v>2120</v>
      </c>
      <c r="AM438">
        <f>BT80*IF(DukeEnergy_TP!AM80&lt;&gt;0,1,0)</f>
        <v>169028.73384121823</v>
      </c>
      <c r="AN438">
        <f>BU80*IF(DukeEnergy_TP!AN80&lt;&gt;0,1,0)</f>
        <v>182590.83118904024</v>
      </c>
      <c r="AO438">
        <f>BV80*IF(DukeEnergy_TP!AO80&lt;&gt;0,1,0)</f>
        <v>206626.20617710592</v>
      </c>
      <c r="AP438">
        <f>BW80*IF(DukeEnergy_TP!AP80&lt;&gt;0,1,0)</f>
        <v>161537.48178157865</v>
      </c>
      <c r="AQ438">
        <f>$BR80*IF(DukeEnergy_TP!AQ80&lt;&gt;0,1,0)</f>
        <v>179945.81324723575</v>
      </c>
      <c r="AR438">
        <f>$BR80*IF(DukeEnergy_TP!AR80&lt;&gt;0,1,0)</f>
        <v>179945.81324723575</v>
      </c>
      <c r="AS438">
        <f>$BR80*IF(DukeEnergy_TP!AS80&lt;&gt;0,1,0)</f>
        <v>179945.81324723575</v>
      </c>
      <c r="AT438">
        <f>$BR80*IF(DukeEnergy_TP!AT80&lt;&gt;0,1,0)</f>
        <v>179945.81324723575</v>
      </c>
      <c r="AU438">
        <f>$BR80*IF(DukeEnergy_TP!AU80&lt;&gt;0,1,0)</f>
        <v>179945.81324723575</v>
      </c>
      <c r="AV438">
        <f>$BR80*IF(DukeEnergy_TP!AV80&lt;&gt;0,1,0)</f>
        <v>179945.81324723575</v>
      </c>
      <c r="AW438">
        <f>$BR80*IF(DukeEnergy_TP!AW80&lt;&gt;0,1,0)</f>
        <v>179945.81324723575</v>
      </c>
      <c r="AX438">
        <f>$BR80*IF(DukeEnergy_TP!AX80&lt;&gt;0,1,0)</f>
        <v>179945.81324723575</v>
      </c>
      <c r="AY438">
        <f>$BR80*IF(DukeEnergy_TP!AY80&lt;&gt;0,1,0)</f>
        <v>179945.81324723575</v>
      </c>
      <c r="AZ438">
        <f>$BR80*IF(DukeEnergy_TP!AZ80&lt;&gt;0,1,0)</f>
        <v>179945.81324723575</v>
      </c>
      <c r="BA438">
        <f>$BR80*IF(DukeEnergy_TP!BA80&lt;&gt;0,1,0)</f>
        <v>179945.81324723575</v>
      </c>
      <c r="BB438">
        <f>$BR80*IF(DukeEnergy_TP!BB80&lt;&gt;0,1,0)</f>
        <v>179945.81324723575</v>
      </c>
      <c r="BC438">
        <f>$BR80*IF(DukeEnergy_TP!BC80&lt;&gt;0,1,0)</f>
        <v>179945.81324723575</v>
      </c>
      <c r="BD438">
        <f>$BR80*IF(DukeEnergy_TP!BD80&lt;&gt;0,1,0)</f>
        <v>179945.81324723575</v>
      </c>
      <c r="BE438">
        <f>$BR80*IF(DukeEnergy_TP!BE80&lt;&gt;0,1,0)</f>
        <v>179945.81324723575</v>
      </c>
      <c r="BF438">
        <f>$BR80*IF(DukeEnergy_TP!BF80&lt;&gt;0,1,0)</f>
        <v>179945.81324723575</v>
      </c>
      <c r="BG438">
        <f>$BR80*IF(DukeEnergy_TP!BG80&lt;&gt;0,1,0)</f>
        <v>0</v>
      </c>
      <c r="BH438">
        <f>$BR80*IF(DukeEnergy_TP!BH80&lt;&gt;0,1,0)</f>
        <v>0</v>
      </c>
      <c r="BI438">
        <f>$BR80*IF(DukeEnergy_TP!BI80&lt;&gt;0,1,0)</f>
        <v>0</v>
      </c>
      <c r="BJ438">
        <f>$BR80*IF(DukeEnergy_TP!BJ80&lt;&gt;0,1,0)</f>
        <v>0</v>
      </c>
      <c r="BK438">
        <f>$BR80*IF(DukeEnergy_TP!BK80&lt;&gt;0,1,0)</f>
        <v>0</v>
      </c>
      <c r="BL438">
        <f>$BR80*IF(DukeEnergy_TP!BL80&lt;&gt;0,1,0)</f>
        <v>0</v>
      </c>
      <c r="BM438">
        <f>$BR80*IF(DukeEnergy_TP!BM80&lt;&gt;0,1,0)</f>
        <v>0</v>
      </c>
      <c r="BN438">
        <f>$BR80*IF(DukeEnergy_TP!BN80&lt;&gt;0,1,0)</f>
        <v>0</v>
      </c>
      <c r="BO438">
        <f>$BR80*IF(DukeEnergy_TP!BO80&lt;&gt;0,1,0)</f>
        <v>0</v>
      </c>
      <c r="BP438">
        <f>$BR80*IF(DukeEnergy_TP!BP80&lt;&gt;0,1,0)</f>
        <v>0</v>
      </c>
      <c r="BQ438">
        <f>$BR80*IF(DukeEnergy_TP!BQ80&lt;&gt;0,1,0)</f>
        <v>0</v>
      </c>
    </row>
    <row r="439" spans="1:69">
      <c r="A439" t="s">
        <v>285</v>
      </c>
      <c r="B439" t="s">
        <v>32</v>
      </c>
      <c r="C439" t="s">
        <v>33</v>
      </c>
      <c r="D439" t="s">
        <v>34</v>
      </c>
      <c r="E439" t="s">
        <v>395</v>
      </c>
      <c r="F439" t="s">
        <v>408</v>
      </c>
      <c r="I439">
        <v>98</v>
      </c>
      <c r="J439" t="s">
        <v>72</v>
      </c>
      <c r="K439">
        <v>2000</v>
      </c>
      <c r="M439" t="s">
        <v>306</v>
      </c>
      <c r="N439" t="s">
        <v>289</v>
      </c>
      <c r="S439" t="s">
        <v>290</v>
      </c>
      <c r="T439" t="s">
        <v>41</v>
      </c>
      <c r="U439">
        <v>28.262778000000001</v>
      </c>
      <c r="V439">
        <v>-81.548609999999996</v>
      </c>
      <c r="W439" t="s">
        <v>42</v>
      </c>
      <c r="X439" t="s">
        <v>396</v>
      </c>
      <c r="Y439" t="s">
        <v>397</v>
      </c>
      <c r="AA439" t="s">
        <v>110</v>
      </c>
      <c r="AB439" t="s">
        <v>398</v>
      </c>
      <c r="AC439" t="s">
        <v>399</v>
      </c>
      <c r="AD439" t="s">
        <v>409</v>
      </c>
      <c r="AE439" t="s">
        <v>49</v>
      </c>
      <c r="AF439" s="1">
        <v>1</v>
      </c>
      <c r="AG439">
        <f t="shared" si="504"/>
        <v>3596.0999999999995</v>
      </c>
      <c r="AH439" t="str">
        <f t="shared" si="505"/>
        <v/>
      </c>
      <c r="AI439">
        <f t="shared" si="506"/>
        <v>24</v>
      </c>
      <c r="AJ439">
        <f t="shared" si="508"/>
        <v>2040</v>
      </c>
      <c r="AK439">
        <f t="shared" ref="AK439:AL439" si="523">AJ439+40</f>
        <v>2080</v>
      </c>
      <c r="AL439">
        <f t="shared" si="523"/>
        <v>2120</v>
      </c>
      <c r="AM439">
        <f>BT81*IF(DukeEnergy_TP!AM81&lt;&gt;0,1,0)</f>
        <v>169028.73384121823</v>
      </c>
      <c r="AN439">
        <f>BU81*IF(DukeEnergy_TP!AN81&lt;&gt;0,1,0)</f>
        <v>182590.83118904024</v>
      </c>
      <c r="AO439">
        <f>BV81*IF(DukeEnergy_TP!AO81&lt;&gt;0,1,0)</f>
        <v>206626.20617710592</v>
      </c>
      <c r="AP439">
        <f>BW81*IF(DukeEnergy_TP!AP81&lt;&gt;0,1,0)</f>
        <v>161537.48178157865</v>
      </c>
      <c r="AQ439">
        <f>$BR81*IF(DukeEnergy_TP!AQ81&lt;&gt;0,1,0)</f>
        <v>179945.81324723575</v>
      </c>
      <c r="AR439">
        <f>$BR81*IF(DukeEnergy_TP!AR81&lt;&gt;0,1,0)</f>
        <v>179945.81324723575</v>
      </c>
      <c r="AS439">
        <f>$BR81*IF(DukeEnergy_TP!AS81&lt;&gt;0,1,0)</f>
        <v>179945.81324723575</v>
      </c>
      <c r="AT439">
        <f>$BR81*IF(DukeEnergy_TP!AT81&lt;&gt;0,1,0)</f>
        <v>179945.81324723575</v>
      </c>
      <c r="AU439">
        <f>$BR81*IF(DukeEnergy_TP!AU81&lt;&gt;0,1,0)</f>
        <v>179945.81324723575</v>
      </c>
      <c r="AV439">
        <f>$BR81*IF(DukeEnergy_TP!AV81&lt;&gt;0,1,0)</f>
        <v>179945.81324723575</v>
      </c>
      <c r="AW439">
        <f>$BR81*IF(DukeEnergy_TP!AW81&lt;&gt;0,1,0)</f>
        <v>179945.81324723575</v>
      </c>
      <c r="AX439">
        <f>$BR81*IF(DukeEnergy_TP!AX81&lt;&gt;0,1,0)</f>
        <v>179945.81324723575</v>
      </c>
      <c r="AY439">
        <f>$BR81*IF(DukeEnergy_TP!AY81&lt;&gt;0,1,0)</f>
        <v>179945.81324723575</v>
      </c>
      <c r="AZ439">
        <f>$BR81*IF(DukeEnergy_TP!AZ81&lt;&gt;0,1,0)</f>
        <v>179945.81324723575</v>
      </c>
      <c r="BA439">
        <f>$BR81*IF(DukeEnergy_TP!BA81&lt;&gt;0,1,0)</f>
        <v>179945.81324723575</v>
      </c>
      <c r="BB439">
        <f>$BR81*IF(DukeEnergy_TP!BB81&lt;&gt;0,1,0)</f>
        <v>179945.81324723575</v>
      </c>
      <c r="BC439">
        <f>$BR81*IF(DukeEnergy_TP!BC81&lt;&gt;0,1,0)</f>
        <v>179945.81324723575</v>
      </c>
      <c r="BD439">
        <f>$BR81*IF(DukeEnergy_TP!BD81&lt;&gt;0,1,0)</f>
        <v>179945.81324723575</v>
      </c>
      <c r="BE439">
        <f>$BR81*IF(DukeEnergy_TP!BE81&lt;&gt;0,1,0)</f>
        <v>179945.81324723575</v>
      </c>
      <c r="BF439">
        <f>$BR81*IF(DukeEnergy_TP!BF81&lt;&gt;0,1,0)</f>
        <v>179945.81324723575</v>
      </c>
      <c r="BG439">
        <f>$BR81*IF(DukeEnergy_TP!BG81&lt;&gt;0,1,0)</f>
        <v>0</v>
      </c>
      <c r="BH439">
        <f>$BR81*IF(DukeEnergy_TP!BH81&lt;&gt;0,1,0)</f>
        <v>0</v>
      </c>
      <c r="BI439">
        <f>$BR81*IF(DukeEnergy_TP!BI81&lt;&gt;0,1,0)</f>
        <v>0</v>
      </c>
      <c r="BJ439">
        <f>$BR81*IF(DukeEnergy_TP!BJ81&lt;&gt;0,1,0)</f>
        <v>0</v>
      </c>
      <c r="BK439">
        <f>$BR81*IF(DukeEnergy_TP!BK81&lt;&gt;0,1,0)</f>
        <v>0</v>
      </c>
      <c r="BL439">
        <f>$BR81*IF(DukeEnergy_TP!BL81&lt;&gt;0,1,0)</f>
        <v>0</v>
      </c>
      <c r="BM439">
        <f>$BR81*IF(DukeEnergy_TP!BM81&lt;&gt;0,1,0)</f>
        <v>0</v>
      </c>
      <c r="BN439">
        <f>$BR81*IF(DukeEnergy_TP!BN81&lt;&gt;0,1,0)</f>
        <v>0</v>
      </c>
      <c r="BO439">
        <f>$BR81*IF(DukeEnergy_TP!BO81&lt;&gt;0,1,0)</f>
        <v>0</v>
      </c>
      <c r="BP439">
        <f>$BR81*IF(DukeEnergy_TP!BP81&lt;&gt;0,1,0)</f>
        <v>0</v>
      </c>
      <c r="BQ439">
        <f>$BR81*IF(DukeEnergy_TP!BQ81&lt;&gt;0,1,0)</f>
        <v>0</v>
      </c>
    </row>
    <row r="440" spans="1:69">
      <c r="A440" t="s">
        <v>285</v>
      </c>
      <c r="B440" t="s">
        <v>32</v>
      </c>
      <c r="C440" t="s">
        <v>33</v>
      </c>
      <c r="D440" t="s">
        <v>34</v>
      </c>
      <c r="E440" t="s">
        <v>395</v>
      </c>
      <c r="F440" t="s">
        <v>410</v>
      </c>
      <c r="I440">
        <v>98</v>
      </c>
      <c r="J440" t="s">
        <v>72</v>
      </c>
      <c r="K440">
        <v>2000</v>
      </c>
      <c r="M440" t="s">
        <v>306</v>
      </c>
      <c r="N440" t="s">
        <v>289</v>
      </c>
      <c r="S440" t="s">
        <v>290</v>
      </c>
      <c r="T440" t="s">
        <v>41</v>
      </c>
      <c r="U440">
        <v>28.262778000000001</v>
      </c>
      <c r="V440">
        <v>-81.548609999999996</v>
      </c>
      <c r="W440" t="s">
        <v>42</v>
      </c>
      <c r="X440" t="s">
        <v>396</v>
      </c>
      <c r="Y440" t="s">
        <v>397</v>
      </c>
      <c r="AA440" t="s">
        <v>110</v>
      </c>
      <c r="AB440" t="s">
        <v>398</v>
      </c>
      <c r="AC440" t="s">
        <v>399</v>
      </c>
      <c r="AD440" t="s">
        <v>411</v>
      </c>
      <c r="AE440" t="s">
        <v>49</v>
      </c>
      <c r="AF440" s="1">
        <v>1</v>
      </c>
      <c r="AG440">
        <f t="shared" si="504"/>
        <v>3596.0999999999995</v>
      </c>
      <c r="AH440">
        <f t="shared" si="505"/>
        <v>3596.0999999999995</v>
      </c>
      <c r="AI440">
        <f t="shared" si="506"/>
        <v>24</v>
      </c>
      <c r="AJ440">
        <f t="shared" si="508"/>
        <v>2040</v>
      </c>
      <c r="AK440">
        <f t="shared" ref="AK440:AL440" si="524">AJ440+40</f>
        <v>2080</v>
      </c>
      <c r="AL440">
        <f t="shared" si="524"/>
        <v>2120</v>
      </c>
      <c r="AM440">
        <f>BT82*IF(DukeEnergy_TP!AM82&lt;&gt;0,1,0)</f>
        <v>169028.73384121823</v>
      </c>
      <c r="AN440">
        <f>BU82*IF(DukeEnergy_TP!AN82&lt;&gt;0,1,0)</f>
        <v>182590.83118904024</v>
      </c>
      <c r="AO440">
        <f>BV82*IF(DukeEnergy_TP!AO82&lt;&gt;0,1,0)</f>
        <v>206626.20617710592</v>
      </c>
      <c r="AP440">
        <f>BW82*IF(DukeEnergy_TP!AP82&lt;&gt;0,1,0)</f>
        <v>161537.48178157865</v>
      </c>
      <c r="AQ440">
        <f>$BR82*IF(DukeEnergy_TP!AQ82&lt;&gt;0,1,0)</f>
        <v>179945.81324723575</v>
      </c>
      <c r="AR440">
        <f>$BR82*IF(DukeEnergy_TP!AR82&lt;&gt;0,1,0)</f>
        <v>179945.81324723575</v>
      </c>
      <c r="AS440">
        <f>$BR82*IF(DukeEnergy_TP!AS82&lt;&gt;0,1,0)</f>
        <v>179945.81324723575</v>
      </c>
      <c r="AT440">
        <f>$BR82*IF(DukeEnergy_TP!AT82&lt;&gt;0,1,0)</f>
        <v>179945.81324723575</v>
      </c>
      <c r="AU440">
        <f>$BR82*IF(DukeEnergy_TP!AU82&lt;&gt;0,1,0)</f>
        <v>179945.81324723575</v>
      </c>
      <c r="AV440">
        <f>$BR82*IF(DukeEnergy_TP!AV82&lt;&gt;0,1,0)</f>
        <v>179945.81324723575</v>
      </c>
      <c r="AW440">
        <f>$BR82*IF(DukeEnergy_TP!AW82&lt;&gt;0,1,0)</f>
        <v>179945.81324723575</v>
      </c>
      <c r="AX440">
        <f>$BR82*IF(DukeEnergy_TP!AX82&lt;&gt;0,1,0)</f>
        <v>179945.81324723575</v>
      </c>
      <c r="AY440">
        <f>$BR82*IF(DukeEnergy_TP!AY82&lt;&gt;0,1,0)</f>
        <v>179945.81324723575</v>
      </c>
      <c r="AZ440">
        <f>$BR82*IF(DukeEnergy_TP!AZ82&lt;&gt;0,1,0)</f>
        <v>179945.81324723575</v>
      </c>
      <c r="BA440">
        <f>$BR82*IF(DukeEnergy_TP!BA82&lt;&gt;0,1,0)</f>
        <v>179945.81324723575</v>
      </c>
      <c r="BB440">
        <f>$BR82*IF(DukeEnergy_TP!BB82&lt;&gt;0,1,0)</f>
        <v>179945.81324723575</v>
      </c>
      <c r="BC440">
        <f>$BR82*IF(DukeEnergy_TP!BC82&lt;&gt;0,1,0)</f>
        <v>179945.81324723575</v>
      </c>
      <c r="BD440">
        <f>$BR82*IF(DukeEnergy_TP!BD82&lt;&gt;0,1,0)</f>
        <v>179945.81324723575</v>
      </c>
      <c r="BE440">
        <f>$BR82*IF(DukeEnergy_TP!BE82&lt;&gt;0,1,0)</f>
        <v>179945.81324723575</v>
      </c>
      <c r="BF440">
        <f>$BR82*IF(DukeEnergy_TP!BF82&lt;&gt;0,1,0)</f>
        <v>179945.81324723575</v>
      </c>
      <c r="BG440">
        <f>$BR82*IF(DukeEnergy_TP!BG82&lt;&gt;0,1,0)</f>
        <v>0</v>
      </c>
      <c r="BH440">
        <f>$BR82*IF(DukeEnergy_TP!BH82&lt;&gt;0,1,0)</f>
        <v>0</v>
      </c>
      <c r="BI440">
        <f>$BR82*IF(DukeEnergy_TP!BI82&lt;&gt;0,1,0)</f>
        <v>0</v>
      </c>
      <c r="BJ440">
        <f>$BR82*IF(DukeEnergy_TP!BJ82&lt;&gt;0,1,0)</f>
        <v>0</v>
      </c>
      <c r="BK440">
        <f>$BR82*IF(DukeEnergy_TP!BK82&lt;&gt;0,1,0)</f>
        <v>0</v>
      </c>
      <c r="BL440">
        <f>$BR82*IF(DukeEnergy_TP!BL82&lt;&gt;0,1,0)</f>
        <v>0</v>
      </c>
      <c r="BM440">
        <f>$BR82*IF(DukeEnergy_TP!BM82&lt;&gt;0,1,0)</f>
        <v>0</v>
      </c>
      <c r="BN440">
        <f>$BR82*IF(DukeEnergy_TP!BN82&lt;&gt;0,1,0)</f>
        <v>0</v>
      </c>
      <c r="BO440">
        <f>$BR82*IF(DukeEnergy_TP!BO82&lt;&gt;0,1,0)</f>
        <v>0</v>
      </c>
      <c r="BP440">
        <f>$BR82*IF(DukeEnergy_TP!BP82&lt;&gt;0,1,0)</f>
        <v>0</v>
      </c>
      <c r="BQ440">
        <f>$BR82*IF(DukeEnergy_TP!BQ82&lt;&gt;0,1,0)</f>
        <v>0</v>
      </c>
    </row>
    <row r="441" spans="1:69">
      <c r="A441" t="s">
        <v>285</v>
      </c>
      <c r="B441" t="s">
        <v>32</v>
      </c>
      <c r="C441" t="s">
        <v>33</v>
      </c>
      <c r="D441" t="s">
        <v>34</v>
      </c>
      <c r="E441" t="s">
        <v>189</v>
      </c>
      <c r="F441" t="s">
        <v>346</v>
      </c>
      <c r="I441">
        <v>909.5</v>
      </c>
      <c r="J441" t="s">
        <v>72</v>
      </c>
      <c r="K441">
        <v>2018</v>
      </c>
      <c r="M441" t="s">
        <v>288</v>
      </c>
      <c r="N441" t="s">
        <v>425</v>
      </c>
      <c r="S441" t="s">
        <v>324</v>
      </c>
      <c r="T441" t="s">
        <v>41</v>
      </c>
      <c r="U441">
        <v>35.22</v>
      </c>
      <c r="V441">
        <v>-81.759399999999999</v>
      </c>
      <c r="W441" t="s">
        <v>42</v>
      </c>
      <c r="X441" t="s">
        <v>191</v>
      </c>
      <c r="Y441" t="s">
        <v>192</v>
      </c>
      <c r="AA441" t="s">
        <v>45</v>
      </c>
      <c r="AB441" t="s">
        <v>193</v>
      </c>
      <c r="AC441" t="s">
        <v>194</v>
      </c>
      <c r="AD441" t="s">
        <v>426</v>
      </c>
      <c r="AE441" t="s">
        <v>49</v>
      </c>
      <c r="AF441" s="1">
        <v>1</v>
      </c>
      <c r="AG441">
        <f t="shared" si="504"/>
        <v>4591.5</v>
      </c>
      <c r="AH441">
        <f t="shared" si="505"/>
        <v>4591.5</v>
      </c>
      <c r="AI441">
        <f t="shared" si="506"/>
        <v>6</v>
      </c>
      <c r="AJ441">
        <f t="shared" si="508"/>
        <v>2058</v>
      </c>
      <c r="AK441">
        <f t="shared" ref="AK441:AL441" si="525">AJ441+40</f>
        <v>2098</v>
      </c>
      <c r="AL441">
        <f t="shared" si="525"/>
        <v>2138</v>
      </c>
      <c r="AM441">
        <f>BT83*IF(DukeEnergy_TP!AM83&lt;&gt;0,1,0)</f>
        <v>1568690.1370264082</v>
      </c>
      <c r="AN441">
        <f>BU83*IF(DukeEnergy_TP!AN83&lt;&gt;0,1,0)</f>
        <v>1694554.7037391034</v>
      </c>
      <c r="AO441">
        <f>BV83*IF(DukeEnergy_TP!AO83&lt;&gt;0,1,0)</f>
        <v>1917617.6991640595</v>
      </c>
      <c r="AP441">
        <f>BW83*IF(DukeEnergy_TP!AP83&lt;&gt;0,1,0)</f>
        <v>1499166.7314320996</v>
      </c>
      <c r="AQ441">
        <f>$BR83*IF(DukeEnergy_TP!AQ83&lt;&gt;0,1,0)</f>
        <v>1670007.3178404174</v>
      </c>
      <c r="AR441">
        <f>$BR83*IF(DukeEnergy_TP!AR83&lt;&gt;0,1,0)</f>
        <v>1670007.3178404174</v>
      </c>
      <c r="AS441">
        <f>$BR83*IF(DukeEnergy_TP!AS83&lt;&gt;0,1,0)</f>
        <v>1670007.3178404174</v>
      </c>
      <c r="AT441">
        <f>$BR83*IF(DukeEnergy_TP!AT83&lt;&gt;0,1,0)</f>
        <v>1670007.3178404174</v>
      </c>
      <c r="AU441">
        <f>$BR83*IF(DukeEnergy_TP!AU83&lt;&gt;0,1,0)</f>
        <v>1670007.3178404174</v>
      </c>
      <c r="AV441">
        <f>$BR83*IF(DukeEnergy_TP!AV83&lt;&gt;0,1,0)</f>
        <v>1670007.3178404174</v>
      </c>
      <c r="AW441">
        <f>$BR83*IF(DukeEnergy_TP!AW83&lt;&gt;0,1,0)</f>
        <v>1670007.3178404174</v>
      </c>
      <c r="AX441">
        <f>$BR83*IF(DukeEnergy_TP!AX83&lt;&gt;0,1,0)</f>
        <v>1670007.3178404174</v>
      </c>
      <c r="AY441">
        <f>$BR83*IF(DukeEnergy_TP!AY83&lt;&gt;0,1,0)</f>
        <v>1670007.3178404174</v>
      </c>
      <c r="AZ441">
        <f>$BR83*IF(DukeEnergy_TP!AZ83&lt;&gt;0,1,0)</f>
        <v>1670007.3178404174</v>
      </c>
      <c r="BA441">
        <f>$BR83*IF(DukeEnergy_TP!BA83&lt;&gt;0,1,0)</f>
        <v>1670007.3178404174</v>
      </c>
      <c r="BB441">
        <f>$BR83*IF(DukeEnergy_TP!BB83&lt;&gt;0,1,0)</f>
        <v>1670007.3178404174</v>
      </c>
      <c r="BC441">
        <f>$BR83*IF(DukeEnergy_TP!BC83&lt;&gt;0,1,0)</f>
        <v>1670007.3178404174</v>
      </c>
      <c r="BD441">
        <f>$BR83*IF(DukeEnergy_TP!BD83&lt;&gt;0,1,0)</f>
        <v>1670007.3178404174</v>
      </c>
      <c r="BE441">
        <f>$BR83*IF(DukeEnergy_TP!BE83&lt;&gt;0,1,0)</f>
        <v>1670007.3178404174</v>
      </c>
      <c r="BF441">
        <f>$BR83*IF(DukeEnergy_TP!BF83&lt;&gt;0,1,0)</f>
        <v>1670007.3178404174</v>
      </c>
      <c r="BG441">
        <f>$BR83*IF(DukeEnergy_TP!BG83&lt;&gt;0,1,0)</f>
        <v>1670007.3178404174</v>
      </c>
      <c r="BH441">
        <f>$BR83*IF(DukeEnergy_TP!BH83&lt;&gt;0,1,0)</f>
        <v>1670007.3178404174</v>
      </c>
      <c r="BI441">
        <f>$BR83*IF(DukeEnergy_TP!BI83&lt;&gt;0,1,0)</f>
        <v>1670007.3178404174</v>
      </c>
      <c r="BJ441">
        <f>$BR83*IF(DukeEnergy_TP!BJ83&lt;&gt;0,1,0)</f>
        <v>1670007.3178404174</v>
      </c>
      <c r="BK441">
        <f>$BR83*IF(DukeEnergy_TP!BK83&lt;&gt;0,1,0)</f>
        <v>1670007.3178404174</v>
      </c>
      <c r="BL441">
        <f>$BR83*IF(DukeEnergy_TP!BL83&lt;&gt;0,1,0)</f>
        <v>1670007.3178404174</v>
      </c>
      <c r="BM441">
        <f>$BR83*IF(DukeEnergy_TP!BM83&lt;&gt;0,1,0)</f>
        <v>1670007.3178404174</v>
      </c>
      <c r="BN441">
        <f>$BR83*IF(DukeEnergy_TP!BN83&lt;&gt;0,1,0)</f>
        <v>1670007.3178404174</v>
      </c>
      <c r="BO441">
        <f>$BR83*IF(DukeEnergy_TP!BO83&lt;&gt;0,1,0)</f>
        <v>1670007.3178404174</v>
      </c>
      <c r="BP441">
        <f>$BR83*IF(DukeEnergy_TP!BP83&lt;&gt;0,1,0)</f>
        <v>1670007.3178404174</v>
      </c>
      <c r="BQ441">
        <f>$BR83*IF(DukeEnergy_TP!BQ83&lt;&gt;0,1,0)</f>
        <v>0</v>
      </c>
    </row>
    <row r="442" spans="1:69">
      <c r="A442" t="s">
        <v>285</v>
      </c>
      <c r="B442" t="s">
        <v>32</v>
      </c>
      <c r="C442" t="s">
        <v>33</v>
      </c>
      <c r="D442" t="s">
        <v>34</v>
      </c>
      <c r="E442" t="s">
        <v>427</v>
      </c>
      <c r="F442" t="s">
        <v>287</v>
      </c>
      <c r="I442">
        <v>730</v>
      </c>
      <c r="J442" t="s">
        <v>72</v>
      </c>
      <c r="K442">
        <v>2013</v>
      </c>
      <c r="M442" t="s">
        <v>299</v>
      </c>
      <c r="N442" t="s">
        <v>289</v>
      </c>
      <c r="S442" t="s">
        <v>300</v>
      </c>
      <c r="T442" t="s">
        <v>41</v>
      </c>
      <c r="U442">
        <v>34.283056000000002</v>
      </c>
      <c r="V442">
        <v>-77.985280000000003</v>
      </c>
      <c r="W442" t="s">
        <v>42</v>
      </c>
      <c r="X442" t="s">
        <v>249</v>
      </c>
      <c r="Y442" t="s">
        <v>250</v>
      </c>
      <c r="AA442" t="s">
        <v>45</v>
      </c>
      <c r="AB442" t="s">
        <v>428</v>
      </c>
      <c r="AC442" t="s">
        <v>429</v>
      </c>
      <c r="AD442" t="s">
        <v>430</v>
      </c>
      <c r="AE442" t="s">
        <v>49</v>
      </c>
      <c r="AF442" s="1">
        <v>1</v>
      </c>
      <c r="AG442">
        <f t="shared" si="504"/>
        <v>2556</v>
      </c>
      <c r="AH442" t="str">
        <f t="shared" si="505"/>
        <v/>
      </c>
      <c r="AI442">
        <f t="shared" si="506"/>
        <v>11</v>
      </c>
      <c r="AJ442">
        <f t="shared" si="508"/>
        <v>2053</v>
      </c>
      <c r="AK442">
        <f t="shared" ref="AK442:AL442" si="526">AJ442+40</f>
        <v>2093</v>
      </c>
      <c r="AL442">
        <f t="shared" si="526"/>
        <v>2133</v>
      </c>
      <c r="AM442">
        <f>BT84*IF(DukeEnergy_TP!AM84&lt;&gt;0,1,0)</f>
        <v>1259091.5888172379</v>
      </c>
      <c r="AN442">
        <f>BU84*IF(DukeEnergy_TP!AN84&lt;&gt;0,1,0)</f>
        <v>1360115.3751836675</v>
      </c>
      <c r="AO442">
        <f>BV84*IF(DukeEnergy_TP!AO84&lt;&gt;0,1,0)</f>
        <v>1539154.3929519115</v>
      </c>
      <c r="AP442">
        <f>BW84*IF(DukeEnergy_TP!AP84&lt;&gt;0,1,0)</f>
        <v>1203289.4051076774</v>
      </c>
      <c r="AQ442">
        <f>$BR84*IF(DukeEnergy_TP!AQ84&lt;&gt;0,1,0)</f>
        <v>1340412.6905151235</v>
      </c>
      <c r="AR442">
        <f>$BR84*IF(DukeEnergy_TP!AR84&lt;&gt;0,1,0)</f>
        <v>1340412.6905151235</v>
      </c>
      <c r="AS442">
        <f>$BR84*IF(DukeEnergy_TP!AS84&lt;&gt;0,1,0)</f>
        <v>1340412.6905151235</v>
      </c>
      <c r="AT442">
        <f>$BR84*IF(DukeEnergy_TP!AT84&lt;&gt;0,1,0)</f>
        <v>1340412.6905151235</v>
      </c>
      <c r="AU442">
        <f>$BR84*IF(DukeEnergy_TP!AU84&lt;&gt;0,1,0)</f>
        <v>1340412.6905151235</v>
      </c>
      <c r="AV442">
        <f>$BR84*IF(DukeEnergy_TP!AV84&lt;&gt;0,1,0)</f>
        <v>1340412.6905151235</v>
      </c>
      <c r="AW442">
        <f>$BR84*IF(DukeEnergy_TP!AW84&lt;&gt;0,1,0)</f>
        <v>1340412.6905151235</v>
      </c>
      <c r="AX442">
        <f>$BR84*IF(DukeEnergy_TP!AX84&lt;&gt;0,1,0)</f>
        <v>1340412.6905151235</v>
      </c>
      <c r="AY442">
        <f>$BR84*IF(DukeEnergy_TP!AY84&lt;&gt;0,1,0)</f>
        <v>1340412.6905151235</v>
      </c>
      <c r="AZ442">
        <f>$BR84*IF(DukeEnergy_TP!AZ84&lt;&gt;0,1,0)</f>
        <v>1340412.6905151235</v>
      </c>
      <c r="BA442">
        <f>$BR84*IF(DukeEnergy_TP!BA84&lt;&gt;0,1,0)</f>
        <v>1340412.6905151235</v>
      </c>
      <c r="BB442">
        <f>$BR84*IF(DukeEnergy_TP!BB84&lt;&gt;0,1,0)</f>
        <v>1340412.6905151235</v>
      </c>
      <c r="BC442">
        <f>$BR84*IF(DukeEnergy_TP!BC84&lt;&gt;0,1,0)</f>
        <v>1340412.6905151235</v>
      </c>
      <c r="BD442">
        <f>$BR84*IF(DukeEnergy_TP!BD84&lt;&gt;0,1,0)</f>
        <v>1340412.6905151235</v>
      </c>
      <c r="BE442">
        <f>$BR84*IF(DukeEnergy_TP!BE84&lt;&gt;0,1,0)</f>
        <v>1340412.6905151235</v>
      </c>
      <c r="BF442">
        <f>$BR84*IF(DukeEnergy_TP!BF84&lt;&gt;0,1,0)</f>
        <v>1340412.6905151235</v>
      </c>
      <c r="BG442">
        <f>$BR84*IF(DukeEnergy_TP!BG84&lt;&gt;0,1,0)</f>
        <v>1340412.6905151235</v>
      </c>
      <c r="BH442">
        <f>$BR84*IF(DukeEnergy_TP!BH84&lt;&gt;0,1,0)</f>
        <v>1340412.6905151235</v>
      </c>
      <c r="BI442">
        <f>$BR84*IF(DukeEnergy_TP!BI84&lt;&gt;0,1,0)</f>
        <v>1340412.6905151235</v>
      </c>
      <c r="BJ442">
        <f>$BR84*IF(DukeEnergy_TP!BJ84&lt;&gt;0,1,0)</f>
        <v>1340412.6905151235</v>
      </c>
      <c r="BK442">
        <f>$BR84*IF(DukeEnergy_TP!BK84&lt;&gt;0,1,0)</f>
        <v>1340412.6905151235</v>
      </c>
      <c r="BL442">
        <f>$BR84*IF(DukeEnergy_TP!BL84&lt;&gt;0,1,0)</f>
        <v>1340412.6905151235</v>
      </c>
      <c r="BM442">
        <f>$BR84*IF(DukeEnergy_TP!BM84&lt;&gt;0,1,0)</f>
        <v>1340412.6905151235</v>
      </c>
      <c r="BN442">
        <f>$BR84*IF(DukeEnergy_TP!BN84&lt;&gt;0,1,0)</f>
        <v>1340412.6905151235</v>
      </c>
      <c r="BO442">
        <f>$BR84*IF(DukeEnergy_TP!BO84&lt;&gt;0,1,0)</f>
        <v>1340412.6905151235</v>
      </c>
      <c r="BP442">
        <f>$BR84*IF(DukeEnergy_TP!BP84&lt;&gt;0,1,0)</f>
        <v>1340412.6905151235</v>
      </c>
      <c r="BQ442">
        <f>$BR84*IF(DukeEnergy_TP!BQ84&lt;&gt;0,1,0)</f>
        <v>0</v>
      </c>
    </row>
    <row r="443" spans="1:69">
      <c r="A443" t="s">
        <v>285</v>
      </c>
      <c r="B443" t="s">
        <v>32</v>
      </c>
      <c r="C443" t="s">
        <v>33</v>
      </c>
      <c r="D443" t="s">
        <v>34</v>
      </c>
      <c r="E443" t="s">
        <v>427</v>
      </c>
      <c r="F443" t="s">
        <v>431</v>
      </c>
      <c r="I443">
        <v>61</v>
      </c>
      <c r="J443" t="s">
        <v>72</v>
      </c>
      <c r="K443">
        <v>2017</v>
      </c>
      <c r="M443" t="s">
        <v>306</v>
      </c>
      <c r="N443" t="s">
        <v>289</v>
      </c>
      <c r="S443" t="s">
        <v>300</v>
      </c>
      <c r="T443" t="s">
        <v>41</v>
      </c>
      <c r="U443">
        <v>34.283056000000002</v>
      </c>
      <c r="V443">
        <v>-77.985280000000003</v>
      </c>
      <c r="W443" t="s">
        <v>42</v>
      </c>
      <c r="X443" t="s">
        <v>249</v>
      </c>
      <c r="Y443" t="s">
        <v>250</v>
      </c>
      <c r="AA443" t="s">
        <v>45</v>
      </c>
      <c r="AB443" t="s">
        <v>428</v>
      </c>
      <c r="AC443" t="s">
        <v>429</v>
      </c>
      <c r="AD443" t="s">
        <v>432</v>
      </c>
      <c r="AE443" t="s">
        <v>49</v>
      </c>
      <c r="AF443" s="1">
        <v>1</v>
      </c>
      <c r="AG443">
        <f t="shared" si="504"/>
        <v>2556</v>
      </c>
      <c r="AH443" t="str">
        <f t="shared" si="505"/>
        <v/>
      </c>
      <c r="AI443">
        <f t="shared" si="506"/>
        <v>7</v>
      </c>
      <c r="AJ443">
        <f t="shared" si="508"/>
        <v>2057</v>
      </c>
      <c r="AK443">
        <f t="shared" ref="AK443:AL443" si="527">AJ443+40</f>
        <v>2097</v>
      </c>
      <c r="AL443">
        <f t="shared" si="527"/>
        <v>2137</v>
      </c>
      <c r="AM443">
        <f>BT85*IF(DukeEnergy_TP!AM85&lt;&gt;0,1,0)</f>
        <v>105211.76290116647</v>
      </c>
      <c r="AN443">
        <f>BU85*IF(DukeEnergy_TP!AN85&lt;&gt;0,1,0)</f>
        <v>113653.47655644343</v>
      </c>
      <c r="AO443">
        <f>BV85*IF(DukeEnergy_TP!AO85&lt;&gt;0,1,0)</f>
        <v>128614.27119187206</v>
      </c>
      <c r="AP443">
        <f>BW85*IF(DukeEnergy_TP!AP85&lt;&gt;0,1,0)</f>
        <v>100548.84070077853</v>
      </c>
      <c r="AQ443">
        <f>$BR85*IF(DukeEnergy_TP!AQ85&lt;&gt;0,1,0)</f>
        <v>112007.08783756511</v>
      </c>
      <c r="AR443">
        <f>$BR85*IF(DukeEnergy_TP!AR85&lt;&gt;0,1,0)</f>
        <v>112007.08783756511</v>
      </c>
      <c r="AS443">
        <f>$BR85*IF(DukeEnergy_TP!AS85&lt;&gt;0,1,0)</f>
        <v>112007.08783756511</v>
      </c>
      <c r="AT443">
        <f>$BR85*IF(DukeEnergy_TP!AT85&lt;&gt;0,1,0)</f>
        <v>112007.08783756511</v>
      </c>
      <c r="AU443">
        <f>$BR85*IF(DukeEnergy_TP!AU85&lt;&gt;0,1,0)</f>
        <v>112007.08783756511</v>
      </c>
      <c r="AV443">
        <f>$BR85*IF(DukeEnergy_TP!AV85&lt;&gt;0,1,0)</f>
        <v>112007.08783756511</v>
      </c>
      <c r="AW443">
        <f>$BR85*IF(DukeEnergy_TP!AW85&lt;&gt;0,1,0)</f>
        <v>112007.08783756511</v>
      </c>
      <c r="AX443">
        <f>$BR85*IF(DukeEnergy_TP!AX85&lt;&gt;0,1,0)</f>
        <v>112007.08783756511</v>
      </c>
      <c r="AY443">
        <f>$BR85*IF(DukeEnergy_TP!AY85&lt;&gt;0,1,0)</f>
        <v>112007.08783756511</v>
      </c>
      <c r="AZ443">
        <f>$BR85*IF(DukeEnergy_TP!AZ85&lt;&gt;0,1,0)</f>
        <v>112007.08783756511</v>
      </c>
      <c r="BA443">
        <f>$BR85*IF(DukeEnergy_TP!BA85&lt;&gt;0,1,0)</f>
        <v>112007.08783756511</v>
      </c>
      <c r="BB443">
        <f>$BR85*IF(DukeEnergy_TP!BB85&lt;&gt;0,1,0)</f>
        <v>112007.08783756511</v>
      </c>
      <c r="BC443">
        <f>$BR85*IF(DukeEnergy_TP!BC85&lt;&gt;0,1,0)</f>
        <v>112007.08783756511</v>
      </c>
      <c r="BD443">
        <f>$BR85*IF(DukeEnergy_TP!BD85&lt;&gt;0,1,0)</f>
        <v>112007.08783756511</v>
      </c>
      <c r="BE443">
        <f>$BR85*IF(DukeEnergy_TP!BE85&lt;&gt;0,1,0)</f>
        <v>112007.08783756511</v>
      </c>
      <c r="BF443">
        <f>$BR85*IF(DukeEnergy_TP!BF85&lt;&gt;0,1,0)</f>
        <v>112007.08783756511</v>
      </c>
      <c r="BG443">
        <f>$BR85*IF(DukeEnergy_TP!BG85&lt;&gt;0,1,0)</f>
        <v>112007.08783756511</v>
      </c>
      <c r="BH443">
        <f>$BR85*IF(DukeEnergy_TP!BH85&lt;&gt;0,1,0)</f>
        <v>112007.08783756511</v>
      </c>
      <c r="BI443">
        <f>$BR85*IF(DukeEnergy_TP!BI85&lt;&gt;0,1,0)</f>
        <v>112007.08783756511</v>
      </c>
      <c r="BJ443">
        <f>$BR85*IF(DukeEnergy_TP!BJ85&lt;&gt;0,1,0)</f>
        <v>112007.08783756511</v>
      </c>
      <c r="BK443">
        <f>$BR85*IF(DukeEnergy_TP!BK85&lt;&gt;0,1,0)</f>
        <v>112007.08783756511</v>
      </c>
      <c r="BL443">
        <f>$BR85*IF(DukeEnergy_TP!BL85&lt;&gt;0,1,0)</f>
        <v>112007.08783756511</v>
      </c>
      <c r="BM443">
        <f>$BR85*IF(DukeEnergy_TP!BM85&lt;&gt;0,1,0)</f>
        <v>112007.08783756511</v>
      </c>
      <c r="BN443">
        <f>$BR85*IF(DukeEnergy_TP!BN85&lt;&gt;0,1,0)</f>
        <v>112007.08783756511</v>
      </c>
      <c r="BO443">
        <f>$BR85*IF(DukeEnergy_TP!BO85&lt;&gt;0,1,0)</f>
        <v>112007.08783756511</v>
      </c>
      <c r="BP443">
        <f>$BR85*IF(DukeEnergy_TP!BP85&lt;&gt;0,1,0)</f>
        <v>112007.08783756511</v>
      </c>
      <c r="BQ443">
        <f>$BR85*IF(DukeEnergy_TP!BQ85&lt;&gt;0,1,0)</f>
        <v>0</v>
      </c>
    </row>
    <row r="444" spans="1:69">
      <c r="A444" t="s">
        <v>285</v>
      </c>
      <c r="B444" t="s">
        <v>32</v>
      </c>
      <c r="C444" t="s">
        <v>33</v>
      </c>
      <c r="D444" t="s">
        <v>34</v>
      </c>
      <c r="E444" t="s">
        <v>427</v>
      </c>
      <c r="F444" t="s">
        <v>433</v>
      </c>
      <c r="I444">
        <v>61</v>
      </c>
      <c r="J444" t="s">
        <v>72</v>
      </c>
      <c r="K444">
        <v>2017</v>
      </c>
      <c r="M444" t="s">
        <v>306</v>
      </c>
      <c r="N444" t="s">
        <v>289</v>
      </c>
      <c r="S444" t="s">
        <v>300</v>
      </c>
      <c r="T444" t="s">
        <v>41</v>
      </c>
      <c r="U444">
        <v>34.283056000000002</v>
      </c>
      <c r="V444">
        <v>-77.985280000000003</v>
      </c>
      <c r="W444" t="s">
        <v>42</v>
      </c>
      <c r="X444" t="s">
        <v>249</v>
      </c>
      <c r="Y444" t="s">
        <v>250</v>
      </c>
      <c r="AA444" t="s">
        <v>45</v>
      </c>
      <c r="AB444" t="s">
        <v>428</v>
      </c>
      <c r="AC444" t="s">
        <v>429</v>
      </c>
      <c r="AD444" t="s">
        <v>434</v>
      </c>
      <c r="AE444" t="s">
        <v>49</v>
      </c>
      <c r="AF444" s="1">
        <v>1</v>
      </c>
      <c r="AG444">
        <f t="shared" si="504"/>
        <v>2556</v>
      </c>
      <c r="AH444">
        <f t="shared" si="505"/>
        <v>2556</v>
      </c>
      <c r="AI444">
        <f t="shared" si="506"/>
        <v>7</v>
      </c>
      <c r="AJ444">
        <f t="shared" si="508"/>
        <v>2057</v>
      </c>
      <c r="AK444">
        <f t="shared" ref="AK444:AL444" si="528">AJ444+40</f>
        <v>2097</v>
      </c>
      <c r="AL444">
        <f t="shared" si="528"/>
        <v>2137</v>
      </c>
      <c r="AM444">
        <f>BT86*IF(DukeEnergy_TP!AM86&lt;&gt;0,1,0)</f>
        <v>105211.76290116647</v>
      </c>
      <c r="AN444">
        <f>BU86*IF(DukeEnergy_TP!AN86&lt;&gt;0,1,0)</f>
        <v>113653.47655644343</v>
      </c>
      <c r="AO444">
        <f>BV86*IF(DukeEnergy_TP!AO86&lt;&gt;0,1,0)</f>
        <v>128614.27119187206</v>
      </c>
      <c r="AP444">
        <f>BW86*IF(DukeEnergy_TP!AP86&lt;&gt;0,1,0)</f>
        <v>100548.84070077853</v>
      </c>
      <c r="AQ444">
        <f>$BR86*IF(DukeEnergy_TP!AQ86&lt;&gt;0,1,0)</f>
        <v>112007.08783756511</v>
      </c>
      <c r="AR444">
        <f>$BR86*IF(DukeEnergy_TP!AR86&lt;&gt;0,1,0)</f>
        <v>112007.08783756511</v>
      </c>
      <c r="AS444">
        <f>$BR86*IF(DukeEnergy_TP!AS86&lt;&gt;0,1,0)</f>
        <v>112007.08783756511</v>
      </c>
      <c r="AT444">
        <f>$BR86*IF(DukeEnergy_TP!AT86&lt;&gt;0,1,0)</f>
        <v>112007.08783756511</v>
      </c>
      <c r="AU444">
        <f>$BR86*IF(DukeEnergy_TP!AU86&lt;&gt;0,1,0)</f>
        <v>112007.08783756511</v>
      </c>
      <c r="AV444">
        <f>$BR86*IF(DukeEnergy_TP!AV86&lt;&gt;0,1,0)</f>
        <v>112007.08783756511</v>
      </c>
      <c r="AW444">
        <f>$BR86*IF(DukeEnergy_TP!AW86&lt;&gt;0,1,0)</f>
        <v>112007.08783756511</v>
      </c>
      <c r="AX444">
        <f>$BR86*IF(DukeEnergy_TP!AX86&lt;&gt;0,1,0)</f>
        <v>112007.08783756511</v>
      </c>
      <c r="AY444">
        <f>$BR86*IF(DukeEnergy_TP!AY86&lt;&gt;0,1,0)</f>
        <v>112007.08783756511</v>
      </c>
      <c r="AZ444">
        <f>$BR86*IF(DukeEnergy_TP!AZ86&lt;&gt;0,1,0)</f>
        <v>112007.08783756511</v>
      </c>
      <c r="BA444">
        <f>$BR86*IF(DukeEnergy_TP!BA86&lt;&gt;0,1,0)</f>
        <v>112007.08783756511</v>
      </c>
      <c r="BB444">
        <f>$BR86*IF(DukeEnergy_TP!BB86&lt;&gt;0,1,0)</f>
        <v>112007.08783756511</v>
      </c>
      <c r="BC444">
        <f>$BR86*IF(DukeEnergy_TP!BC86&lt;&gt;0,1,0)</f>
        <v>112007.08783756511</v>
      </c>
      <c r="BD444">
        <f>$BR86*IF(DukeEnergy_TP!BD86&lt;&gt;0,1,0)</f>
        <v>112007.08783756511</v>
      </c>
      <c r="BE444">
        <f>$BR86*IF(DukeEnergy_TP!BE86&lt;&gt;0,1,0)</f>
        <v>112007.08783756511</v>
      </c>
      <c r="BF444">
        <f>$BR86*IF(DukeEnergy_TP!BF86&lt;&gt;0,1,0)</f>
        <v>112007.08783756511</v>
      </c>
      <c r="BG444">
        <f>$BR86*IF(DukeEnergy_TP!BG86&lt;&gt;0,1,0)</f>
        <v>112007.08783756511</v>
      </c>
      <c r="BH444">
        <f>$BR86*IF(DukeEnergy_TP!BH86&lt;&gt;0,1,0)</f>
        <v>112007.08783756511</v>
      </c>
      <c r="BI444">
        <f>$BR86*IF(DukeEnergy_TP!BI86&lt;&gt;0,1,0)</f>
        <v>112007.08783756511</v>
      </c>
      <c r="BJ444">
        <f>$BR86*IF(DukeEnergy_TP!BJ86&lt;&gt;0,1,0)</f>
        <v>112007.08783756511</v>
      </c>
      <c r="BK444">
        <f>$BR86*IF(DukeEnergy_TP!BK86&lt;&gt;0,1,0)</f>
        <v>112007.08783756511</v>
      </c>
      <c r="BL444">
        <f>$BR86*IF(DukeEnergy_TP!BL86&lt;&gt;0,1,0)</f>
        <v>112007.08783756511</v>
      </c>
      <c r="BM444">
        <f>$BR86*IF(DukeEnergy_TP!BM86&lt;&gt;0,1,0)</f>
        <v>112007.08783756511</v>
      </c>
      <c r="BN444">
        <f>$BR86*IF(DukeEnergy_TP!BN86&lt;&gt;0,1,0)</f>
        <v>112007.08783756511</v>
      </c>
      <c r="BO444">
        <f>$BR86*IF(DukeEnergy_TP!BO86&lt;&gt;0,1,0)</f>
        <v>112007.08783756511</v>
      </c>
      <c r="BP444">
        <f>$BR86*IF(DukeEnergy_TP!BP86&lt;&gt;0,1,0)</f>
        <v>112007.08783756511</v>
      </c>
      <c r="BQ444">
        <f>$BR86*IF(DukeEnergy_TP!BQ86&lt;&gt;0,1,0)</f>
        <v>0</v>
      </c>
    </row>
    <row r="445" spans="1:69">
      <c r="A445" t="s">
        <v>285</v>
      </c>
      <c r="B445" t="s">
        <v>32</v>
      </c>
      <c r="C445" t="s">
        <v>33</v>
      </c>
      <c r="D445" t="s">
        <v>34</v>
      </c>
      <c r="E445" t="s">
        <v>200</v>
      </c>
      <c r="F445" t="s">
        <v>298</v>
      </c>
      <c r="H445" t="s">
        <v>435</v>
      </c>
      <c r="I445">
        <v>1068</v>
      </c>
      <c r="J445" t="s">
        <v>72</v>
      </c>
      <c r="K445">
        <v>2012</v>
      </c>
      <c r="M445" t="s">
        <v>299</v>
      </c>
      <c r="N445" t="s">
        <v>289</v>
      </c>
      <c r="S445" t="s">
        <v>300</v>
      </c>
      <c r="T445" t="s">
        <v>41</v>
      </c>
      <c r="U445">
        <v>35.373610999999997</v>
      </c>
      <c r="V445">
        <v>-78.089439999999996</v>
      </c>
      <c r="W445" t="s">
        <v>42</v>
      </c>
      <c r="X445" t="s">
        <v>202</v>
      </c>
      <c r="Y445" t="s">
        <v>203</v>
      </c>
      <c r="AA445" t="s">
        <v>45</v>
      </c>
      <c r="AB445" t="s">
        <v>204</v>
      </c>
      <c r="AC445" t="s">
        <v>205</v>
      </c>
      <c r="AD445" t="s">
        <v>436</v>
      </c>
      <c r="AE445" t="s">
        <v>49</v>
      </c>
      <c r="AF445" s="1">
        <v>1</v>
      </c>
      <c r="AG445">
        <f t="shared" si="504"/>
        <v>3204</v>
      </c>
      <c r="AH445">
        <f t="shared" si="505"/>
        <v>3204</v>
      </c>
      <c r="AI445">
        <f t="shared" si="506"/>
        <v>12</v>
      </c>
      <c r="AJ445">
        <f t="shared" si="508"/>
        <v>2052</v>
      </c>
      <c r="AK445">
        <f t="shared" ref="AK445:AL445" si="529">AJ445+40</f>
        <v>2092</v>
      </c>
      <c r="AL445">
        <f t="shared" si="529"/>
        <v>2132</v>
      </c>
      <c r="AM445">
        <f>BT87*IF(DukeEnergy_TP!AM87&lt;&gt;0,1,0)</f>
        <v>1842068.2422696031</v>
      </c>
      <c r="AN445">
        <f>BU87*IF(DukeEnergy_TP!AN87&lt;&gt;0,1,0)</f>
        <v>1989867.4256111733</v>
      </c>
      <c r="AO445">
        <f>BV87*IF(DukeEnergy_TP!AO87&lt;&gt;0,1,0)</f>
        <v>2251803.9611954005</v>
      </c>
      <c r="AP445">
        <f>BW87*IF(DukeEnergy_TP!AP87&lt;&gt;0,1,0)</f>
        <v>1760428.8830890409</v>
      </c>
      <c r="AQ445">
        <f>$BR87*IF(DukeEnergy_TP!AQ87&lt;&gt;0,1,0)</f>
        <v>1961042.1280413042</v>
      </c>
      <c r="AR445">
        <f>$BR87*IF(DukeEnergy_TP!AR87&lt;&gt;0,1,0)</f>
        <v>1961042.1280413042</v>
      </c>
      <c r="AS445">
        <f>$BR87*IF(DukeEnergy_TP!AS87&lt;&gt;0,1,0)</f>
        <v>1961042.1280413042</v>
      </c>
      <c r="AT445">
        <f>$BR87*IF(DukeEnergy_TP!AT87&lt;&gt;0,1,0)</f>
        <v>1961042.1280413042</v>
      </c>
      <c r="AU445">
        <f>$BR87*IF(DukeEnergy_TP!AU87&lt;&gt;0,1,0)</f>
        <v>1961042.1280413042</v>
      </c>
      <c r="AV445">
        <f>$BR87*IF(DukeEnergy_TP!AV87&lt;&gt;0,1,0)</f>
        <v>1961042.1280413042</v>
      </c>
      <c r="AW445">
        <f>$BR87*IF(DukeEnergy_TP!AW87&lt;&gt;0,1,0)</f>
        <v>1961042.1280413042</v>
      </c>
      <c r="AX445">
        <f>$BR87*IF(DukeEnergy_TP!AX87&lt;&gt;0,1,0)</f>
        <v>1961042.1280413042</v>
      </c>
      <c r="AY445">
        <f>$BR87*IF(DukeEnergy_TP!AY87&lt;&gt;0,1,0)</f>
        <v>1961042.1280413042</v>
      </c>
      <c r="AZ445">
        <f>$BR87*IF(DukeEnergy_TP!AZ87&lt;&gt;0,1,0)</f>
        <v>1961042.1280413042</v>
      </c>
      <c r="BA445">
        <f>$BR87*IF(DukeEnergy_TP!BA87&lt;&gt;0,1,0)</f>
        <v>1961042.1280413042</v>
      </c>
      <c r="BB445">
        <f>$BR87*IF(DukeEnergy_TP!BB87&lt;&gt;0,1,0)</f>
        <v>1961042.1280413042</v>
      </c>
      <c r="BC445">
        <f>$BR87*IF(DukeEnergy_TP!BC87&lt;&gt;0,1,0)</f>
        <v>1961042.1280413042</v>
      </c>
      <c r="BD445">
        <f>$BR87*IF(DukeEnergy_TP!BD87&lt;&gt;0,1,0)</f>
        <v>1961042.1280413042</v>
      </c>
      <c r="BE445">
        <f>$BR87*IF(DukeEnergy_TP!BE87&lt;&gt;0,1,0)</f>
        <v>1961042.1280413042</v>
      </c>
      <c r="BF445">
        <f>$BR87*IF(DukeEnergy_TP!BF87&lt;&gt;0,1,0)</f>
        <v>1961042.1280413042</v>
      </c>
      <c r="BG445">
        <f>$BR87*IF(DukeEnergy_TP!BG87&lt;&gt;0,1,0)</f>
        <v>1961042.1280413042</v>
      </c>
      <c r="BH445">
        <f>$BR87*IF(DukeEnergy_TP!BH87&lt;&gt;0,1,0)</f>
        <v>1961042.1280413042</v>
      </c>
      <c r="BI445">
        <f>$BR87*IF(DukeEnergy_TP!BI87&lt;&gt;0,1,0)</f>
        <v>1961042.1280413042</v>
      </c>
      <c r="BJ445">
        <f>$BR87*IF(DukeEnergy_TP!BJ87&lt;&gt;0,1,0)</f>
        <v>1961042.1280413042</v>
      </c>
      <c r="BK445">
        <f>$BR87*IF(DukeEnergy_TP!BK87&lt;&gt;0,1,0)</f>
        <v>1961042.1280413042</v>
      </c>
      <c r="BL445">
        <f>$BR87*IF(DukeEnergy_TP!BL87&lt;&gt;0,1,0)</f>
        <v>1961042.1280413042</v>
      </c>
      <c r="BM445">
        <f>$BR87*IF(DukeEnergy_TP!BM87&lt;&gt;0,1,0)</f>
        <v>1961042.1280413042</v>
      </c>
      <c r="BN445">
        <f>$BR87*IF(DukeEnergy_TP!BN87&lt;&gt;0,1,0)</f>
        <v>1961042.1280413042</v>
      </c>
      <c r="BO445">
        <f>$BR87*IF(DukeEnergy_TP!BO87&lt;&gt;0,1,0)</f>
        <v>1961042.1280413042</v>
      </c>
      <c r="BP445">
        <f>$BR87*IF(DukeEnergy_TP!BP87&lt;&gt;0,1,0)</f>
        <v>1961042.1280413042</v>
      </c>
      <c r="BQ445">
        <f>$BR87*IF(DukeEnergy_TP!BQ87&lt;&gt;0,1,0)</f>
        <v>0</v>
      </c>
    </row>
    <row r="446" spans="1:69">
      <c r="A446" t="s">
        <v>285</v>
      </c>
      <c r="B446" t="s">
        <v>32</v>
      </c>
      <c r="C446" t="s">
        <v>33</v>
      </c>
      <c r="D446" t="s">
        <v>34</v>
      </c>
      <c r="E446" t="s">
        <v>437</v>
      </c>
      <c r="F446" t="s">
        <v>287</v>
      </c>
      <c r="I446">
        <v>110</v>
      </c>
      <c r="J446" t="s">
        <v>72</v>
      </c>
      <c r="K446">
        <v>1995</v>
      </c>
      <c r="M446" t="s">
        <v>306</v>
      </c>
      <c r="N446" t="s">
        <v>289</v>
      </c>
      <c r="S446" t="s">
        <v>324</v>
      </c>
      <c r="T446" t="s">
        <v>41</v>
      </c>
      <c r="U446">
        <v>35.431699999999999</v>
      </c>
      <c r="V446">
        <v>-81.034700000000001</v>
      </c>
      <c r="W446" t="s">
        <v>42</v>
      </c>
      <c r="X446" t="s">
        <v>438</v>
      </c>
      <c r="Y446" t="s">
        <v>439</v>
      </c>
      <c r="AA446" t="s">
        <v>45</v>
      </c>
      <c r="AB446" t="s">
        <v>440</v>
      </c>
      <c r="AC446" t="s">
        <v>441</v>
      </c>
      <c r="AD446" t="s">
        <v>442</v>
      </c>
      <c r="AE446" t="s">
        <v>49</v>
      </c>
      <c r="AF446" s="1">
        <v>1</v>
      </c>
      <c r="AG446">
        <f t="shared" si="504"/>
        <v>6888</v>
      </c>
      <c r="AH446" t="str">
        <f t="shared" si="505"/>
        <v/>
      </c>
      <c r="AI446">
        <f t="shared" si="506"/>
        <v>29</v>
      </c>
      <c r="AJ446">
        <f t="shared" si="508"/>
        <v>2035</v>
      </c>
      <c r="AK446">
        <f t="shared" ref="AK446:AL446" si="530">AJ446+40</f>
        <v>2075</v>
      </c>
      <c r="AL446">
        <f t="shared" si="530"/>
        <v>2115</v>
      </c>
      <c r="AM446">
        <f>BT88*IF(DukeEnergy_TP!AM88&lt;&gt;0,1,0)</f>
        <v>189726.12982177557</v>
      </c>
      <c r="AN446">
        <f>BU88*IF(DukeEnergy_TP!AN88&lt;&gt;0,1,0)</f>
        <v>204948.89215096357</v>
      </c>
      <c r="AO446">
        <f>BV88*IF(DukeEnergy_TP!AO88&lt;&gt;0,1,0)</f>
        <v>231927.37428042508</v>
      </c>
      <c r="AP446">
        <f>BW88*IF(DukeEnergy_TP!AP88&lt;&gt;0,1,0)</f>
        <v>181317.58159156784</v>
      </c>
      <c r="AQ446">
        <f>$BR88*IF(DukeEnergy_TP!AQ88&lt;&gt;0,1,0)</f>
        <v>201979.99446118297</v>
      </c>
      <c r="AR446">
        <f>$BR88*IF(DukeEnergy_TP!AR88&lt;&gt;0,1,0)</f>
        <v>201979.99446118297</v>
      </c>
      <c r="AS446">
        <f>$BR88*IF(DukeEnergy_TP!AS88&lt;&gt;0,1,0)</f>
        <v>201979.99446118297</v>
      </c>
      <c r="AT446">
        <f>$BR88*IF(DukeEnergy_TP!AT88&lt;&gt;0,1,0)</f>
        <v>201979.99446118297</v>
      </c>
      <c r="AU446">
        <f>$BR88*IF(DukeEnergy_TP!AU88&lt;&gt;0,1,0)</f>
        <v>201979.99446118297</v>
      </c>
      <c r="AV446">
        <f>$BR88*IF(DukeEnergy_TP!AV88&lt;&gt;0,1,0)</f>
        <v>201979.99446118297</v>
      </c>
      <c r="AW446">
        <f>$BR88*IF(DukeEnergy_TP!AW88&lt;&gt;0,1,0)</f>
        <v>201979.99446118297</v>
      </c>
      <c r="AX446">
        <f>$BR88*IF(DukeEnergy_TP!AX88&lt;&gt;0,1,0)</f>
        <v>201979.99446118297</v>
      </c>
      <c r="AY446">
        <f>$BR88*IF(DukeEnergy_TP!AY88&lt;&gt;0,1,0)</f>
        <v>201979.99446118297</v>
      </c>
      <c r="AZ446">
        <f>$BR88*IF(DukeEnergy_TP!AZ88&lt;&gt;0,1,0)</f>
        <v>201979.99446118297</v>
      </c>
      <c r="BA446">
        <f>$BR88*IF(DukeEnergy_TP!BA88&lt;&gt;0,1,0)</f>
        <v>201979.99446118297</v>
      </c>
      <c r="BB446">
        <f>$BR88*IF(DukeEnergy_TP!BB88&lt;&gt;0,1,0)</f>
        <v>0</v>
      </c>
      <c r="BC446">
        <f>$BR88*IF(DukeEnergy_TP!BC88&lt;&gt;0,1,0)</f>
        <v>0</v>
      </c>
      <c r="BD446">
        <f>$BR88*IF(DukeEnergy_TP!BD88&lt;&gt;0,1,0)</f>
        <v>0</v>
      </c>
      <c r="BE446">
        <f>$BR88*IF(DukeEnergy_TP!BE88&lt;&gt;0,1,0)</f>
        <v>0</v>
      </c>
      <c r="BF446">
        <f>$BR88*IF(DukeEnergy_TP!BF88&lt;&gt;0,1,0)</f>
        <v>0</v>
      </c>
      <c r="BG446">
        <f>$BR88*IF(DukeEnergy_TP!BG88&lt;&gt;0,1,0)</f>
        <v>0</v>
      </c>
      <c r="BH446">
        <f>$BR88*IF(DukeEnergy_TP!BH88&lt;&gt;0,1,0)</f>
        <v>0</v>
      </c>
      <c r="BI446">
        <f>$BR88*IF(DukeEnergy_TP!BI88&lt;&gt;0,1,0)</f>
        <v>0</v>
      </c>
      <c r="BJ446">
        <f>$BR88*IF(DukeEnergy_TP!BJ88&lt;&gt;0,1,0)</f>
        <v>0</v>
      </c>
      <c r="BK446">
        <f>$BR88*IF(DukeEnergy_TP!BK88&lt;&gt;0,1,0)</f>
        <v>0</v>
      </c>
      <c r="BL446">
        <f>$BR88*IF(DukeEnergy_TP!BL88&lt;&gt;0,1,0)</f>
        <v>0</v>
      </c>
      <c r="BM446">
        <f>$BR88*IF(DukeEnergy_TP!BM88&lt;&gt;0,1,0)</f>
        <v>0</v>
      </c>
      <c r="BN446">
        <f>$BR88*IF(DukeEnergy_TP!BN88&lt;&gt;0,1,0)</f>
        <v>0</v>
      </c>
      <c r="BO446">
        <f>$BR88*IF(DukeEnergy_TP!BO88&lt;&gt;0,1,0)</f>
        <v>0</v>
      </c>
      <c r="BP446">
        <f>$BR88*IF(DukeEnergy_TP!BP88&lt;&gt;0,1,0)</f>
        <v>0</v>
      </c>
      <c r="BQ446">
        <f>$BR88*IF(DukeEnergy_TP!BQ88&lt;&gt;0,1,0)</f>
        <v>0</v>
      </c>
    </row>
    <row r="447" spans="1:69">
      <c r="A447" t="s">
        <v>285</v>
      </c>
      <c r="B447" t="s">
        <v>32</v>
      </c>
      <c r="C447" t="s">
        <v>33</v>
      </c>
      <c r="D447" t="s">
        <v>34</v>
      </c>
      <c r="E447" t="s">
        <v>437</v>
      </c>
      <c r="F447" t="s">
        <v>296</v>
      </c>
      <c r="I447">
        <v>110</v>
      </c>
      <c r="J447" t="s">
        <v>72</v>
      </c>
      <c r="K447">
        <v>1995</v>
      </c>
      <c r="M447" t="s">
        <v>306</v>
      </c>
      <c r="N447" t="s">
        <v>289</v>
      </c>
      <c r="S447" t="s">
        <v>324</v>
      </c>
      <c r="T447" t="s">
        <v>41</v>
      </c>
      <c r="U447">
        <v>35.431699999999999</v>
      </c>
      <c r="V447">
        <v>-81.034700000000001</v>
      </c>
      <c r="W447" t="s">
        <v>42</v>
      </c>
      <c r="X447" t="s">
        <v>438</v>
      </c>
      <c r="Y447" t="s">
        <v>439</v>
      </c>
      <c r="AA447" t="s">
        <v>45</v>
      </c>
      <c r="AB447" t="s">
        <v>440</v>
      </c>
      <c r="AC447" t="s">
        <v>441</v>
      </c>
      <c r="AD447" t="s">
        <v>443</v>
      </c>
      <c r="AE447" t="s">
        <v>49</v>
      </c>
      <c r="AF447" s="1">
        <v>1</v>
      </c>
      <c r="AG447">
        <f t="shared" si="504"/>
        <v>6888</v>
      </c>
      <c r="AH447" t="str">
        <f t="shared" si="505"/>
        <v/>
      </c>
      <c r="AI447">
        <f t="shared" si="506"/>
        <v>29</v>
      </c>
      <c r="AJ447">
        <f t="shared" si="508"/>
        <v>2035</v>
      </c>
      <c r="AK447">
        <f t="shared" ref="AK447:AL447" si="531">AJ447+40</f>
        <v>2075</v>
      </c>
      <c r="AL447">
        <f t="shared" si="531"/>
        <v>2115</v>
      </c>
      <c r="AM447">
        <f>BT89*IF(DukeEnergy_TP!AM89&lt;&gt;0,1,0)</f>
        <v>189726.12982177557</v>
      </c>
      <c r="AN447">
        <f>BU89*IF(DukeEnergy_TP!AN89&lt;&gt;0,1,0)</f>
        <v>204948.89215096357</v>
      </c>
      <c r="AO447">
        <f>BV89*IF(DukeEnergy_TP!AO89&lt;&gt;0,1,0)</f>
        <v>231927.37428042508</v>
      </c>
      <c r="AP447">
        <f>BW89*IF(DukeEnergy_TP!AP89&lt;&gt;0,1,0)</f>
        <v>181317.58159156784</v>
      </c>
      <c r="AQ447">
        <f>$BR89*IF(DukeEnergy_TP!AQ89&lt;&gt;0,1,0)</f>
        <v>201979.99446118297</v>
      </c>
      <c r="AR447">
        <f>$BR89*IF(DukeEnergy_TP!AR89&lt;&gt;0,1,0)</f>
        <v>201979.99446118297</v>
      </c>
      <c r="AS447">
        <f>$BR89*IF(DukeEnergy_TP!AS89&lt;&gt;0,1,0)</f>
        <v>201979.99446118297</v>
      </c>
      <c r="AT447">
        <f>$BR89*IF(DukeEnergy_TP!AT89&lt;&gt;0,1,0)</f>
        <v>201979.99446118297</v>
      </c>
      <c r="AU447">
        <f>$BR89*IF(DukeEnergy_TP!AU89&lt;&gt;0,1,0)</f>
        <v>201979.99446118297</v>
      </c>
      <c r="AV447">
        <f>$BR89*IF(DukeEnergy_TP!AV89&lt;&gt;0,1,0)</f>
        <v>201979.99446118297</v>
      </c>
      <c r="AW447">
        <f>$BR89*IF(DukeEnergy_TP!AW89&lt;&gt;0,1,0)</f>
        <v>201979.99446118297</v>
      </c>
      <c r="AX447">
        <f>$BR89*IF(DukeEnergy_TP!AX89&lt;&gt;0,1,0)</f>
        <v>201979.99446118297</v>
      </c>
      <c r="AY447">
        <f>$BR89*IF(DukeEnergy_TP!AY89&lt;&gt;0,1,0)</f>
        <v>201979.99446118297</v>
      </c>
      <c r="AZ447">
        <f>$BR89*IF(DukeEnergy_TP!AZ89&lt;&gt;0,1,0)</f>
        <v>201979.99446118297</v>
      </c>
      <c r="BA447">
        <f>$BR89*IF(DukeEnergy_TP!BA89&lt;&gt;0,1,0)</f>
        <v>201979.99446118297</v>
      </c>
      <c r="BB447">
        <f>$BR89*IF(DukeEnergy_TP!BB89&lt;&gt;0,1,0)</f>
        <v>0</v>
      </c>
      <c r="BC447">
        <f>$BR89*IF(DukeEnergy_TP!BC89&lt;&gt;0,1,0)</f>
        <v>0</v>
      </c>
      <c r="BD447">
        <f>$BR89*IF(DukeEnergy_TP!BD89&lt;&gt;0,1,0)</f>
        <v>0</v>
      </c>
      <c r="BE447">
        <f>$BR89*IF(DukeEnergy_TP!BE89&lt;&gt;0,1,0)</f>
        <v>0</v>
      </c>
      <c r="BF447">
        <f>$BR89*IF(DukeEnergy_TP!BF89&lt;&gt;0,1,0)</f>
        <v>0</v>
      </c>
      <c r="BG447">
        <f>$BR89*IF(DukeEnergy_TP!BG89&lt;&gt;0,1,0)</f>
        <v>0</v>
      </c>
      <c r="BH447">
        <f>$BR89*IF(DukeEnergy_TP!BH89&lt;&gt;0,1,0)</f>
        <v>0</v>
      </c>
      <c r="BI447">
        <f>$BR89*IF(DukeEnergy_TP!BI89&lt;&gt;0,1,0)</f>
        <v>0</v>
      </c>
      <c r="BJ447">
        <f>$BR89*IF(DukeEnergy_TP!BJ89&lt;&gt;0,1,0)</f>
        <v>0</v>
      </c>
      <c r="BK447">
        <f>$BR89*IF(DukeEnergy_TP!BK89&lt;&gt;0,1,0)</f>
        <v>0</v>
      </c>
      <c r="BL447">
        <f>$BR89*IF(DukeEnergy_TP!BL89&lt;&gt;0,1,0)</f>
        <v>0</v>
      </c>
      <c r="BM447">
        <f>$BR89*IF(DukeEnergy_TP!BM89&lt;&gt;0,1,0)</f>
        <v>0</v>
      </c>
      <c r="BN447">
        <f>$BR89*IF(DukeEnergy_TP!BN89&lt;&gt;0,1,0)</f>
        <v>0</v>
      </c>
      <c r="BO447">
        <f>$BR89*IF(DukeEnergy_TP!BO89&lt;&gt;0,1,0)</f>
        <v>0</v>
      </c>
      <c r="BP447">
        <f>$BR89*IF(DukeEnergy_TP!BP89&lt;&gt;0,1,0)</f>
        <v>0</v>
      </c>
      <c r="BQ447">
        <f>$BR89*IF(DukeEnergy_TP!BQ89&lt;&gt;0,1,0)</f>
        <v>0</v>
      </c>
    </row>
    <row r="448" spans="1:69">
      <c r="A448" t="s">
        <v>285</v>
      </c>
      <c r="B448" t="s">
        <v>32</v>
      </c>
      <c r="C448" t="s">
        <v>33</v>
      </c>
      <c r="D448" t="s">
        <v>34</v>
      </c>
      <c r="E448" t="s">
        <v>437</v>
      </c>
      <c r="F448" t="s">
        <v>343</v>
      </c>
      <c r="I448">
        <v>110</v>
      </c>
      <c r="J448" t="s">
        <v>72</v>
      </c>
      <c r="K448">
        <v>1995</v>
      </c>
      <c r="M448" t="s">
        <v>306</v>
      </c>
      <c r="N448" t="s">
        <v>289</v>
      </c>
      <c r="S448" t="s">
        <v>324</v>
      </c>
      <c r="T448" t="s">
        <v>41</v>
      </c>
      <c r="U448">
        <v>35.431699999999999</v>
      </c>
      <c r="V448">
        <v>-81.034700000000001</v>
      </c>
      <c r="W448" t="s">
        <v>42</v>
      </c>
      <c r="X448" t="s">
        <v>438</v>
      </c>
      <c r="Y448" t="s">
        <v>439</v>
      </c>
      <c r="AA448" t="s">
        <v>45</v>
      </c>
      <c r="AB448" t="s">
        <v>440</v>
      </c>
      <c r="AC448" t="s">
        <v>441</v>
      </c>
      <c r="AD448" t="s">
        <v>444</v>
      </c>
      <c r="AE448" t="s">
        <v>49</v>
      </c>
      <c r="AF448" s="1">
        <v>1</v>
      </c>
      <c r="AG448">
        <f t="shared" si="504"/>
        <v>6888</v>
      </c>
      <c r="AH448" t="str">
        <f t="shared" si="505"/>
        <v/>
      </c>
      <c r="AI448">
        <f t="shared" si="506"/>
        <v>29</v>
      </c>
      <c r="AJ448">
        <f t="shared" si="508"/>
        <v>2035</v>
      </c>
      <c r="AK448">
        <f t="shared" ref="AK448:AL448" si="532">AJ448+40</f>
        <v>2075</v>
      </c>
      <c r="AL448">
        <f t="shared" si="532"/>
        <v>2115</v>
      </c>
      <c r="AM448">
        <f>BT90*IF(DukeEnergy_TP!AM90&lt;&gt;0,1,0)</f>
        <v>189726.12982177557</v>
      </c>
      <c r="AN448">
        <f>BU90*IF(DukeEnergy_TP!AN90&lt;&gt;0,1,0)</f>
        <v>204948.89215096357</v>
      </c>
      <c r="AO448">
        <f>BV90*IF(DukeEnergy_TP!AO90&lt;&gt;0,1,0)</f>
        <v>231927.37428042508</v>
      </c>
      <c r="AP448">
        <f>BW90*IF(DukeEnergy_TP!AP90&lt;&gt;0,1,0)</f>
        <v>181317.58159156784</v>
      </c>
      <c r="AQ448">
        <f>$BR90*IF(DukeEnergy_TP!AQ90&lt;&gt;0,1,0)</f>
        <v>201979.99446118297</v>
      </c>
      <c r="AR448">
        <f>$BR90*IF(DukeEnergy_TP!AR90&lt;&gt;0,1,0)</f>
        <v>201979.99446118297</v>
      </c>
      <c r="AS448">
        <f>$BR90*IF(DukeEnergy_TP!AS90&lt;&gt;0,1,0)</f>
        <v>201979.99446118297</v>
      </c>
      <c r="AT448">
        <f>$BR90*IF(DukeEnergy_TP!AT90&lt;&gt;0,1,0)</f>
        <v>201979.99446118297</v>
      </c>
      <c r="AU448">
        <f>$BR90*IF(DukeEnergy_TP!AU90&lt;&gt;0,1,0)</f>
        <v>201979.99446118297</v>
      </c>
      <c r="AV448">
        <f>$BR90*IF(DukeEnergy_TP!AV90&lt;&gt;0,1,0)</f>
        <v>201979.99446118297</v>
      </c>
      <c r="AW448">
        <f>$BR90*IF(DukeEnergy_TP!AW90&lt;&gt;0,1,0)</f>
        <v>201979.99446118297</v>
      </c>
      <c r="AX448">
        <f>$BR90*IF(DukeEnergy_TP!AX90&lt;&gt;0,1,0)</f>
        <v>201979.99446118297</v>
      </c>
      <c r="AY448">
        <f>$BR90*IF(DukeEnergy_TP!AY90&lt;&gt;0,1,0)</f>
        <v>201979.99446118297</v>
      </c>
      <c r="AZ448">
        <f>$BR90*IF(DukeEnergy_TP!AZ90&lt;&gt;0,1,0)</f>
        <v>201979.99446118297</v>
      </c>
      <c r="BA448">
        <f>$BR90*IF(DukeEnergy_TP!BA90&lt;&gt;0,1,0)</f>
        <v>201979.99446118297</v>
      </c>
      <c r="BB448">
        <f>$BR90*IF(DukeEnergy_TP!BB90&lt;&gt;0,1,0)</f>
        <v>0</v>
      </c>
      <c r="BC448">
        <f>$BR90*IF(DukeEnergy_TP!BC90&lt;&gt;0,1,0)</f>
        <v>0</v>
      </c>
      <c r="BD448">
        <f>$BR90*IF(DukeEnergy_TP!BD90&lt;&gt;0,1,0)</f>
        <v>0</v>
      </c>
      <c r="BE448">
        <f>$BR90*IF(DukeEnergy_TP!BE90&lt;&gt;0,1,0)</f>
        <v>0</v>
      </c>
      <c r="BF448">
        <f>$BR90*IF(DukeEnergy_TP!BF90&lt;&gt;0,1,0)</f>
        <v>0</v>
      </c>
      <c r="BG448">
        <f>$BR90*IF(DukeEnergy_TP!BG90&lt;&gt;0,1,0)</f>
        <v>0</v>
      </c>
      <c r="BH448">
        <f>$BR90*IF(DukeEnergy_TP!BH90&lt;&gt;0,1,0)</f>
        <v>0</v>
      </c>
      <c r="BI448">
        <f>$BR90*IF(DukeEnergy_TP!BI90&lt;&gt;0,1,0)</f>
        <v>0</v>
      </c>
      <c r="BJ448">
        <f>$BR90*IF(DukeEnergy_TP!BJ90&lt;&gt;0,1,0)</f>
        <v>0</v>
      </c>
      <c r="BK448">
        <f>$BR90*IF(DukeEnergy_TP!BK90&lt;&gt;0,1,0)</f>
        <v>0</v>
      </c>
      <c r="BL448">
        <f>$BR90*IF(DukeEnergy_TP!BL90&lt;&gt;0,1,0)</f>
        <v>0</v>
      </c>
      <c r="BM448">
        <f>$BR90*IF(DukeEnergy_TP!BM90&lt;&gt;0,1,0)</f>
        <v>0</v>
      </c>
      <c r="BN448">
        <f>$BR90*IF(DukeEnergy_TP!BN90&lt;&gt;0,1,0)</f>
        <v>0</v>
      </c>
      <c r="BO448">
        <f>$BR90*IF(DukeEnergy_TP!BO90&lt;&gt;0,1,0)</f>
        <v>0</v>
      </c>
      <c r="BP448">
        <f>$BR90*IF(DukeEnergy_TP!BP90&lt;&gt;0,1,0)</f>
        <v>0</v>
      </c>
      <c r="BQ448">
        <f>$BR90*IF(DukeEnergy_TP!BQ90&lt;&gt;0,1,0)</f>
        <v>0</v>
      </c>
    </row>
    <row r="449" spans="1:69">
      <c r="A449" t="s">
        <v>285</v>
      </c>
      <c r="B449" t="s">
        <v>32</v>
      </c>
      <c r="C449" t="s">
        <v>33</v>
      </c>
      <c r="D449" t="s">
        <v>34</v>
      </c>
      <c r="E449" t="s">
        <v>437</v>
      </c>
      <c r="F449" t="s">
        <v>327</v>
      </c>
      <c r="I449">
        <v>110</v>
      </c>
      <c r="J449" t="s">
        <v>72</v>
      </c>
      <c r="K449">
        <v>1995</v>
      </c>
      <c r="M449" t="s">
        <v>306</v>
      </c>
      <c r="N449" t="s">
        <v>289</v>
      </c>
      <c r="S449" t="s">
        <v>324</v>
      </c>
      <c r="T449" t="s">
        <v>41</v>
      </c>
      <c r="U449">
        <v>35.431699999999999</v>
      </c>
      <c r="V449">
        <v>-81.034700000000001</v>
      </c>
      <c r="W449" t="s">
        <v>42</v>
      </c>
      <c r="X449" t="s">
        <v>438</v>
      </c>
      <c r="Y449" t="s">
        <v>439</v>
      </c>
      <c r="AA449" t="s">
        <v>45</v>
      </c>
      <c r="AB449" t="s">
        <v>440</v>
      </c>
      <c r="AC449" t="s">
        <v>441</v>
      </c>
      <c r="AD449" t="s">
        <v>445</v>
      </c>
      <c r="AE449" t="s">
        <v>49</v>
      </c>
      <c r="AF449" s="1">
        <v>1</v>
      </c>
      <c r="AG449">
        <f t="shared" si="504"/>
        <v>6888</v>
      </c>
      <c r="AH449" t="str">
        <f t="shared" si="505"/>
        <v/>
      </c>
      <c r="AI449">
        <f t="shared" si="506"/>
        <v>29</v>
      </c>
      <c r="AJ449">
        <f t="shared" si="508"/>
        <v>2035</v>
      </c>
      <c r="AK449">
        <f t="shared" ref="AK449:AL449" si="533">AJ449+40</f>
        <v>2075</v>
      </c>
      <c r="AL449">
        <f t="shared" si="533"/>
        <v>2115</v>
      </c>
      <c r="AM449">
        <f>BT91*IF(DukeEnergy_TP!AM91&lt;&gt;0,1,0)</f>
        <v>189726.12982177557</v>
      </c>
      <c r="AN449">
        <f>BU91*IF(DukeEnergy_TP!AN91&lt;&gt;0,1,0)</f>
        <v>204948.89215096357</v>
      </c>
      <c r="AO449">
        <f>BV91*IF(DukeEnergy_TP!AO91&lt;&gt;0,1,0)</f>
        <v>231927.37428042508</v>
      </c>
      <c r="AP449">
        <f>BW91*IF(DukeEnergy_TP!AP91&lt;&gt;0,1,0)</f>
        <v>181317.58159156784</v>
      </c>
      <c r="AQ449">
        <f>$BR91*IF(DukeEnergy_TP!AQ91&lt;&gt;0,1,0)</f>
        <v>201979.99446118297</v>
      </c>
      <c r="AR449">
        <f>$BR91*IF(DukeEnergy_TP!AR91&lt;&gt;0,1,0)</f>
        <v>201979.99446118297</v>
      </c>
      <c r="AS449">
        <f>$BR91*IF(DukeEnergy_TP!AS91&lt;&gt;0,1,0)</f>
        <v>201979.99446118297</v>
      </c>
      <c r="AT449">
        <f>$BR91*IF(DukeEnergy_TP!AT91&lt;&gt;0,1,0)</f>
        <v>201979.99446118297</v>
      </c>
      <c r="AU449">
        <f>$BR91*IF(DukeEnergy_TP!AU91&lt;&gt;0,1,0)</f>
        <v>201979.99446118297</v>
      </c>
      <c r="AV449">
        <f>$BR91*IF(DukeEnergy_TP!AV91&lt;&gt;0,1,0)</f>
        <v>201979.99446118297</v>
      </c>
      <c r="AW449">
        <f>$BR91*IF(DukeEnergy_TP!AW91&lt;&gt;0,1,0)</f>
        <v>201979.99446118297</v>
      </c>
      <c r="AX449">
        <f>$BR91*IF(DukeEnergy_TP!AX91&lt;&gt;0,1,0)</f>
        <v>201979.99446118297</v>
      </c>
      <c r="AY449">
        <f>$BR91*IF(DukeEnergy_TP!AY91&lt;&gt;0,1,0)</f>
        <v>201979.99446118297</v>
      </c>
      <c r="AZ449">
        <f>$BR91*IF(DukeEnergy_TP!AZ91&lt;&gt;0,1,0)</f>
        <v>201979.99446118297</v>
      </c>
      <c r="BA449">
        <f>$BR91*IF(DukeEnergy_TP!BA91&lt;&gt;0,1,0)</f>
        <v>201979.99446118297</v>
      </c>
      <c r="BB449">
        <f>$BR91*IF(DukeEnergy_TP!BB91&lt;&gt;0,1,0)</f>
        <v>0</v>
      </c>
      <c r="BC449">
        <f>$BR91*IF(DukeEnergy_TP!BC91&lt;&gt;0,1,0)</f>
        <v>0</v>
      </c>
      <c r="BD449">
        <f>$BR91*IF(DukeEnergy_TP!BD91&lt;&gt;0,1,0)</f>
        <v>0</v>
      </c>
      <c r="BE449">
        <f>$BR91*IF(DukeEnergy_TP!BE91&lt;&gt;0,1,0)</f>
        <v>0</v>
      </c>
      <c r="BF449">
        <f>$BR91*IF(DukeEnergy_TP!BF91&lt;&gt;0,1,0)</f>
        <v>0</v>
      </c>
      <c r="BG449">
        <f>$BR91*IF(DukeEnergy_TP!BG91&lt;&gt;0,1,0)</f>
        <v>0</v>
      </c>
      <c r="BH449">
        <f>$BR91*IF(DukeEnergy_TP!BH91&lt;&gt;0,1,0)</f>
        <v>0</v>
      </c>
      <c r="BI449">
        <f>$BR91*IF(DukeEnergy_TP!BI91&lt;&gt;0,1,0)</f>
        <v>0</v>
      </c>
      <c r="BJ449">
        <f>$BR91*IF(DukeEnergy_TP!BJ91&lt;&gt;0,1,0)</f>
        <v>0</v>
      </c>
      <c r="BK449">
        <f>$BR91*IF(DukeEnergy_TP!BK91&lt;&gt;0,1,0)</f>
        <v>0</v>
      </c>
      <c r="BL449">
        <f>$BR91*IF(DukeEnergy_TP!BL91&lt;&gt;0,1,0)</f>
        <v>0</v>
      </c>
      <c r="BM449">
        <f>$BR91*IF(DukeEnergy_TP!BM91&lt;&gt;0,1,0)</f>
        <v>0</v>
      </c>
      <c r="BN449">
        <f>$BR91*IF(DukeEnergy_TP!BN91&lt;&gt;0,1,0)</f>
        <v>0</v>
      </c>
      <c r="BO449">
        <f>$BR91*IF(DukeEnergy_TP!BO91&lt;&gt;0,1,0)</f>
        <v>0</v>
      </c>
      <c r="BP449">
        <f>$BR91*IF(DukeEnergy_TP!BP91&lt;&gt;0,1,0)</f>
        <v>0</v>
      </c>
      <c r="BQ449">
        <f>$BR91*IF(DukeEnergy_TP!BQ91&lt;&gt;0,1,0)</f>
        <v>0</v>
      </c>
    </row>
    <row r="450" spans="1:69">
      <c r="A450" t="s">
        <v>285</v>
      </c>
      <c r="B450" t="s">
        <v>32</v>
      </c>
      <c r="C450" t="s">
        <v>33</v>
      </c>
      <c r="D450" t="s">
        <v>34</v>
      </c>
      <c r="E450" t="s">
        <v>437</v>
      </c>
      <c r="F450" t="s">
        <v>366</v>
      </c>
      <c r="I450">
        <v>110</v>
      </c>
      <c r="J450" t="s">
        <v>72</v>
      </c>
      <c r="K450">
        <v>1995</v>
      </c>
      <c r="M450" t="s">
        <v>306</v>
      </c>
      <c r="N450" t="s">
        <v>289</v>
      </c>
      <c r="S450" t="s">
        <v>324</v>
      </c>
      <c r="T450" t="s">
        <v>41</v>
      </c>
      <c r="U450">
        <v>35.431699999999999</v>
      </c>
      <c r="V450">
        <v>-81.034700000000001</v>
      </c>
      <c r="W450" t="s">
        <v>42</v>
      </c>
      <c r="X450" t="s">
        <v>438</v>
      </c>
      <c r="Y450" t="s">
        <v>439</v>
      </c>
      <c r="AA450" t="s">
        <v>45</v>
      </c>
      <c r="AB450" t="s">
        <v>440</v>
      </c>
      <c r="AC450" t="s">
        <v>441</v>
      </c>
      <c r="AD450" t="s">
        <v>446</v>
      </c>
      <c r="AE450" t="s">
        <v>49</v>
      </c>
      <c r="AF450" s="1">
        <v>1</v>
      </c>
      <c r="AG450">
        <f t="shared" si="504"/>
        <v>6888</v>
      </c>
      <c r="AH450" t="str">
        <f t="shared" si="505"/>
        <v/>
      </c>
      <c r="AI450">
        <f t="shared" si="506"/>
        <v>29</v>
      </c>
      <c r="AJ450">
        <f t="shared" si="508"/>
        <v>2035</v>
      </c>
      <c r="AK450">
        <f t="shared" ref="AK450:AL450" si="534">AJ450+40</f>
        <v>2075</v>
      </c>
      <c r="AL450">
        <f t="shared" si="534"/>
        <v>2115</v>
      </c>
      <c r="AM450">
        <f>BT92*IF(DukeEnergy_TP!AM92&lt;&gt;0,1,0)</f>
        <v>189726.12982177557</v>
      </c>
      <c r="AN450">
        <f>BU92*IF(DukeEnergy_TP!AN92&lt;&gt;0,1,0)</f>
        <v>204948.89215096357</v>
      </c>
      <c r="AO450">
        <f>BV92*IF(DukeEnergy_TP!AO92&lt;&gt;0,1,0)</f>
        <v>231927.37428042508</v>
      </c>
      <c r="AP450">
        <f>BW92*IF(DukeEnergy_TP!AP92&lt;&gt;0,1,0)</f>
        <v>181317.58159156784</v>
      </c>
      <c r="AQ450">
        <f>$BR92*IF(DukeEnergy_TP!AQ92&lt;&gt;0,1,0)</f>
        <v>201979.99446118297</v>
      </c>
      <c r="AR450">
        <f>$BR92*IF(DukeEnergy_TP!AR92&lt;&gt;0,1,0)</f>
        <v>201979.99446118297</v>
      </c>
      <c r="AS450">
        <f>$BR92*IF(DukeEnergy_TP!AS92&lt;&gt;0,1,0)</f>
        <v>201979.99446118297</v>
      </c>
      <c r="AT450">
        <f>$BR92*IF(DukeEnergy_TP!AT92&lt;&gt;0,1,0)</f>
        <v>201979.99446118297</v>
      </c>
      <c r="AU450">
        <f>$BR92*IF(DukeEnergy_TP!AU92&lt;&gt;0,1,0)</f>
        <v>201979.99446118297</v>
      </c>
      <c r="AV450">
        <f>$BR92*IF(DukeEnergy_TP!AV92&lt;&gt;0,1,0)</f>
        <v>201979.99446118297</v>
      </c>
      <c r="AW450">
        <f>$BR92*IF(DukeEnergy_TP!AW92&lt;&gt;0,1,0)</f>
        <v>201979.99446118297</v>
      </c>
      <c r="AX450">
        <f>$BR92*IF(DukeEnergy_TP!AX92&lt;&gt;0,1,0)</f>
        <v>201979.99446118297</v>
      </c>
      <c r="AY450">
        <f>$BR92*IF(DukeEnergy_TP!AY92&lt;&gt;0,1,0)</f>
        <v>201979.99446118297</v>
      </c>
      <c r="AZ450">
        <f>$BR92*IF(DukeEnergy_TP!AZ92&lt;&gt;0,1,0)</f>
        <v>201979.99446118297</v>
      </c>
      <c r="BA450">
        <f>$BR92*IF(DukeEnergy_TP!BA92&lt;&gt;0,1,0)</f>
        <v>201979.99446118297</v>
      </c>
      <c r="BB450">
        <f>$BR92*IF(DukeEnergy_TP!BB92&lt;&gt;0,1,0)</f>
        <v>0</v>
      </c>
      <c r="BC450">
        <f>$BR92*IF(DukeEnergy_TP!BC92&lt;&gt;0,1,0)</f>
        <v>0</v>
      </c>
      <c r="BD450">
        <f>$BR92*IF(DukeEnergy_TP!BD92&lt;&gt;0,1,0)</f>
        <v>0</v>
      </c>
      <c r="BE450">
        <f>$BR92*IF(DukeEnergy_TP!BE92&lt;&gt;0,1,0)</f>
        <v>0</v>
      </c>
      <c r="BF450">
        <f>$BR92*IF(DukeEnergy_TP!BF92&lt;&gt;0,1,0)</f>
        <v>0</v>
      </c>
      <c r="BG450">
        <f>$BR92*IF(DukeEnergy_TP!BG92&lt;&gt;0,1,0)</f>
        <v>0</v>
      </c>
      <c r="BH450">
        <f>$BR92*IF(DukeEnergy_TP!BH92&lt;&gt;0,1,0)</f>
        <v>0</v>
      </c>
      <c r="BI450">
        <f>$BR92*IF(DukeEnergy_TP!BI92&lt;&gt;0,1,0)</f>
        <v>0</v>
      </c>
      <c r="BJ450">
        <f>$BR92*IF(DukeEnergy_TP!BJ92&lt;&gt;0,1,0)</f>
        <v>0</v>
      </c>
      <c r="BK450">
        <f>$BR92*IF(DukeEnergy_TP!BK92&lt;&gt;0,1,0)</f>
        <v>0</v>
      </c>
      <c r="BL450">
        <f>$BR92*IF(DukeEnergy_TP!BL92&lt;&gt;0,1,0)</f>
        <v>0</v>
      </c>
      <c r="BM450">
        <f>$BR92*IF(DukeEnergy_TP!BM92&lt;&gt;0,1,0)</f>
        <v>0</v>
      </c>
      <c r="BN450">
        <f>$BR92*IF(DukeEnergy_TP!BN92&lt;&gt;0,1,0)</f>
        <v>0</v>
      </c>
      <c r="BO450">
        <f>$BR92*IF(DukeEnergy_TP!BO92&lt;&gt;0,1,0)</f>
        <v>0</v>
      </c>
      <c r="BP450">
        <f>$BR92*IF(DukeEnergy_TP!BP92&lt;&gt;0,1,0)</f>
        <v>0</v>
      </c>
      <c r="BQ450">
        <f>$BR92*IF(DukeEnergy_TP!BQ92&lt;&gt;0,1,0)</f>
        <v>0</v>
      </c>
    </row>
    <row r="451" spans="1:69">
      <c r="A451" t="s">
        <v>285</v>
      </c>
      <c r="B451" t="s">
        <v>32</v>
      </c>
      <c r="C451" t="s">
        <v>33</v>
      </c>
      <c r="D451" t="s">
        <v>34</v>
      </c>
      <c r="E451" t="s">
        <v>437</v>
      </c>
      <c r="F451" t="s">
        <v>346</v>
      </c>
      <c r="I451">
        <v>110</v>
      </c>
      <c r="J451" t="s">
        <v>72</v>
      </c>
      <c r="K451">
        <v>1995</v>
      </c>
      <c r="M451" t="s">
        <v>306</v>
      </c>
      <c r="N451" t="s">
        <v>289</v>
      </c>
      <c r="S451" t="s">
        <v>324</v>
      </c>
      <c r="T451" t="s">
        <v>41</v>
      </c>
      <c r="U451">
        <v>35.431699999999999</v>
      </c>
      <c r="V451">
        <v>-81.034700000000001</v>
      </c>
      <c r="W451" t="s">
        <v>42</v>
      </c>
      <c r="X451" t="s">
        <v>438</v>
      </c>
      <c r="Y451" t="s">
        <v>439</v>
      </c>
      <c r="AA451" t="s">
        <v>45</v>
      </c>
      <c r="AB451" t="s">
        <v>440</v>
      </c>
      <c r="AC451" t="s">
        <v>441</v>
      </c>
      <c r="AD451" t="s">
        <v>447</v>
      </c>
      <c r="AE451" t="s">
        <v>49</v>
      </c>
      <c r="AF451" s="1">
        <v>1</v>
      </c>
      <c r="AG451">
        <f t="shared" si="504"/>
        <v>6888</v>
      </c>
      <c r="AH451" t="str">
        <f t="shared" si="505"/>
        <v/>
      </c>
      <c r="AI451">
        <f t="shared" si="506"/>
        <v>29</v>
      </c>
      <c r="AJ451">
        <f t="shared" si="508"/>
        <v>2035</v>
      </c>
      <c r="AK451">
        <f t="shared" ref="AK451:AL451" si="535">AJ451+40</f>
        <v>2075</v>
      </c>
      <c r="AL451">
        <f t="shared" si="535"/>
        <v>2115</v>
      </c>
      <c r="AM451">
        <f>BT93*IF(DukeEnergy_TP!AM93&lt;&gt;0,1,0)</f>
        <v>189726.12982177557</v>
      </c>
      <c r="AN451">
        <f>BU93*IF(DukeEnergy_TP!AN93&lt;&gt;0,1,0)</f>
        <v>204948.89215096357</v>
      </c>
      <c r="AO451">
        <f>BV93*IF(DukeEnergy_TP!AO93&lt;&gt;0,1,0)</f>
        <v>231927.37428042508</v>
      </c>
      <c r="AP451">
        <f>BW93*IF(DukeEnergy_TP!AP93&lt;&gt;0,1,0)</f>
        <v>181317.58159156784</v>
      </c>
      <c r="AQ451">
        <f>$BR93*IF(DukeEnergy_TP!AQ93&lt;&gt;0,1,0)</f>
        <v>201979.99446118297</v>
      </c>
      <c r="AR451">
        <f>$BR93*IF(DukeEnergy_TP!AR93&lt;&gt;0,1,0)</f>
        <v>201979.99446118297</v>
      </c>
      <c r="AS451">
        <f>$BR93*IF(DukeEnergy_TP!AS93&lt;&gt;0,1,0)</f>
        <v>201979.99446118297</v>
      </c>
      <c r="AT451">
        <f>$BR93*IF(DukeEnergy_TP!AT93&lt;&gt;0,1,0)</f>
        <v>201979.99446118297</v>
      </c>
      <c r="AU451">
        <f>$BR93*IF(DukeEnergy_TP!AU93&lt;&gt;0,1,0)</f>
        <v>201979.99446118297</v>
      </c>
      <c r="AV451">
        <f>$BR93*IF(DukeEnergy_TP!AV93&lt;&gt;0,1,0)</f>
        <v>201979.99446118297</v>
      </c>
      <c r="AW451">
        <f>$BR93*IF(DukeEnergy_TP!AW93&lt;&gt;0,1,0)</f>
        <v>201979.99446118297</v>
      </c>
      <c r="AX451">
        <f>$BR93*IF(DukeEnergy_TP!AX93&lt;&gt;0,1,0)</f>
        <v>201979.99446118297</v>
      </c>
      <c r="AY451">
        <f>$BR93*IF(DukeEnergy_TP!AY93&lt;&gt;0,1,0)</f>
        <v>201979.99446118297</v>
      </c>
      <c r="AZ451">
        <f>$BR93*IF(DukeEnergy_TP!AZ93&lt;&gt;0,1,0)</f>
        <v>201979.99446118297</v>
      </c>
      <c r="BA451">
        <f>$BR93*IF(DukeEnergy_TP!BA93&lt;&gt;0,1,0)</f>
        <v>201979.99446118297</v>
      </c>
      <c r="BB451">
        <f>$BR93*IF(DukeEnergy_TP!BB93&lt;&gt;0,1,0)</f>
        <v>0</v>
      </c>
      <c r="BC451">
        <f>$BR93*IF(DukeEnergy_TP!BC93&lt;&gt;0,1,0)</f>
        <v>0</v>
      </c>
      <c r="BD451">
        <f>$BR93*IF(DukeEnergy_TP!BD93&lt;&gt;0,1,0)</f>
        <v>0</v>
      </c>
      <c r="BE451">
        <f>$BR93*IF(DukeEnergy_TP!BE93&lt;&gt;0,1,0)</f>
        <v>0</v>
      </c>
      <c r="BF451">
        <f>$BR93*IF(DukeEnergy_TP!BF93&lt;&gt;0,1,0)</f>
        <v>0</v>
      </c>
      <c r="BG451">
        <f>$BR93*IF(DukeEnergy_TP!BG93&lt;&gt;0,1,0)</f>
        <v>0</v>
      </c>
      <c r="BH451">
        <f>$BR93*IF(DukeEnergy_TP!BH93&lt;&gt;0,1,0)</f>
        <v>0</v>
      </c>
      <c r="BI451">
        <f>$BR93*IF(DukeEnergy_TP!BI93&lt;&gt;0,1,0)</f>
        <v>0</v>
      </c>
      <c r="BJ451">
        <f>$BR93*IF(DukeEnergy_TP!BJ93&lt;&gt;0,1,0)</f>
        <v>0</v>
      </c>
      <c r="BK451">
        <f>$BR93*IF(DukeEnergy_TP!BK93&lt;&gt;0,1,0)</f>
        <v>0</v>
      </c>
      <c r="BL451">
        <f>$BR93*IF(DukeEnergy_TP!BL93&lt;&gt;0,1,0)</f>
        <v>0</v>
      </c>
      <c r="BM451">
        <f>$BR93*IF(DukeEnergy_TP!BM93&lt;&gt;0,1,0)</f>
        <v>0</v>
      </c>
      <c r="BN451">
        <f>$BR93*IF(DukeEnergy_TP!BN93&lt;&gt;0,1,0)</f>
        <v>0</v>
      </c>
      <c r="BO451">
        <f>$BR93*IF(DukeEnergy_TP!BO93&lt;&gt;0,1,0)</f>
        <v>0</v>
      </c>
      <c r="BP451">
        <f>$BR93*IF(DukeEnergy_TP!BP93&lt;&gt;0,1,0)</f>
        <v>0</v>
      </c>
      <c r="BQ451">
        <f>$BR93*IF(DukeEnergy_TP!BQ93&lt;&gt;0,1,0)</f>
        <v>0</v>
      </c>
    </row>
    <row r="452" spans="1:69">
      <c r="A452" t="s">
        <v>285</v>
      </c>
      <c r="B452" t="s">
        <v>32</v>
      </c>
      <c r="C452" t="s">
        <v>33</v>
      </c>
      <c r="D452" t="s">
        <v>34</v>
      </c>
      <c r="E452" t="s">
        <v>437</v>
      </c>
      <c r="F452" t="s">
        <v>348</v>
      </c>
      <c r="I452">
        <v>110</v>
      </c>
      <c r="J452" t="s">
        <v>72</v>
      </c>
      <c r="K452">
        <v>1995</v>
      </c>
      <c r="M452" t="s">
        <v>306</v>
      </c>
      <c r="N452" t="s">
        <v>289</v>
      </c>
      <c r="S452" t="s">
        <v>324</v>
      </c>
      <c r="T452" t="s">
        <v>41</v>
      </c>
      <c r="U452">
        <v>35.431699999999999</v>
      </c>
      <c r="V452">
        <v>-81.034700000000001</v>
      </c>
      <c r="W452" t="s">
        <v>42</v>
      </c>
      <c r="X452" t="s">
        <v>438</v>
      </c>
      <c r="Y452" t="s">
        <v>439</v>
      </c>
      <c r="AA452" t="s">
        <v>45</v>
      </c>
      <c r="AB452" t="s">
        <v>440</v>
      </c>
      <c r="AC452" t="s">
        <v>441</v>
      </c>
      <c r="AD452" t="s">
        <v>448</v>
      </c>
      <c r="AE452" t="s">
        <v>49</v>
      </c>
      <c r="AF452" s="1">
        <v>1</v>
      </c>
      <c r="AG452">
        <f t="shared" si="504"/>
        <v>6888</v>
      </c>
      <c r="AH452" t="str">
        <f t="shared" si="505"/>
        <v/>
      </c>
      <c r="AI452">
        <f t="shared" si="506"/>
        <v>29</v>
      </c>
      <c r="AJ452">
        <f t="shared" si="508"/>
        <v>2035</v>
      </c>
      <c r="AK452">
        <f t="shared" ref="AK452:AL452" si="536">AJ452+40</f>
        <v>2075</v>
      </c>
      <c r="AL452">
        <f t="shared" si="536"/>
        <v>2115</v>
      </c>
      <c r="AM452">
        <f>BT94*IF(DukeEnergy_TP!AM94&lt;&gt;0,1,0)</f>
        <v>189726.12982177557</v>
      </c>
      <c r="AN452">
        <f>BU94*IF(DukeEnergy_TP!AN94&lt;&gt;0,1,0)</f>
        <v>204948.89215096357</v>
      </c>
      <c r="AO452">
        <f>BV94*IF(DukeEnergy_TP!AO94&lt;&gt;0,1,0)</f>
        <v>231927.37428042508</v>
      </c>
      <c r="AP452">
        <f>BW94*IF(DukeEnergy_TP!AP94&lt;&gt;0,1,0)</f>
        <v>181317.58159156784</v>
      </c>
      <c r="AQ452">
        <f>$BR94*IF(DukeEnergy_TP!AQ94&lt;&gt;0,1,0)</f>
        <v>201979.99446118297</v>
      </c>
      <c r="AR452">
        <f>$BR94*IF(DukeEnergy_TP!AR94&lt;&gt;0,1,0)</f>
        <v>201979.99446118297</v>
      </c>
      <c r="AS452">
        <f>$BR94*IF(DukeEnergy_TP!AS94&lt;&gt;0,1,0)</f>
        <v>201979.99446118297</v>
      </c>
      <c r="AT452">
        <f>$BR94*IF(DukeEnergy_TP!AT94&lt;&gt;0,1,0)</f>
        <v>201979.99446118297</v>
      </c>
      <c r="AU452">
        <f>$BR94*IF(DukeEnergy_TP!AU94&lt;&gt;0,1,0)</f>
        <v>201979.99446118297</v>
      </c>
      <c r="AV452">
        <f>$BR94*IF(DukeEnergy_TP!AV94&lt;&gt;0,1,0)</f>
        <v>201979.99446118297</v>
      </c>
      <c r="AW452">
        <f>$BR94*IF(DukeEnergy_TP!AW94&lt;&gt;0,1,0)</f>
        <v>201979.99446118297</v>
      </c>
      <c r="AX452">
        <f>$BR94*IF(DukeEnergy_TP!AX94&lt;&gt;0,1,0)</f>
        <v>201979.99446118297</v>
      </c>
      <c r="AY452">
        <f>$BR94*IF(DukeEnergy_TP!AY94&lt;&gt;0,1,0)</f>
        <v>201979.99446118297</v>
      </c>
      <c r="AZ452">
        <f>$BR94*IF(DukeEnergy_TP!AZ94&lt;&gt;0,1,0)</f>
        <v>201979.99446118297</v>
      </c>
      <c r="BA452">
        <f>$BR94*IF(DukeEnergy_TP!BA94&lt;&gt;0,1,0)</f>
        <v>201979.99446118297</v>
      </c>
      <c r="BB452">
        <f>$BR94*IF(DukeEnergy_TP!BB94&lt;&gt;0,1,0)</f>
        <v>0</v>
      </c>
      <c r="BC452">
        <f>$BR94*IF(DukeEnergy_TP!BC94&lt;&gt;0,1,0)</f>
        <v>0</v>
      </c>
      <c r="BD452">
        <f>$BR94*IF(DukeEnergy_TP!BD94&lt;&gt;0,1,0)</f>
        <v>0</v>
      </c>
      <c r="BE452">
        <f>$BR94*IF(DukeEnergy_TP!BE94&lt;&gt;0,1,0)</f>
        <v>0</v>
      </c>
      <c r="BF452">
        <f>$BR94*IF(DukeEnergy_TP!BF94&lt;&gt;0,1,0)</f>
        <v>0</v>
      </c>
      <c r="BG452">
        <f>$BR94*IF(DukeEnergy_TP!BG94&lt;&gt;0,1,0)</f>
        <v>0</v>
      </c>
      <c r="BH452">
        <f>$BR94*IF(DukeEnergy_TP!BH94&lt;&gt;0,1,0)</f>
        <v>0</v>
      </c>
      <c r="BI452">
        <f>$BR94*IF(DukeEnergy_TP!BI94&lt;&gt;0,1,0)</f>
        <v>0</v>
      </c>
      <c r="BJ452">
        <f>$BR94*IF(DukeEnergy_TP!BJ94&lt;&gt;0,1,0)</f>
        <v>0</v>
      </c>
      <c r="BK452">
        <f>$BR94*IF(DukeEnergy_TP!BK94&lt;&gt;0,1,0)</f>
        <v>0</v>
      </c>
      <c r="BL452">
        <f>$BR94*IF(DukeEnergy_TP!BL94&lt;&gt;0,1,0)</f>
        <v>0</v>
      </c>
      <c r="BM452">
        <f>$BR94*IF(DukeEnergy_TP!BM94&lt;&gt;0,1,0)</f>
        <v>0</v>
      </c>
      <c r="BN452">
        <f>$BR94*IF(DukeEnergy_TP!BN94&lt;&gt;0,1,0)</f>
        <v>0</v>
      </c>
      <c r="BO452">
        <f>$BR94*IF(DukeEnergy_TP!BO94&lt;&gt;0,1,0)</f>
        <v>0</v>
      </c>
      <c r="BP452">
        <f>$BR94*IF(DukeEnergy_TP!BP94&lt;&gt;0,1,0)</f>
        <v>0</v>
      </c>
      <c r="BQ452">
        <f>$BR94*IF(DukeEnergy_TP!BQ94&lt;&gt;0,1,0)</f>
        <v>0</v>
      </c>
    </row>
    <row r="453" spans="1:69">
      <c r="A453" t="s">
        <v>285</v>
      </c>
      <c r="B453" t="s">
        <v>32</v>
      </c>
      <c r="C453" t="s">
        <v>33</v>
      </c>
      <c r="D453" t="s">
        <v>34</v>
      </c>
      <c r="E453" t="s">
        <v>437</v>
      </c>
      <c r="F453" t="s">
        <v>350</v>
      </c>
      <c r="I453">
        <v>110</v>
      </c>
      <c r="J453" t="s">
        <v>72</v>
      </c>
      <c r="K453">
        <v>1995</v>
      </c>
      <c r="M453" t="s">
        <v>306</v>
      </c>
      <c r="N453" t="s">
        <v>289</v>
      </c>
      <c r="S453" t="s">
        <v>324</v>
      </c>
      <c r="T453" t="s">
        <v>41</v>
      </c>
      <c r="U453">
        <v>35.431699999999999</v>
      </c>
      <c r="V453">
        <v>-81.034700000000001</v>
      </c>
      <c r="W453" t="s">
        <v>42</v>
      </c>
      <c r="X453" t="s">
        <v>438</v>
      </c>
      <c r="Y453" t="s">
        <v>439</v>
      </c>
      <c r="AA453" t="s">
        <v>45</v>
      </c>
      <c r="AB453" t="s">
        <v>440</v>
      </c>
      <c r="AC453" t="s">
        <v>441</v>
      </c>
      <c r="AD453" t="s">
        <v>449</v>
      </c>
      <c r="AE453" t="s">
        <v>49</v>
      </c>
      <c r="AF453" s="1">
        <v>1</v>
      </c>
      <c r="AG453">
        <f t="shared" si="504"/>
        <v>6888</v>
      </c>
      <c r="AH453" t="str">
        <f t="shared" si="505"/>
        <v/>
      </c>
      <c r="AI453">
        <f t="shared" si="506"/>
        <v>29</v>
      </c>
      <c r="AJ453">
        <f t="shared" si="508"/>
        <v>2035</v>
      </c>
      <c r="AK453">
        <f t="shared" ref="AK453:AL453" si="537">AJ453+40</f>
        <v>2075</v>
      </c>
      <c r="AL453">
        <f t="shared" si="537"/>
        <v>2115</v>
      </c>
      <c r="AM453">
        <f>BT95*IF(DukeEnergy_TP!AM95&lt;&gt;0,1,0)</f>
        <v>189726.12982177557</v>
      </c>
      <c r="AN453">
        <f>BU95*IF(DukeEnergy_TP!AN95&lt;&gt;0,1,0)</f>
        <v>204948.89215096357</v>
      </c>
      <c r="AO453">
        <f>BV95*IF(DukeEnergy_TP!AO95&lt;&gt;0,1,0)</f>
        <v>231927.37428042508</v>
      </c>
      <c r="AP453">
        <f>BW95*IF(DukeEnergy_TP!AP95&lt;&gt;0,1,0)</f>
        <v>181317.58159156784</v>
      </c>
      <c r="AQ453">
        <f>$BR95*IF(DukeEnergy_TP!AQ95&lt;&gt;0,1,0)</f>
        <v>201979.99446118297</v>
      </c>
      <c r="AR453">
        <f>$BR95*IF(DukeEnergy_TP!AR95&lt;&gt;0,1,0)</f>
        <v>201979.99446118297</v>
      </c>
      <c r="AS453">
        <f>$BR95*IF(DukeEnergy_TP!AS95&lt;&gt;0,1,0)</f>
        <v>201979.99446118297</v>
      </c>
      <c r="AT453">
        <f>$BR95*IF(DukeEnergy_TP!AT95&lt;&gt;0,1,0)</f>
        <v>201979.99446118297</v>
      </c>
      <c r="AU453">
        <f>$BR95*IF(DukeEnergy_TP!AU95&lt;&gt;0,1,0)</f>
        <v>201979.99446118297</v>
      </c>
      <c r="AV453">
        <f>$BR95*IF(DukeEnergy_TP!AV95&lt;&gt;0,1,0)</f>
        <v>201979.99446118297</v>
      </c>
      <c r="AW453">
        <f>$BR95*IF(DukeEnergy_TP!AW95&lt;&gt;0,1,0)</f>
        <v>201979.99446118297</v>
      </c>
      <c r="AX453">
        <f>$BR95*IF(DukeEnergy_TP!AX95&lt;&gt;0,1,0)</f>
        <v>201979.99446118297</v>
      </c>
      <c r="AY453">
        <f>$BR95*IF(DukeEnergy_TP!AY95&lt;&gt;0,1,0)</f>
        <v>201979.99446118297</v>
      </c>
      <c r="AZ453">
        <f>$BR95*IF(DukeEnergy_TP!AZ95&lt;&gt;0,1,0)</f>
        <v>201979.99446118297</v>
      </c>
      <c r="BA453">
        <f>$BR95*IF(DukeEnergy_TP!BA95&lt;&gt;0,1,0)</f>
        <v>201979.99446118297</v>
      </c>
      <c r="BB453">
        <f>$BR95*IF(DukeEnergy_TP!BB95&lt;&gt;0,1,0)</f>
        <v>0</v>
      </c>
      <c r="BC453">
        <f>$BR95*IF(DukeEnergy_TP!BC95&lt;&gt;0,1,0)</f>
        <v>0</v>
      </c>
      <c r="BD453">
        <f>$BR95*IF(DukeEnergy_TP!BD95&lt;&gt;0,1,0)</f>
        <v>0</v>
      </c>
      <c r="BE453">
        <f>$BR95*IF(DukeEnergy_TP!BE95&lt;&gt;0,1,0)</f>
        <v>0</v>
      </c>
      <c r="BF453">
        <f>$BR95*IF(DukeEnergy_TP!BF95&lt;&gt;0,1,0)</f>
        <v>0</v>
      </c>
      <c r="BG453">
        <f>$BR95*IF(DukeEnergy_TP!BG95&lt;&gt;0,1,0)</f>
        <v>0</v>
      </c>
      <c r="BH453">
        <f>$BR95*IF(DukeEnergy_TP!BH95&lt;&gt;0,1,0)</f>
        <v>0</v>
      </c>
      <c r="BI453">
        <f>$BR95*IF(DukeEnergy_TP!BI95&lt;&gt;0,1,0)</f>
        <v>0</v>
      </c>
      <c r="BJ453">
        <f>$BR95*IF(DukeEnergy_TP!BJ95&lt;&gt;0,1,0)</f>
        <v>0</v>
      </c>
      <c r="BK453">
        <f>$BR95*IF(DukeEnergy_TP!BK95&lt;&gt;0,1,0)</f>
        <v>0</v>
      </c>
      <c r="BL453">
        <f>$BR95*IF(DukeEnergy_TP!BL95&lt;&gt;0,1,0)</f>
        <v>0</v>
      </c>
      <c r="BM453">
        <f>$BR95*IF(DukeEnergy_TP!BM95&lt;&gt;0,1,0)</f>
        <v>0</v>
      </c>
      <c r="BN453">
        <f>$BR95*IF(DukeEnergy_TP!BN95&lt;&gt;0,1,0)</f>
        <v>0</v>
      </c>
      <c r="BO453">
        <f>$BR95*IF(DukeEnergy_TP!BO95&lt;&gt;0,1,0)</f>
        <v>0</v>
      </c>
      <c r="BP453">
        <f>$BR95*IF(DukeEnergy_TP!BP95&lt;&gt;0,1,0)</f>
        <v>0</v>
      </c>
      <c r="BQ453">
        <f>$BR95*IF(DukeEnergy_TP!BQ95&lt;&gt;0,1,0)</f>
        <v>0</v>
      </c>
    </row>
    <row r="454" spans="1:69">
      <c r="A454" t="s">
        <v>285</v>
      </c>
      <c r="B454" t="s">
        <v>32</v>
      </c>
      <c r="C454" t="s">
        <v>33</v>
      </c>
      <c r="D454" t="s">
        <v>34</v>
      </c>
      <c r="E454" t="s">
        <v>437</v>
      </c>
      <c r="F454" t="s">
        <v>371</v>
      </c>
      <c r="I454">
        <v>110</v>
      </c>
      <c r="J454" t="s">
        <v>72</v>
      </c>
      <c r="K454">
        <v>1995</v>
      </c>
      <c r="M454" t="s">
        <v>306</v>
      </c>
      <c r="N454" t="s">
        <v>289</v>
      </c>
      <c r="S454" t="s">
        <v>324</v>
      </c>
      <c r="T454" t="s">
        <v>41</v>
      </c>
      <c r="U454">
        <v>35.431699999999999</v>
      </c>
      <c r="V454">
        <v>-81.034700000000001</v>
      </c>
      <c r="W454" t="s">
        <v>42</v>
      </c>
      <c r="X454" t="s">
        <v>438</v>
      </c>
      <c r="Y454" t="s">
        <v>439</v>
      </c>
      <c r="AA454" t="s">
        <v>45</v>
      </c>
      <c r="AB454" t="s">
        <v>440</v>
      </c>
      <c r="AC454" t="s">
        <v>441</v>
      </c>
      <c r="AD454" t="s">
        <v>450</v>
      </c>
      <c r="AE454" t="s">
        <v>49</v>
      </c>
      <c r="AF454" s="1">
        <v>1</v>
      </c>
      <c r="AG454">
        <f t="shared" si="504"/>
        <v>6888</v>
      </c>
      <c r="AH454" t="str">
        <f t="shared" si="505"/>
        <v/>
      </c>
      <c r="AI454">
        <f t="shared" si="506"/>
        <v>29</v>
      </c>
      <c r="AJ454">
        <f t="shared" si="508"/>
        <v>2035</v>
      </c>
      <c r="AK454">
        <f t="shared" ref="AK454:AL454" si="538">AJ454+40</f>
        <v>2075</v>
      </c>
      <c r="AL454">
        <f t="shared" si="538"/>
        <v>2115</v>
      </c>
      <c r="AM454">
        <f>BT96*IF(DukeEnergy_TP!AM96&lt;&gt;0,1,0)</f>
        <v>189726.12982177557</v>
      </c>
      <c r="AN454">
        <f>BU96*IF(DukeEnergy_TP!AN96&lt;&gt;0,1,0)</f>
        <v>204948.89215096357</v>
      </c>
      <c r="AO454">
        <f>BV96*IF(DukeEnergy_TP!AO96&lt;&gt;0,1,0)</f>
        <v>231927.37428042508</v>
      </c>
      <c r="AP454">
        <f>BW96*IF(DukeEnergy_TP!AP96&lt;&gt;0,1,0)</f>
        <v>181317.58159156784</v>
      </c>
      <c r="AQ454">
        <f>$BR96*IF(DukeEnergy_TP!AQ96&lt;&gt;0,1,0)</f>
        <v>201979.99446118297</v>
      </c>
      <c r="AR454">
        <f>$BR96*IF(DukeEnergy_TP!AR96&lt;&gt;0,1,0)</f>
        <v>201979.99446118297</v>
      </c>
      <c r="AS454">
        <f>$BR96*IF(DukeEnergy_TP!AS96&lt;&gt;0,1,0)</f>
        <v>201979.99446118297</v>
      </c>
      <c r="AT454">
        <f>$BR96*IF(DukeEnergy_TP!AT96&lt;&gt;0,1,0)</f>
        <v>201979.99446118297</v>
      </c>
      <c r="AU454">
        <f>$BR96*IF(DukeEnergy_TP!AU96&lt;&gt;0,1,0)</f>
        <v>201979.99446118297</v>
      </c>
      <c r="AV454">
        <f>$BR96*IF(DukeEnergy_TP!AV96&lt;&gt;0,1,0)</f>
        <v>201979.99446118297</v>
      </c>
      <c r="AW454">
        <f>$BR96*IF(DukeEnergy_TP!AW96&lt;&gt;0,1,0)</f>
        <v>201979.99446118297</v>
      </c>
      <c r="AX454">
        <f>$BR96*IF(DukeEnergy_TP!AX96&lt;&gt;0,1,0)</f>
        <v>201979.99446118297</v>
      </c>
      <c r="AY454">
        <f>$BR96*IF(DukeEnergy_TP!AY96&lt;&gt;0,1,0)</f>
        <v>201979.99446118297</v>
      </c>
      <c r="AZ454">
        <f>$BR96*IF(DukeEnergy_TP!AZ96&lt;&gt;0,1,0)</f>
        <v>201979.99446118297</v>
      </c>
      <c r="BA454">
        <f>$BR96*IF(DukeEnergy_TP!BA96&lt;&gt;0,1,0)</f>
        <v>201979.99446118297</v>
      </c>
      <c r="BB454">
        <f>$BR96*IF(DukeEnergy_TP!BB96&lt;&gt;0,1,0)</f>
        <v>0</v>
      </c>
      <c r="BC454">
        <f>$BR96*IF(DukeEnergy_TP!BC96&lt;&gt;0,1,0)</f>
        <v>0</v>
      </c>
      <c r="BD454">
        <f>$BR96*IF(DukeEnergy_TP!BD96&lt;&gt;0,1,0)</f>
        <v>0</v>
      </c>
      <c r="BE454">
        <f>$BR96*IF(DukeEnergy_TP!BE96&lt;&gt;0,1,0)</f>
        <v>0</v>
      </c>
      <c r="BF454">
        <f>$BR96*IF(DukeEnergy_TP!BF96&lt;&gt;0,1,0)</f>
        <v>0</v>
      </c>
      <c r="BG454">
        <f>$BR96*IF(DukeEnergy_TP!BG96&lt;&gt;0,1,0)</f>
        <v>0</v>
      </c>
      <c r="BH454">
        <f>$BR96*IF(DukeEnergy_TP!BH96&lt;&gt;0,1,0)</f>
        <v>0</v>
      </c>
      <c r="BI454">
        <f>$BR96*IF(DukeEnergy_TP!BI96&lt;&gt;0,1,0)</f>
        <v>0</v>
      </c>
      <c r="BJ454">
        <f>$BR96*IF(DukeEnergy_TP!BJ96&lt;&gt;0,1,0)</f>
        <v>0</v>
      </c>
      <c r="BK454">
        <f>$BR96*IF(DukeEnergy_TP!BK96&lt;&gt;0,1,0)</f>
        <v>0</v>
      </c>
      <c r="BL454">
        <f>$BR96*IF(DukeEnergy_TP!BL96&lt;&gt;0,1,0)</f>
        <v>0</v>
      </c>
      <c r="BM454">
        <f>$BR96*IF(DukeEnergy_TP!BM96&lt;&gt;0,1,0)</f>
        <v>0</v>
      </c>
      <c r="BN454">
        <f>$BR96*IF(DukeEnergy_TP!BN96&lt;&gt;0,1,0)</f>
        <v>0</v>
      </c>
      <c r="BO454">
        <f>$BR96*IF(DukeEnergy_TP!BO96&lt;&gt;0,1,0)</f>
        <v>0</v>
      </c>
      <c r="BP454">
        <f>$BR96*IF(DukeEnergy_TP!BP96&lt;&gt;0,1,0)</f>
        <v>0</v>
      </c>
      <c r="BQ454">
        <f>$BR96*IF(DukeEnergy_TP!BQ96&lt;&gt;0,1,0)</f>
        <v>0</v>
      </c>
    </row>
    <row r="455" spans="1:69">
      <c r="A455" t="s">
        <v>285</v>
      </c>
      <c r="B455" t="s">
        <v>32</v>
      </c>
      <c r="C455" t="s">
        <v>33</v>
      </c>
      <c r="D455" t="s">
        <v>34</v>
      </c>
      <c r="E455" t="s">
        <v>437</v>
      </c>
      <c r="F455" t="s">
        <v>352</v>
      </c>
      <c r="I455">
        <v>110</v>
      </c>
      <c r="J455" t="s">
        <v>72</v>
      </c>
      <c r="K455">
        <v>1995</v>
      </c>
      <c r="M455" t="s">
        <v>306</v>
      </c>
      <c r="N455" t="s">
        <v>289</v>
      </c>
      <c r="S455" t="s">
        <v>324</v>
      </c>
      <c r="T455" t="s">
        <v>41</v>
      </c>
      <c r="U455">
        <v>35.431699999999999</v>
      </c>
      <c r="V455">
        <v>-81.034700000000001</v>
      </c>
      <c r="W455" t="s">
        <v>42</v>
      </c>
      <c r="X455" t="s">
        <v>438</v>
      </c>
      <c r="Y455" t="s">
        <v>439</v>
      </c>
      <c r="AA455" t="s">
        <v>45</v>
      </c>
      <c r="AB455" t="s">
        <v>440</v>
      </c>
      <c r="AC455" t="s">
        <v>441</v>
      </c>
      <c r="AD455" t="s">
        <v>451</v>
      </c>
      <c r="AE455" t="s">
        <v>49</v>
      </c>
      <c r="AF455" s="1">
        <v>1</v>
      </c>
      <c r="AG455">
        <f t="shared" si="504"/>
        <v>6888</v>
      </c>
      <c r="AH455" t="str">
        <f t="shared" si="505"/>
        <v/>
      </c>
      <c r="AI455">
        <f t="shared" si="506"/>
        <v>29</v>
      </c>
      <c r="AJ455">
        <f t="shared" si="508"/>
        <v>2035</v>
      </c>
      <c r="AK455">
        <f t="shared" ref="AK455:AL455" si="539">AJ455+40</f>
        <v>2075</v>
      </c>
      <c r="AL455">
        <f t="shared" si="539"/>
        <v>2115</v>
      </c>
      <c r="AM455">
        <f>BT97*IF(DukeEnergy_TP!AM97&lt;&gt;0,1,0)</f>
        <v>189726.12982177557</v>
      </c>
      <c r="AN455">
        <f>BU97*IF(DukeEnergy_TP!AN97&lt;&gt;0,1,0)</f>
        <v>204948.89215096357</v>
      </c>
      <c r="AO455">
        <f>BV97*IF(DukeEnergy_TP!AO97&lt;&gt;0,1,0)</f>
        <v>231927.37428042508</v>
      </c>
      <c r="AP455">
        <f>BW97*IF(DukeEnergy_TP!AP97&lt;&gt;0,1,0)</f>
        <v>181317.58159156784</v>
      </c>
      <c r="AQ455">
        <f>$BR97*IF(DukeEnergy_TP!AQ97&lt;&gt;0,1,0)</f>
        <v>201979.99446118297</v>
      </c>
      <c r="AR455">
        <f>$BR97*IF(DukeEnergy_TP!AR97&lt;&gt;0,1,0)</f>
        <v>201979.99446118297</v>
      </c>
      <c r="AS455">
        <f>$BR97*IF(DukeEnergy_TP!AS97&lt;&gt;0,1,0)</f>
        <v>201979.99446118297</v>
      </c>
      <c r="AT455">
        <f>$BR97*IF(DukeEnergy_TP!AT97&lt;&gt;0,1,0)</f>
        <v>201979.99446118297</v>
      </c>
      <c r="AU455">
        <f>$BR97*IF(DukeEnergy_TP!AU97&lt;&gt;0,1,0)</f>
        <v>201979.99446118297</v>
      </c>
      <c r="AV455">
        <f>$BR97*IF(DukeEnergy_TP!AV97&lt;&gt;0,1,0)</f>
        <v>201979.99446118297</v>
      </c>
      <c r="AW455">
        <f>$BR97*IF(DukeEnergy_TP!AW97&lt;&gt;0,1,0)</f>
        <v>201979.99446118297</v>
      </c>
      <c r="AX455">
        <f>$BR97*IF(DukeEnergy_TP!AX97&lt;&gt;0,1,0)</f>
        <v>201979.99446118297</v>
      </c>
      <c r="AY455">
        <f>$BR97*IF(DukeEnergy_TP!AY97&lt;&gt;0,1,0)</f>
        <v>201979.99446118297</v>
      </c>
      <c r="AZ455">
        <f>$BR97*IF(DukeEnergy_TP!AZ97&lt;&gt;0,1,0)</f>
        <v>201979.99446118297</v>
      </c>
      <c r="BA455">
        <f>$BR97*IF(DukeEnergy_TP!BA97&lt;&gt;0,1,0)</f>
        <v>201979.99446118297</v>
      </c>
      <c r="BB455">
        <f>$BR97*IF(DukeEnergy_TP!BB97&lt;&gt;0,1,0)</f>
        <v>0</v>
      </c>
      <c r="BC455">
        <f>$BR97*IF(DukeEnergy_TP!BC97&lt;&gt;0,1,0)</f>
        <v>0</v>
      </c>
      <c r="BD455">
        <f>$BR97*IF(DukeEnergy_TP!BD97&lt;&gt;0,1,0)</f>
        <v>0</v>
      </c>
      <c r="BE455">
        <f>$BR97*IF(DukeEnergy_TP!BE97&lt;&gt;0,1,0)</f>
        <v>0</v>
      </c>
      <c r="BF455">
        <f>$BR97*IF(DukeEnergy_TP!BF97&lt;&gt;0,1,0)</f>
        <v>0</v>
      </c>
      <c r="BG455">
        <f>$BR97*IF(DukeEnergy_TP!BG97&lt;&gt;0,1,0)</f>
        <v>0</v>
      </c>
      <c r="BH455">
        <f>$BR97*IF(DukeEnergy_TP!BH97&lt;&gt;0,1,0)</f>
        <v>0</v>
      </c>
      <c r="BI455">
        <f>$BR97*IF(DukeEnergy_TP!BI97&lt;&gt;0,1,0)</f>
        <v>0</v>
      </c>
      <c r="BJ455">
        <f>$BR97*IF(DukeEnergy_TP!BJ97&lt;&gt;0,1,0)</f>
        <v>0</v>
      </c>
      <c r="BK455">
        <f>$BR97*IF(DukeEnergy_TP!BK97&lt;&gt;0,1,0)</f>
        <v>0</v>
      </c>
      <c r="BL455">
        <f>$BR97*IF(DukeEnergy_TP!BL97&lt;&gt;0,1,0)</f>
        <v>0</v>
      </c>
      <c r="BM455">
        <f>$BR97*IF(DukeEnergy_TP!BM97&lt;&gt;0,1,0)</f>
        <v>0</v>
      </c>
      <c r="BN455">
        <f>$BR97*IF(DukeEnergy_TP!BN97&lt;&gt;0,1,0)</f>
        <v>0</v>
      </c>
      <c r="BO455">
        <f>$BR97*IF(DukeEnergy_TP!BO97&lt;&gt;0,1,0)</f>
        <v>0</v>
      </c>
      <c r="BP455">
        <f>$BR97*IF(DukeEnergy_TP!BP97&lt;&gt;0,1,0)</f>
        <v>0</v>
      </c>
      <c r="BQ455">
        <f>$BR97*IF(DukeEnergy_TP!BQ97&lt;&gt;0,1,0)</f>
        <v>0</v>
      </c>
    </row>
    <row r="456" spans="1:69">
      <c r="A456" t="s">
        <v>285</v>
      </c>
      <c r="B456" t="s">
        <v>32</v>
      </c>
      <c r="C456" t="s">
        <v>33</v>
      </c>
      <c r="D456" t="s">
        <v>34</v>
      </c>
      <c r="E456" t="s">
        <v>437</v>
      </c>
      <c r="F456" t="s">
        <v>452</v>
      </c>
      <c r="I456">
        <v>110</v>
      </c>
      <c r="J456" t="s">
        <v>72</v>
      </c>
      <c r="K456">
        <v>1995</v>
      </c>
      <c r="M456" t="s">
        <v>306</v>
      </c>
      <c r="N456" t="s">
        <v>289</v>
      </c>
      <c r="S456" t="s">
        <v>324</v>
      </c>
      <c r="T456" t="s">
        <v>41</v>
      </c>
      <c r="U456">
        <v>35.431699999999999</v>
      </c>
      <c r="V456">
        <v>-81.034700000000001</v>
      </c>
      <c r="W456" t="s">
        <v>42</v>
      </c>
      <c r="X456" t="s">
        <v>438</v>
      </c>
      <c r="Y456" t="s">
        <v>439</v>
      </c>
      <c r="AA456" t="s">
        <v>45</v>
      </c>
      <c r="AB456" t="s">
        <v>440</v>
      </c>
      <c r="AC456" t="s">
        <v>441</v>
      </c>
      <c r="AD456" t="s">
        <v>453</v>
      </c>
      <c r="AE456" t="s">
        <v>49</v>
      </c>
      <c r="AF456" s="1">
        <v>1</v>
      </c>
      <c r="AG456">
        <f t="shared" si="504"/>
        <v>6888</v>
      </c>
      <c r="AH456" t="str">
        <f t="shared" si="505"/>
        <v/>
      </c>
      <c r="AI456">
        <f t="shared" si="506"/>
        <v>29</v>
      </c>
      <c r="AJ456">
        <f t="shared" si="508"/>
        <v>2035</v>
      </c>
      <c r="AK456">
        <f t="shared" ref="AK456:AL456" si="540">AJ456+40</f>
        <v>2075</v>
      </c>
      <c r="AL456">
        <f t="shared" si="540"/>
        <v>2115</v>
      </c>
      <c r="AM456">
        <f>BT98*IF(DukeEnergy_TP!AM98&lt;&gt;0,1,0)</f>
        <v>189726.12982177557</v>
      </c>
      <c r="AN456">
        <f>BU98*IF(DukeEnergy_TP!AN98&lt;&gt;0,1,0)</f>
        <v>204948.89215096357</v>
      </c>
      <c r="AO456">
        <f>BV98*IF(DukeEnergy_TP!AO98&lt;&gt;0,1,0)</f>
        <v>231927.37428042508</v>
      </c>
      <c r="AP456">
        <f>BW98*IF(DukeEnergy_TP!AP98&lt;&gt;0,1,0)</f>
        <v>181317.58159156784</v>
      </c>
      <c r="AQ456">
        <f>$BR98*IF(DukeEnergy_TP!AQ98&lt;&gt;0,1,0)</f>
        <v>201979.99446118297</v>
      </c>
      <c r="AR456">
        <f>$BR98*IF(DukeEnergy_TP!AR98&lt;&gt;0,1,0)</f>
        <v>201979.99446118297</v>
      </c>
      <c r="AS456">
        <f>$BR98*IF(DukeEnergy_TP!AS98&lt;&gt;0,1,0)</f>
        <v>201979.99446118297</v>
      </c>
      <c r="AT456">
        <f>$BR98*IF(DukeEnergy_TP!AT98&lt;&gt;0,1,0)</f>
        <v>201979.99446118297</v>
      </c>
      <c r="AU456">
        <f>$BR98*IF(DukeEnergy_TP!AU98&lt;&gt;0,1,0)</f>
        <v>201979.99446118297</v>
      </c>
      <c r="AV456">
        <f>$BR98*IF(DukeEnergy_TP!AV98&lt;&gt;0,1,0)</f>
        <v>201979.99446118297</v>
      </c>
      <c r="AW456">
        <f>$BR98*IF(DukeEnergy_TP!AW98&lt;&gt;0,1,0)</f>
        <v>201979.99446118297</v>
      </c>
      <c r="AX456">
        <f>$BR98*IF(DukeEnergy_TP!AX98&lt;&gt;0,1,0)</f>
        <v>201979.99446118297</v>
      </c>
      <c r="AY456">
        <f>$BR98*IF(DukeEnergy_TP!AY98&lt;&gt;0,1,0)</f>
        <v>201979.99446118297</v>
      </c>
      <c r="AZ456">
        <f>$BR98*IF(DukeEnergy_TP!AZ98&lt;&gt;0,1,0)</f>
        <v>201979.99446118297</v>
      </c>
      <c r="BA456">
        <f>$BR98*IF(DukeEnergy_TP!BA98&lt;&gt;0,1,0)</f>
        <v>201979.99446118297</v>
      </c>
      <c r="BB456">
        <f>$BR98*IF(DukeEnergy_TP!BB98&lt;&gt;0,1,0)</f>
        <v>0</v>
      </c>
      <c r="BC456">
        <f>$BR98*IF(DukeEnergy_TP!BC98&lt;&gt;0,1,0)</f>
        <v>0</v>
      </c>
      <c r="BD456">
        <f>$BR98*IF(DukeEnergy_TP!BD98&lt;&gt;0,1,0)</f>
        <v>0</v>
      </c>
      <c r="BE456">
        <f>$BR98*IF(DukeEnergy_TP!BE98&lt;&gt;0,1,0)</f>
        <v>0</v>
      </c>
      <c r="BF456">
        <f>$BR98*IF(DukeEnergy_TP!BF98&lt;&gt;0,1,0)</f>
        <v>0</v>
      </c>
      <c r="BG456">
        <f>$BR98*IF(DukeEnergy_TP!BG98&lt;&gt;0,1,0)</f>
        <v>0</v>
      </c>
      <c r="BH456">
        <f>$BR98*IF(DukeEnergy_TP!BH98&lt;&gt;0,1,0)</f>
        <v>0</v>
      </c>
      <c r="BI456">
        <f>$BR98*IF(DukeEnergy_TP!BI98&lt;&gt;0,1,0)</f>
        <v>0</v>
      </c>
      <c r="BJ456">
        <f>$BR98*IF(DukeEnergy_TP!BJ98&lt;&gt;0,1,0)</f>
        <v>0</v>
      </c>
      <c r="BK456">
        <f>$BR98*IF(DukeEnergy_TP!BK98&lt;&gt;0,1,0)</f>
        <v>0</v>
      </c>
      <c r="BL456">
        <f>$BR98*IF(DukeEnergy_TP!BL98&lt;&gt;0,1,0)</f>
        <v>0</v>
      </c>
      <c r="BM456">
        <f>$BR98*IF(DukeEnergy_TP!BM98&lt;&gt;0,1,0)</f>
        <v>0</v>
      </c>
      <c r="BN456">
        <f>$BR98*IF(DukeEnergy_TP!BN98&lt;&gt;0,1,0)</f>
        <v>0</v>
      </c>
      <c r="BO456">
        <f>$BR98*IF(DukeEnergy_TP!BO98&lt;&gt;0,1,0)</f>
        <v>0</v>
      </c>
      <c r="BP456">
        <f>$BR98*IF(DukeEnergy_TP!BP98&lt;&gt;0,1,0)</f>
        <v>0</v>
      </c>
      <c r="BQ456">
        <f>$BR98*IF(DukeEnergy_TP!BQ98&lt;&gt;0,1,0)</f>
        <v>0</v>
      </c>
    </row>
    <row r="457" spans="1:69">
      <c r="A457" t="s">
        <v>285</v>
      </c>
      <c r="B457" t="s">
        <v>32</v>
      </c>
      <c r="C457" t="s">
        <v>33</v>
      </c>
      <c r="D457" t="s">
        <v>34</v>
      </c>
      <c r="E457" t="s">
        <v>437</v>
      </c>
      <c r="F457" t="s">
        <v>354</v>
      </c>
      <c r="I457">
        <v>110</v>
      </c>
      <c r="J457" t="s">
        <v>72</v>
      </c>
      <c r="K457">
        <v>1995</v>
      </c>
      <c r="M457" t="s">
        <v>306</v>
      </c>
      <c r="N457" t="s">
        <v>289</v>
      </c>
      <c r="S457" t="s">
        <v>324</v>
      </c>
      <c r="T457" t="s">
        <v>41</v>
      </c>
      <c r="U457">
        <v>35.431699999999999</v>
      </c>
      <c r="V457">
        <v>-81.034700000000001</v>
      </c>
      <c r="W457" t="s">
        <v>42</v>
      </c>
      <c r="X457" t="s">
        <v>438</v>
      </c>
      <c r="Y457" t="s">
        <v>439</v>
      </c>
      <c r="AA457" t="s">
        <v>45</v>
      </c>
      <c r="AB457" t="s">
        <v>440</v>
      </c>
      <c r="AC457" t="s">
        <v>441</v>
      </c>
      <c r="AD457" t="s">
        <v>454</v>
      </c>
      <c r="AE457" t="s">
        <v>49</v>
      </c>
      <c r="AF457" s="1">
        <v>1</v>
      </c>
      <c r="AG457">
        <f t="shared" si="504"/>
        <v>6888</v>
      </c>
      <c r="AH457" t="str">
        <f t="shared" si="505"/>
        <v/>
      </c>
      <c r="AI457">
        <f t="shared" si="506"/>
        <v>29</v>
      </c>
      <c r="AJ457">
        <f t="shared" si="508"/>
        <v>2035</v>
      </c>
      <c r="AK457">
        <f t="shared" ref="AK457:AL457" si="541">AJ457+40</f>
        <v>2075</v>
      </c>
      <c r="AL457">
        <f t="shared" si="541"/>
        <v>2115</v>
      </c>
      <c r="AM457">
        <f>BT99*IF(DukeEnergy_TP!AM99&lt;&gt;0,1,0)</f>
        <v>189726.12982177557</v>
      </c>
      <c r="AN457">
        <f>BU99*IF(DukeEnergy_TP!AN99&lt;&gt;0,1,0)</f>
        <v>204948.89215096357</v>
      </c>
      <c r="AO457">
        <f>BV99*IF(DukeEnergy_TP!AO99&lt;&gt;0,1,0)</f>
        <v>231927.37428042508</v>
      </c>
      <c r="AP457">
        <f>BW99*IF(DukeEnergy_TP!AP99&lt;&gt;0,1,0)</f>
        <v>181317.58159156784</v>
      </c>
      <c r="AQ457">
        <f>$BR99*IF(DukeEnergy_TP!AQ99&lt;&gt;0,1,0)</f>
        <v>201979.99446118297</v>
      </c>
      <c r="AR457">
        <f>$BR99*IF(DukeEnergy_TP!AR99&lt;&gt;0,1,0)</f>
        <v>201979.99446118297</v>
      </c>
      <c r="AS457">
        <f>$BR99*IF(DukeEnergy_TP!AS99&lt;&gt;0,1,0)</f>
        <v>201979.99446118297</v>
      </c>
      <c r="AT457">
        <f>$BR99*IF(DukeEnergy_TP!AT99&lt;&gt;0,1,0)</f>
        <v>201979.99446118297</v>
      </c>
      <c r="AU457">
        <f>$BR99*IF(DukeEnergy_TP!AU99&lt;&gt;0,1,0)</f>
        <v>201979.99446118297</v>
      </c>
      <c r="AV457">
        <f>$BR99*IF(DukeEnergy_TP!AV99&lt;&gt;0,1,0)</f>
        <v>201979.99446118297</v>
      </c>
      <c r="AW457">
        <f>$BR99*IF(DukeEnergy_TP!AW99&lt;&gt;0,1,0)</f>
        <v>201979.99446118297</v>
      </c>
      <c r="AX457">
        <f>$BR99*IF(DukeEnergy_TP!AX99&lt;&gt;0,1,0)</f>
        <v>201979.99446118297</v>
      </c>
      <c r="AY457">
        <f>$BR99*IF(DukeEnergy_TP!AY99&lt;&gt;0,1,0)</f>
        <v>201979.99446118297</v>
      </c>
      <c r="AZ457">
        <f>$BR99*IF(DukeEnergy_TP!AZ99&lt;&gt;0,1,0)</f>
        <v>201979.99446118297</v>
      </c>
      <c r="BA457">
        <f>$BR99*IF(DukeEnergy_TP!BA99&lt;&gt;0,1,0)</f>
        <v>201979.99446118297</v>
      </c>
      <c r="BB457">
        <f>$BR99*IF(DukeEnergy_TP!BB99&lt;&gt;0,1,0)</f>
        <v>0</v>
      </c>
      <c r="BC457">
        <f>$BR99*IF(DukeEnergy_TP!BC99&lt;&gt;0,1,0)</f>
        <v>0</v>
      </c>
      <c r="BD457">
        <f>$BR99*IF(DukeEnergy_TP!BD99&lt;&gt;0,1,0)</f>
        <v>0</v>
      </c>
      <c r="BE457">
        <f>$BR99*IF(DukeEnergy_TP!BE99&lt;&gt;0,1,0)</f>
        <v>0</v>
      </c>
      <c r="BF457">
        <f>$BR99*IF(DukeEnergy_TP!BF99&lt;&gt;0,1,0)</f>
        <v>0</v>
      </c>
      <c r="BG457">
        <f>$BR99*IF(DukeEnergy_TP!BG99&lt;&gt;0,1,0)</f>
        <v>0</v>
      </c>
      <c r="BH457">
        <f>$BR99*IF(DukeEnergy_TP!BH99&lt;&gt;0,1,0)</f>
        <v>0</v>
      </c>
      <c r="BI457">
        <f>$BR99*IF(DukeEnergy_TP!BI99&lt;&gt;0,1,0)</f>
        <v>0</v>
      </c>
      <c r="BJ457">
        <f>$BR99*IF(DukeEnergy_TP!BJ99&lt;&gt;0,1,0)</f>
        <v>0</v>
      </c>
      <c r="BK457">
        <f>$BR99*IF(DukeEnergy_TP!BK99&lt;&gt;0,1,0)</f>
        <v>0</v>
      </c>
      <c r="BL457">
        <f>$BR99*IF(DukeEnergy_TP!BL99&lt;&gt;0,1,0)</f>
        <v>0</v>
      </c>
      <c r="BM457">
        <f>$BR99*IF(DukeEnergy_TP!BM99&lt;&gt;0,1,0)</f>
        <v>0</v>
      </c>
      <c r="BN457">
        <f>$BR99*IF(DukeEnergy_TP!BN99&lt;&gt;0,1,0)</f>
        <v>0</v>
      </c>
      <c r="BO457">
        <f>$BR99*IF(DukeEnergy_TP!BO99&lt;&gt;0,1,0)</f>
        <v>0</v>
      </c>
      <c r="BP457">
        <f>$BR99*IF(DukeEnergy_TP!BP99&lt;&gt;0,1,0)</f>
        <v>0</v>
      </c>
      <c r="BQ457">
        <f>$BR99*IF(DukeEnergy_TP!BQ99&lt;&gt;0,1,0)</f>
        <v>0</v>
      </c>
    </row>
    <row r="458" spans="1:69">
      <c r="A458" t="s">
        <v>285</v>
      </c>
      <c r="B458" t="s">
        <v>32</v>
      </c>
      <c r="C458" t="s">
        <v>33</v>
      </c>
      <c r="D458" t="s">
        <v>34</v>
      </c>
      <c r="E458" t="s">
        <v>437</v>
      </c>
      <c r="F458" t="s">
        <v>356</v>
      </c>
      <c r="I458">
        <v>110</v>
      </c>
      <c r="J458" t="s">
        <v>72</v>
      </c>
      <c r="K458">
        <v>1996</v>
      </c>
      <c r="M458" t="s">
        <v>306</v>
      </c>
      <c r="N458" t="s">
        <v>289</v>
      </c>
      <c r="S458" t="s">
        <v>324</v>
      </c>
      <c r="T458" t="s">
        <v>41</v>
      </c>
      <c r="U458">
        <v>35.431699999999999</v>
      </c>
      <c r="V458">
        <v>-81.034700000000001</v>
      </c>
      <c r="W458" t="s">
        <v>42</v>
      </c>
      <c r="X458" t="s">
        <v>438</v>
      </c>
      <c r="Y458" t="s">
        <v>439</v>
      </c>
      <c r="AA458" t="s">
        <v>45</v>
      </c>
      <c r="AB458" t="s">
        <v>440</v>
      </c>
      <c r="AC458" t="s">
        <v>441</v>
      </c>
      <c r="AD458" t="s">
        <v>455</v>
      </c>
      <c r="AE458" t="s">
        <v>49</v>
      </c>
      <c r="AF458" s="1">
        <v>1</v>
      </c>
      <c r="AG458">
        <f t="shared" si="504"/>
        <v>6888</v>
      </c>
      <c r="AH458" t="str">
        <f t="shared" si="505"/>
        <v/>
      </c>
      <c r="AI458">
        <f t="shared" si="506"/>
        <v>28</v>
      </c>
      <c r="AJ458">
        <f t="shared" si="508"/>
        <v>2036</v>
      </c>
      <c r="AK458">
        <f t="shared" ref="AK458:AL458" si="542">AJ458+40</f>
        <v>2076</v>
      </c>
      <c r="AL458">
        <f t="shared" si="542"/>
        <v>2116</v>
      </c>
      <c r="AM458">
        <f>BT100*IF(DukeEnergy_TP!AM100&lt;&gt;0,1,0)</f>
        <v>189726.12982177557</v>
      </c>
      <c r="AN458">
        <f>BU100*IF(DukeEnergy_TP!AN100&lt;&gt;0,1,0)</f>
        <v>204948.89215096357</v>
      </c>
      <c r="AO458">
        <f>BV100*IF(DukeEnergy_TP!AO100&lt;&gt;0,1,0)</f>
        <v>231927.37428042508</v>
      </c>
      <c r="AP458">
        <f>BW100*IF(DukeEnergy_TP!AP100&lt;&gt;0,1,0)</f>
        <v>181317.58159156784</v>
      </c>
      <c r="AQ458">
        <f>$BR100*IF(DukeEnergy_TP!AQ100&lt;&gt;0,1,0)</f>
        <v>201979.99446118297</v>
      </c>
      <c r="AR458">
        <f>$BR100*IF(DukeEnergy_TP!AR100&lt;&gt;0,1,0)</f>
        <v>201979.99446118297</v>
      </c>
      <c r="AS458">
        <f>$BR100*IF(DukeEnergy_TP!AS100&lt;&gt;0,1,0)</f>
        <v>201979.99446118297</v>
      </c>
      <c r="AT458">
        <f>$BR100*IF(DukeEnergy_TP!AT100&lt;&gt;0,1,0)</f>
        <v>201979.99446118297</v>
      </c>
      <c r="AU458">
        <f>$BR100*IF(DukeEnergy_TP!AU100&lt;&gt;0,1,0)</f>
        <v>201979.99446118297</v>
      </c>
      <c r="AV458">
        <f>$BR100*IF(DukeEnergy_TP!AV100&lt;&gt;0,1,0)</f>
        <v>201979.99446118297</v>
      </c>
      <c r="AW458">
        <f>$BR100*IF(DukeEnergy_TP!AW100&lt;&gt;0,1,0)</f>
        <v>201979.99446118297</v>
      </c>
      <c r="AX458">
        <f>$BR100*IF(DukeEnergy_TP!AX100&lt;&gt;0,1,0)</f>
        <v>201979.99446118297</v>
      </c>
      <c r="AY458">
        <f>$BR100*IF(DukeEnergy_TP!AY100&lt;&gt;0,1,0)</f>
        <v>201979.99446118297</v>
      </c>
      <c r="AZ458">
        <f>$BR100*IF(DukeEnergy_TP!AZ100&lt;&gt;0,1,0)</f>
        <v>201979.99446118297</v>
      </c>
      <c r="BA458">
        <f>$BR100*IF(DukeEnergy_TP!BA100&lt;&gt;0,1,0)</f>
        <v>201979.99446118297</v>
      </c>
      <c r="BB458">
        <f>$BR100*IF(DukeEnergy_TP!BB100&lt;&gt;0,1,0)</f>
        <v>201979.99446118297</v>
      </c>
      <c r="BC458">
        <f>$BR100*IF(DukeEnergy_TP!BC100&lt;&gt;0,1,0)</f>
        <v>0</v>
      </c>
      <c r="BD458">
        <f>$BR100*IF(DukeEnergy_TP!BD100&lt;&gt;0,1,0)</f>
        <v>0</v>
      </c>
      <c r="BE458">
        <f>$BR100*IF(DukeEnergy_TP!BE100&lt;&gt;0,1,0)</f>
        <v>0</v>
      </c>
      <c r="BF458">
        <f>$BR100*IF(DukeEnergy_TP!BF100&lt;&gt;0,1,0)</f>
        <v>0</v>
      </c>
      <c r="BG458">
        <f>$BR100*IF(DukeEnergy_TP!BG100&lt;&gt;0,1,0)</f>
        <v>0</v>
      </c>
      <c r="BH458">
        <f>$BR100*IF(DukeEnergy_TP!BH100&lt;&gt;0,1,0)</f>
        <v>0</v>
      </c>
      <c r="BI458">
        <f>$BR100*IF(DukeEnergy_TP!BI100&lt;&gt;0,1,0)</f>
        <v>0</v>
      </c>
      <c r="BJ458">
        <f>$BR100*IF(DukeEnergy_TP!BJ100&lt;&gt;0,1,0)</f>
        <v>0</v>
      </c>
      <c r="BK458">
        <f>$BR100*IF(DukeEnergy_TP!BK100&lt;&gt;0,1,0)</f>
        <v>0</v>
      </c>
      <c r="BL458">
        <f>$BR100*IF(DukeEnergy_TP!BL100&lt;&gt;0,1,0)</f>
        <v>0</v>
      </c>
      <c r="BM458">
        <f>$BR100*IF(DukeEnergy_TP!BM100&lt;&gt;0,1,0)</f>
        <v>0</v>
      </c>
      <c r="BN458">
        <f>$BR100*IF(DukeEnergy_TP!BN100&lt;&gt;0,1,0)</f>
        <v>0</v>
      </c>
      <c r="BO458">
        <f>$BR100*IF(DukeEnergy_TP!BO100&lt;&gt;0,1,0)</f>
        <v>0</v>
      </c>
      <c r="BP458">
        <f>$BR100*IF(DukeEnergy_TP!BP100&lt;&gt;0,1,0)</f>
        <v>0</v>
      </c>
      <c r="BQ458">
        <f>$BR100*IF(DukeEnergy_TP!BQ100&lt;&gt;0,1,0)</f>
        <v>0</v>
      </c>
    </row>
    <row r="459" spans="1:69">
      <c r="A459" t="s">
        <v>285</v>
      </c>
      <c r="B459" t="s">
        <v>32</v>
      </c>
      <c r="C459" t="s">
        <v>33</v>
      </c>
      <c r="D459" t="s">
        <v>34</v>
      </c>
      <c r="E459" t="s">
        <v>437</v>
      </c>
      <c r="F459" t="s">
        <v>456</v>
      </c>
      <c r="I459">
        <v>110</v>
      </c>
      <c r="J459" t="s">
        <v>72</v>
      </c>
      <c r="K459">
        <v>1996</v>
      </c>
      <c r="M459" t="s">
        <v>306</v>
      </c>
      <c r="N459" t="s">
        <v>289</v>
      </c>
      <c r="S459" t="s">
        <v>324</v>
      </c>
      <c r="T459" t="s">
        <v>41</v>
      </c>
      <c r="U459">
        <v>35.431699999999999</v>
      </c>
      <c r="V459">
        <v>-81.034700000000001</v>
      </c>
      <c r="W459" t="s">
        <v>42</v>
      </c>
      <c r="X459" t="s">
        <v>438</v>
      </c>
      <c r="Y459" t="s">
        <v>439</v>
      </c>
      <c r="AA459" t="s">
        <v>45</v>
      </c>
      <c r="AB459" t="s">
        <v>440</v>
      </c>
      <c r="AC459" t="s">
        <v>441</v>
      </c>
      <c r="AD459" t="s">
        <v>457</v>
      </c>
      <c r="AE459" t="s">
        <v>49</v>
      </c>
      <c r="AF459" s="1">
        <v>1</v>
      </c>
      <c r="AG459">
        <f t="shared" si="504"/>
        <v>6888</v>
      </c>
      <c r="AH459" t="str">
        <f t="shared" si="505"/>
        <v/>
      </c>
      <c r="AI459">
        <f t="shared" si="506"/>
        <v>28</v>
      </c>
      <c r="AJ459">
        <f t="shared" si="508"/>
        <v>2036</v>
      </c>
      <c r="AK459">
        <f t="shared" ref="AK459:AL459" si="543">AJ459+40</f>
        <v>2076</v>
      </c>
      <c r="AL459">
        <f t="shared" si="543"/>
        <v>2116</v>
      </c>
      <c r="AM459">
        <f>BT101*IF(DukeEnergy_TP!AM101&lt;&gt;0,1,0)</f>
        <v>189726.12982177557</v>
      </c>
      <c r="AN459">
        <f>BU101*IF(DukeEnergy_TP!AN101&lt;&gt;0,1,0)</f>
        <v>204948.89215096357</v>
      </c>
      <c r="AO459">
        <f>BV101*IF(DukeEnergy_TP!AO101&lt;&gt;0,1,0)</f>
        <v>231927.37428042508</v>
      </c>
      <c r="AP459">
        <f>BW101*IF(DukeEnergy_TP!AP101&lt;&gt;0,1,0)</f>
        <v>181317.58159156784</v>
      </c>
      <c r="AQ459">
        <f>$BR101*IF(DukeEnergy_TP!AQ101&lt;&gt;0,1,0)</f>
        <v>201979.99446118297</v>
      </c>
      <c r="AR459">
        <f>$BR101*IF(DukeEnergy_TP!AR101&lt;&gt;0,1,0)</f>
        <v>201979.99446118297</v>
      </c>
      <c r="AS459">
        <f>$BR101*IF(DukeEnergy_TP!AS101&lt;&gt;0,1,0)</f>
        <v>201979.99446118297</v>
      </c>
      <c r="AT459">
        <f>$BR101*IF(DukeEnergy_TP!AT101&lt;&gt;0,1,0)</f>
        <v>201979.99446118297</v>
      </c>
      <c r="AU459">
        <f>$BR101*IF(DukeEnergy_TP!AU101&lt;&gt;0,1,0)</f>
        <v>201979.99446118297</v>
      </c>
      <c r="AV459">
        <f>$BR101*IF(DukeEnergy_TP!AV101&lt;&gt;0,1,0)</f>
        <v>201979.99446118297</v>
      </c>
      <c r="AW459">
        <f>$BR101*IF(DukeEnergy_TP!AW101&lt;&gt;0,1,0)</f>
        <v>201979.99446118297</v>
      </c>
      <c r="AX459">
        <f>$BR101*IF(DukeEnergy_TP!AX101&lt;&gt;0,1,0)</f>
        <v>201979.99446118297</v>
      </c>
      <c r="AY459">
        <f>$BR101*IF(DukeEnergy_TP!AY101&lt;&gt;0,1,0)</f>
        <v>201979.99446118297</v>
      </c>
      <c r="AZ459">
        <f>$BR101*IF(DukeEnergy_TP!AZ101&lt;&gt;0,1,0)</f>
        <v>201979.99446118297</v>
      </c>
      <c r="BA459">
        <f>$BR101*IF(DukeEnergy_TP!BA101&lt;&gt;0,1,0)</f>
        <v>201979.99446118297</v>
      </c>
      <c r="BB459">
        <f>$BR101*IF(DukeEnergy_TP!BB101&lt;&gt;0,1,0)</f>
        <v>201979.99446118297</v>
      </c>
      <c r="BC459">
        <f>$BR101*IF(DukeEnergy_TP!BC101&lt;&gt;0,1,0)</f>
        <v>0</v>
      </c>
      <c r="BD459">
        <f>$BR101*IF(DukeEnergy_TP!BD101&lt;&gt;0,1,0)</f>
        <v>0</v>
      </c>
      <c r="BE459">
        <f>$BR101*IF(DukeEnergy_TP!BE101&lt;&gt;0,1,0)</f>
        <v>0</v>
      </c>
      <c r="BF459">
        <f>$BR101*IF(DukeEnergy_TP!BF101&lt;&gt;0,1,0)</f>
        <v>0</v>
      </c>
      <c r="BG459">
        <f>$BR101*IF(DukeEnergy_TP!BG101&lt;&gt;0,1,0)</f>
        <v>0</v>
      </c>
      <c r="BH459">
        <f>$BR101*IF(DukeEnergy_TP!BH101&lt;&gt;0,1,0)</f>
        <v>0</v>
      </c>
      <c r="BI459">
        <f>$BR101*IF(DukeEnergy_TP!BI101&lt;&gt;0,1,0)</f>
        <v>0</v>
      </c>
      <c r="BJ459">
        <f>$BR101*IF(DukeEnergy_TP!BJ101&lt;&gt;0,1,0)</f>
        <v>0</v>
      </c>
      <c r="BK459">
        <f>$BR101*IF(DukeEnergy_TP!BK101&lt;&gt;0,1,0)</f>
        <v>0</v>
      </c>
      <c r="BL459">
        <f>$BR101*IF(DukeEnergy_TP!BL101&lt;&gt;0,1,0)</f>
        <v>0</v>
      </c>
      <c r="BM459">
        <f>$BR101*IF(DukeEnergy_TP!BM101&lt;&gt;0,1,0)</f>
        <v>0</v>
      </c>
      <c r="BN459">
        <f>$BR101*IF(DukeEnergy_TP!BN101&lt;&gt;0,1,0)</f>
        <v>0</v>
      </c>
      <c r="BO459">
        <f>$BR101*IF(DukeEnergy_TP!BO101&lt;&gt;0,1,0)</f>
        <v>0</v>
      </c>
      <c r="BP459">
        <f>$BR101*IF(DukeEnergy_TP!BP101&lt;&gt;0,1,0)</f>
        <v>0</v>
      </c>
      <c r="BQ459">
        <f>$BR101*IF(DukeEnergy_TP!BQ101&lt;&gt;0,1,0)</f>
        <v>0</v>
      </c>
    </row>
    <row r="460" spans="1:69">
      <c r="A460" t="s">
        <v>285</v>
      </c>
      <c r="B460" t="s">
        <v>32</v>
      </c>
      <c r="C460" t="s">
        <v>33</v>
      </c>
      <c r="D460" t="s">
        <v>34</v>
      </c>
      <c r="E460" t="s">
        <v>437</v>
      </c>
      <c r="F460" t="s">
        <v>458</v>
      </c>
      <c r="I460">
        <v>110</v>
      </c>
      <c r="J460" t="s">
        <v>72</v>
      </c>
      <c r="K460">
        <v>1996</v>
      </c>
      <c r="M460" t="s">
        <v>306</v>
      </c>
      <c r="N460" t="s">
        <v>289</v>
      </c>
      <c r="S460" t="s">
        <v>324</v>
      </c>
      <c r="T460" t="s">
        <v>41</v>
      </c>
      <c r="U460">
        <v>35.431699999999999</v>
      </c>
      <c r="V460">
        <v>-81.034700000000001</v>
      </c>
      <c r="W460" t="s">
        <v>42</v>
      </c>
      <c r="X460" t="s">
        <v>438</v>
      </c>
      <c r="Y460" t="s">
        <v>439</v>
      </c>
      <c r="AA460" t="s">
        <v>45</v>
      </c>
      <c r="AB460" t="s">
        <v>440</v>
      </c>
      <c r="AC460" t="s">
        <v>441</v>
      </c>
      <c r="AD460" t="s">
        <v>459</v>
      </c>
      <c r="AE460" t="s">
        <v>49</v>
      </c>
      <c r="AF460" s="1">
        <v>1</v>
      </c>
      <c r="AG460">
        <f t="shared" si="504"/>
        <v>6888</v>
      </c>
      <c r="AH460" t="str">
        <f t="shared" si="505"/>
        <v/>
      </c>
      <c r="AI460">
        <f t="shared" si="506"/>
        <v>28</v>
      </c>
      <c r="AJ460">
        <f t="shared" si="508"/>
        <v>2036</v>
      </c>
      <c r="AK460">
        <f t="shared" ref="AK460:AL460" si="544">AJ460+40</f>
        <v>2076</v>
      </c>
      <c r="AL460">
        <f t="shared" si="544"/>
        <v>2116</v>
      </c>
      <c r="AM460">
        <f>BT102*IF(DukeEnergy_TP!AM102&lt;&gt;0,1,0)</f>
        <v>189726.12982177557</v>
      </c>
      <c r="AN460">
        <f>BU102*IF(DukeEnergy_TP!AN102&lt;&gt;0,1,0)</f>
        <v>204948.89215096357</v>
      </c>
      <c r="AO460">
        <f>BV102*IF(DukeEnergy_TP!AO102&lt;&gt;0,1,0)</f>
        <v>231927.37428042508</v>
      </c>
      <c r="AP460">
        <f>BW102*IF(DukeEnergy_TP!AP102&lt;&gt;0,1,0)</f>
        <v>181317.58159156784</v>
      </c>
      <c r="AQ460">
        <f>$BR102*IF(DukeEnergy_TP!AQ102&lt;&gt;0,1,0)</f>
        <v>201979.99446118297</v>
      </c>
      <c r="AR460">
        <f>$BR102*IF(DukeEnergy_TP!AR102&lt;&gt;0,1,0)</f>
        <v>201979.99446118297</v>
      </c>
      <c r="AS460">
        <f>$BR102*IF(DukeEnergy_TP!AS102&lt;&gt;0,1,0)</f>
        <v>201979.99446118297</v>
      </c>
      <c r="AT460">
        <f>$BR102*IF(DukeEnergy_TP!AT102&lt;&gt;0,1,0)</f>
        <v>201979.99446118297</v>
      </c>
      <c r="AU460">
        <f>$BR102*IF(DukeEnergy_TP!AU102&lt;&gt;0,1,0)</f>
        <v>201979.99446118297</v>
      </c>
      <c r="AV460">
        <f>$BR102*IF(DukeEnergy_TP!AV102&lt;&gt;0,1,0)</f>
        <v>201979.99446118297</v>
      </c>
      <c r="AW460">
        <f>$BR102*IF(DukeEnergy_TP!AW102&lt;&gt;0,1,0)</f>
        <v>201979.99446118297</v>
      </c>
      <c r="AX460">
        <f>$BR102*IF(DukeEnergy_TP!AX102&lt;&gt;0,1,0)</f>
        <v>201979.99446118297</v>
      </c>
      <c r="AY460">
        <f>$BR102*IF(DukeEnergy_TP!AY102&lt;&gt;0,1,0)</f>
        <v>201979.99446118297</v>
      </c>
      <c r="AZ460">
        <f>$BR102*IF(DukeEnergy_TP!AZ102&lt;&gt;0,1,0)</f>
        <v>201979.99446118297</v>
      </c>
      <c r="BA460">
        <f>$BR102*IF(DukeEnergy_TP!BA102&lt;&gt;0,1,0)</f>
        <v>201979.99446118297</v>
      </c>
      <c r="BB460">
        <f>$BR102*IF(DukeEnergy_TP!BB102&lt;&gt;0,1,0)</f>
        <v>201979.99446118297</v>
      </c>
      <c r="BC460">
        <f>$BR102*IF(DukeEnergy_TP!BC102&lt;&gt;0,1,0)</f>
        <v>0</v>
      </c>
      <c r="BD460">
        <f>$BR102*IF(DukeEnergy_TP!BD102&lt;&gt;0,1,0)</f>
        <v>0</v>
      </c>
      <c r="BE460">
        <f>$BR102*IF(DukeEnergy_TP!BE102&lt;&gt;0,1,0)</f>
        <v>0</v>
      </c>
      <c r="BF460">
        <f>$BR102*IF(DukeEnergy_TP!BF102&lt;&gt;0,1,0)</f>
        <v>0</v>
      </c>
      <c r="BG460">
        <f>$BR102*IF(DukeEnergy_TP!BG102&lt;&gt;0,1,0)</f>
        <v>0</v>
      </c>
      <c r="BH460">
        <f>$BR102*IF(DukeEnergy_TP!BH102&lt;&gt;0,1,0)</f>
        <v>0</v>
      </c>
      <c r="BI460">
        <f>$BR102*IF(DukeEnergy_TP!BI102&lt;&gt;0,1,0)</f>
        <v>0</v>
      </c>
      <c r="BJ460">
        <f>$BR102*IF(DukeEnergy_TP!BJ102&lt;&gt;0,1,0)</f>
        <v>0</v>
      </c>
      <c r="BK460">
        <f>$BR102*IF(DukeEnergy_TP!BK102&lt;&gt;0,1,0)</f>
        <v>0</v>
      </c>
      <c r="BL460">
        <f>$BR102*IF(DukeEnergy_TP!BL102&lt;&gt;0,1,0)</f>
        <v>0</v>
      </c>
      <c r="BM460">
        <f>$BR102*IF(DukeEnergy_TP!BM102&lt;&gt;0,1,0)</f>
        <v>0</v>
      </c>
      <c r="BN460">
        <f>$BR102*IF(DukeEnergy_TP!BN102&lt;&gt;0,1,0)</f>
        <v>0</v>
      </c>
      <c r="BO460">
        <f>$BR102*IF(DukeEnergy_TP!BO102&lt;&gt;0,1,0)</f>
        <v>0</v>
      </c>
      <c r="BP460">
        <f>$BR102*IF(DukeEnergy_TP!BP102&lt;&gt;0,1,0)</f>
        <v>0</v>
      </c>
      <c r="BQ460">
        <f>$BR102*IF(DukeEnergy_TP!BQ102&lt;&gt;0,1,0)</f>
        <v>0</v>
      </c>
    </row>
    <row r="461" spans="1:69">
      <c r="A461" t="s">
        <v>285</v>
      </c>
      <c r="B461" t="s">
        <v>32</v>
      </c>
      <c r="C461" t="s">
        <v>33</v>
      </c>
      <c r="D461" t="s">
        <v>34</v>
      </c>
      <c r="E461" t="s">
        <v>437</v>
      </c>
      <c r="F461" t="s">
        <v>460</v>
      </c>
      <c r="I461">
        <v>110</v>
      </c>
      <c r="J461" t="s">
        <v>72</v>
      </c>
      <c r="K461">
        <v>1996</v>
      </c>
      <c r="M461" t="s">
        <v>306</v>
      </c>
      <c r="N461" t="s">
        <v>289</v>
      </c>
      <c r="S461" t="s">
        <v>324</v>
      </c>
      <c r="T461" t="s">
        <v>41</v>
      </c>
      <c r="U461">
        <v>35.431699999999999</v>
      </c>
      <c r="V461">
        <v>-81.034700000000001</v>
      </c>
      <c r="W461" t="s">
        <v>42</v>
      </c>
      <c r="X461" t="s">
        <v>438</v>
      </c>
      <c r="Y461" t="s">
        <v>439</v>
      </c>
      <c r="AA461" t="s">
        <v>45</v>
      </c>
      <c r="AB461" t="s">
        <v>440</v>
      </c>
      <c r="AC461" t="s">
        <v>441</v>
      </c>
      <c r="AD461" t="s">
        <v>461</v>
      </c>
      <c r="AE461" t="s">
        <v>49</v>
      </c>
      <c r="AF461" s="1">
        <v>1</v>
      </c>
      <c r="AG461">
        <f t="shared" si="504"/>
        <v>6888</v>
      </c>
      <c r="AH461" t="str">
        <f t="shared" si="505"/>
        <v/>
      </c>
      <c r="AI461">
        <f t="shared" si="506"/>
        <v>28</v>
      </c>
      <c r="AJ461">
        <f t="shared" si="508"/>
        <v>2036</v>
      </c>
      <c r="AK461">
        <f t="shared" ref="AK461:AL461" si="545">AJ461+40</f>
        <v>2076</v>
      </c>
      <c r="AL461">
        <f t="shared" si="545"/>
        <v>2116</v>
      </c>
      <c r="AM461">
        <f>BT103*IF(DukeEnergy_TP!AM103&lt;&gt;0,1,0)</f>
        <v>189726.12982177557</v>
      </c>
      <c r="AN461">
        <f>BU103*IF(DukeEnergy_TP!AN103&lt;&gt;0,1,0)</f>
        <v>204948.89215096357</v>
      </c>
      <c r="AO461">
        <f>BV103*IF(DukeEnergy_TP!AO103&lt;&gt;0,1,0)</f>
        <v>231927.37428042508</v>
      </c>
      <c r="AP461">
        <f>BW103*IF(DukeEnergy_TP!AP103&lt;&gt;0,1,0)</f>
        <v>181317.58159156784</v>
      </c>
      <c r="AQ461">
        <f>$BR103*IF(DukeEnergy_TP!AQ103&lt;&gt;0,1,0)</f>
        <v>201979.99446118297</v>
      </c>
      <c r="AR461">
        <f>$BR103*IF(DukeEnergy_TP!AR103&lt;&gt;0,1,0)</f>
        <v>201979.99446118297</v>
      </c>
      <c r="AS461">
        <f>$BR103*IF(DukeEnergy_TP!AS103&lt;&gt;0,1,0)</f>
        <v>201979.99446118297</v>
      </c>
      <c r="AT461">
        <f>$BR103*IF(DukeEnergy_TP!AT103&lt;&gt;0,1,0)</f>
        <v>201979.99446118297</v>
      </c>
      <c r="AU461">
        <f>$BR103*IF(DukeEnergy_TP!AU103&lt;&gt;0,1,0)</f>
        <v>201979.99446118297</v>
      </c>
      <c r="AV461">
        <f>$BR103*IF(DukeEnergy_TP!AV103&lt;&gt;0,1,0)</f>
        <v>201979.99446118297</v>
      </c>
      <c r="AW461">
        <f>$BR103*IF(DukeEnergy_TP!AW103&lt;&gt;0,1,0)</f>
        <v>201979.99446118297</v>
      </c>
      <c r="AX461">
        <f>$BR103*IF(DukeEnergy_TP!AX103&lt;&gt;0,1,0)</f>
        <v>201979.99446118297</v>
      </c>
      <c r="AY461">
        <f>$BR103*IF(DukeEnergy_TP!AY103&lt;&gt;0,1,0)</f>
        <v>201979.99446118297</v>
      </c>
      <c r="AZ461">
        <f>$BR103*IF(DukeEnergy_TP!AZ103&lt;&gt;0,1,0)</f>
        <v>201979.99446118297</v>
      </c>
      <c r="BA461">
        <f>$BR103*IF(DukeEnergy_TP!BA103&lt;&gt;0,1,0)</f>
        <v>201979.99446118297</v>
      </c>
      <c r="BB461">
        <f>$BR103*IF(DukeEnergy_TP!BB103&lt;&gt;0,1,0)</f>
        <v>201979.99446118297</v>
      </c>
      <c r="BC461">
        <f>$BR103*IF(DukeEnergy_TP!BC103&lt;&gt;0,1,0)</f>
        <v>0</v>
      </c>
      <c r="BD461">
        <f>$BR103*IF(DukeEnergy_TP!BD103&lt;&gt;0,1,0)</f>
        <v>0</v>
      </c>
      <c r="BE461">
        <f>$BR103*IF(DukeEnergy_TP!BE103&lt;&gt;0,1,0)</f>
        <v>0</v>
      </c>
      <c r="BF461">
        <f>$BR103*IF(DukeEnergy_TP!BF103&lt;&gt;0,1,0)</f>
        <v>0</v>
      </c>
      <c r="BG461">
        <f>$BR103*IF(DukeEnergy_TP!BG103&lt;&gt;0,1,0)</f>
        <v>0</v>
      </c>
      <c r="BH461">
        <f>$BR103*IF(DukeEnergy_TP!BH103&lt;&gt;0,1,0)</f>
        <v>0</v>
      </c>
      <c r="BI461">
        <f>$BR103*IF(DukeEnergy_TP!BI103&lt;&gt;0,1,0)</f>
        <v>0</v>
      </c>
      <c r="BJ461">
        <f>$BR103*IF(DukeEnergy_TP!BJ103&lt;&gt;0,1,0)</f>
        <v>0</v>
      </c>
      <c r="BK461">
        <f>$BR103*IF(DukeEnergy_TP!BK103&lt;&gt;0,1,0)</f>
        <v>0</v>
      </c>
      <c r="BL461">
        <f>$BR103*IF(DukeEnergy_TP!BL103&lt;&gt;0,1,0)</f>
        <v>0</v>
      </c>
      <c r="BM461">
        <f>$BR103*IF(DukeEnergy_TP!BM103&lt;&gt;0,1,0)</f>
        <v>0</v>
      </c>
      <c r="BN461">
        <f>$BR103*IF(DukeEnergy_TP!BN103&lt;&gt;0,1,0)</f>
        <v>0</v>
      </c>
      <c r="BO461">
        <f>$BR103*IF(DukeEnergy_TP!BO103&lt;&gt;0,1,0)</f>
        <v>0</v>
      </c>
      <c r="BP461">
        <f>$BR103*IF(DukeEnergy_TP!BP103&lt;&gt;0,1,0)</f>
        <v>0</v>
      </c>
      <c r="BQ461">
        <f>$BR103*IF(DukeEnergy_TP!BQ103&lt;&gt;0,1,0)</f>
        <v>0</v>
      </c>
    </row>
    <row r="462" spans="1:69">
      <c r="A462" t="s">
        <v>285</v>
      </c>
      <c r="B462" t="s">
        <v>32</v>
      </c>
      <c r="C462" t="s">
        <v>33</v>
      </c>
      <c r="D462" t="s">
        <v>34</v>
      </c>
      <c r="E462" t="s">
        <v>437</v>
      </c>
      <c r="F462" t="s">
        <v>462</v>
      </c>
      <c r="I462">
        <v>536</v>
      </c>
      <c r="J462" t="s">
        <v>463</v>
      </c>
      <c r="K462">
        <v>2024</v>
      </c>
      <c r="M462" t="s">
        <v>306</v>
      </c>
      <c r="N462" t="s">
        <v>289</v>
      </c>
      <c r="S462" t="s">
        <v>324</v>
      </c>
      <c r="T462" t="s">
        <v>41</v>
      </c>
      <c r="U462">
        <v>35.431699999999999</v>
      </c>
      <c r="V462">
        <v>-81.034700000000001</v>
      </c>
      <c r="W462" t="s">
        <v>42</v>
      </c>
      <c r="X462" t="s">
        <v>438</v>
      </c>
      <c r="Y462" t="s">
        <v>439</v>
      </c>
      <c r="AA462" t="s">
        <v>45</v>
      </c>
      <c r="AB462" t="s">
        <v>440</v>
      </c>
      <c r="AC462" t="s">
        <v>441</v>
      </c>
      <c r="AD462" t="s">
        <v>464</v>
      </c>
      <c r="AE462" t="s">
        <v>49</v>
      </c>
      <c r="AF462" s="1">
        <v>1</v>
      </c>
      <c r="AG462">
        <f t="shared" si="504"/>
        <v>6888</v>
      </c>
      <c r="AH462">
        <f t="shared" si="505"/>
        <v>6888</v>
      </c>
      <c r="AI462">
        <f t="shared" si="506"/>
        <v>0</v>
      </c>
      <c r="AJ462">
        <f t="shared" si="508"/>
        <v>2064</v>
      </c>
      <c r="AK462">
        <f t="shared" ref="AK462:AL462" si="546">AJ462+40</f>
        <v>2104</v>
      </c>
      <c r="AL462">
        <f t="shared" si="546"/>
        <v>2144</v>
      </c>
      <c r="AM462">
        <f>BT104*IF(DukeEnergy_TP!AM104&lt;&gt;0,1,0)</f>
        <v>0</v>
      </c>
      <c r="AN462">
        <f>BU104*IF(DukeEnergy_TP!AN104&lt;&gt;0,1,0)</f>
        <v>0</v>
      </c>
      <c r="AO462">
        <f>BV104*IF(DukeEnergy_TP!AO104&lt;&gt;0,1,0)</f>
        <v>0</v>
      </c>
      <c r="AP462">
        <f>BW104*IF(DukeEnergy_TP!AP104&lt;&gt;0,1,0)</f>
        <v>0</v>
      </c>
      <c r="AQ462">
        <f>$BR104*IF(DukeEnergy_TP!AQ104&lt;&gt;0,1,0)</f>
        <v>984193.42755630985</v>
      </c>
      <c r="AR462">
        <f>$BR104*IF(DukeEnergy_TP!AR104&lt;&gt;0,1,0)</f>
        <v>984193.42755630985</v>
      </c>
      <c r="AS462">
        <f>$BR104*IF(DukeEnergy_TP!AS104&lt;&gt;0,1,0)</f>
        <v>984193.42755630985</v>
      </c>
      <c r="AT462">
        <f>$BR104*IF(DukeEnergy_TP!AT104&lt;&gt;0,1,0)</f>
        <v>984193.42755630985</v>
      </c>
      <c r="AU462">
        <f>$BR104*IF(DukeEnergy_TP!AU104&lt;&gt;0,1,0)</f>
        <v>984193.42755630985</v>
      </c>
      <c r="AV462">
        <f>$BR104*IF(DukeEnergy_TP!AV104&lt;&gt;0,1,0)</f>
        <v>984193.42755630985</v>
      </c>
      <c r="AW462">
        <f>$BR104*IF(DukeEnergy_TP!AW104&lt;&gt;0,1,0)</f>
        <v>984193.42755630985</v>
      </c>
      <c r="AX462">
        <f>$BR104*IF(DukeEnergy_TP!AX104&lt;&gt;0,1,0)</f>
        <v>984193.42755630985</v>
      </c>
      <c r="AY462">
        <f>$BR104*IF(DukeEnergy_TP!AY104&lt;&gt;0,1,0)</f>
        <v>984193.42755630985</v>
      </c>
      <c r="AZ462">
        <f>$BR104*IF(DukeEnergy_TP!AZ104&lt;&gt;0,1,0)</f>
        <v>984193.42755630985</v>
      </c>
      <c r="BA462">
        <f>$BR104*IF(DukeEnergy_TP!BA104&lt;&gt;0,1,0)</f>
        <v>984193.42755630985</v>
      </c>
      <c r="BB462">
        <f>$BR104*IF(DukeEnergy_TP!BB104&lt;&gt;0,1,0)</f>
        <v>984193.42755630985</v>
      </c>
      <c r="BC462">
        <f>$BR104*IF(DukeEnergy_TP!BC104&lt;&gt;0,1,0)</f>
        <v>984193.42755630985</v>
      </c>
      <c r="BD462">
        <f>$BR104*IF(DukeEnergy_TP!BD104&lt;&gt;0,1,0)</f>
        <v>984193.42755630985</v>
      </c>
      <c r="BE462">
        <f>$BR104*IF(DukeEnergy_TP!BE104&lt;&gt;0,1,0)</f>
        <v>984193.42755630985</v>
      </c>
      <c r="BF462">
        <f>$BR104*IF(DukeEnergy_TP!BF104&lt;&gt;0,1,0)</f>
        <v>984193.42755630985</v>
      </c>
      <c r="BG462">
        <f>$BR104*IF(DukeEnergy_TP!BG104&lt;&gt;0,1,0)</f>
        <v>984193.42755630985</v>
      </c>
      <c r="BH462">
        <f>$BR104*IF(DukeEnergy_TP!BH104&lt;&gt;0,1,0)</f>
        <v>984193.42755630985</v>
      </c>
      <c r="BI462">
        <f>$BR104*IF(DukeEnergy_TP!BI104&lt;&gt;0,1,0)</f>
        <v>984193.42755630985</v>
      </c>
      <c r="BJ462">
        <f>$BR104*IF(DukeEnergy_TP!BJ104&lt;&gt;0,1,0)</f>
        <v>984193.42755630985</v>
      </c>
      <c r="BK462">
        <f>$BR104*IF(DukeEnergy_TP!BK104&lt;&gt;0,1,0)</f>
        <v>984193.42755630985</v>
      </c>
      <c r="BL462">
        <f>$BR104*IF(DukeEnergy_TP!BL104&lt;&gt;0,1,0)</f>
        <v>984193.42755630985</v>
      </c>
      <c r="BM462">
        <f>$BR104*IF(DukeEnergy_TP!BM104&lt;&gt;0,1,0)</f>
        <v>984193.42755630985</v>
      </c>
      <c r="BN462">
        <f>$BR104*IF(DukeEnergy_TP!BN104&lt;&gt;0,1,0)</f>
        <v>984193.42755630985</v>
      </c>
      <c r="BO462">
        <f>$BR104*IF(DukeEnergy_TP!BO104&lt;&gt;0,1,0)</f>
        <v>984193.42755630985</v>
      </c>
      <c r="BP462">
        <f>$BR104*IF(DukeEnergy_TP!BP104&lt;&gt;0,1,0)</f>
        <v>984193.42755630985</v>
      </c>
      <c r="BQ462">
        <f>$BR104*IF(DukeEnergy_TP!BQ104&lt;&gt;0,1,0)</f>
        <v>0</v>
      </c>
    </row>
    <row r="463" spans="1:69">
      <c r="A463" t="s">
        <v>285</v>
      </c>
      <c r="B463" t="s">
        <v>32</v>
      </c>
      <c r="C463" t="s">
        <v>33</v>
      </c>
      <c r="D463" t="s">
        <v>34</v>
      </c>
      <c r="E463" t="s">
        <v>465</v>
      </c>
      <c r="F463" t="s">
        <v>466</v>
      </c>
      <c r="I463">
        <v>87</v>
      </c>
      <c r="J463" t="s">
        <v>72</v>
      </c>
      <c r="K463">
        <v>2000</v>
      </c>
      <c r="M463" t="s">
        <v>306</v>
      </c>
      <c r="N463" t="s">
        <v>332</v>
      </c>
      <c r="S463" t="s">
        <v>329</v>
      </c>
      <c r="T463" t="s">
        <v>41</v>
      </c>
      <c r="U463">
        <v>39.452199999999998</v>
      </c>
      <c r="V463">
        <v>-84.464699999999993</v>
      </c>
      <c r="W463" t="s">
        <v>42</v>
      </c>
      <c r="X463" t="s">
        <v>467</v>
      </c>
      <c r="Y463" t="s">
        <v>468</v>
      </c>
      <c r="AA463" t="s">
        <v>57</v>
      </c>
      <c r="AB463" t="s">
        <v>469</v>
      </c>
      <c r="AC463" t="s">
        <v>470</v>
      </c>
      <c r="AD463" t="s">
        <v>471</v>
      </c>
      <c r="AE463" t="s">
        <v>49</v>
      </c>
      <c r="AF463" s="1">
        <v>1</v>
      </c>
      <c r="AG463">
        <f t="shared" si="504"/>
        <v>2088</v>
      </c>
      <c r="AH463" t="str">
        <f t="shared" si="505"/>
        <v/>
      </c>
      <c r="AI463">
        <f t="shared" si="506"/>
        <v>24</v>
      </c>
      <c r="AJ463">
        <f t="shared" si="508"/>
        <v>2040</v>
      </c>
      <c r="AK463">
        <f t="shared" ref="AK463:AL463" si="547">AJ463+40</f>
        <v>2080</v>
      </c>
      <c r="AL463">
        <f t="shared" si="547"/>
        <v>2120</v>
      </c>
      <c r="AM463">
        <f>BT105*IF(DukeEnergy_TP!AM105&lt;&gt;0,1,0)</f>
        <v>150056.1208590407</v>
      </c>
      <c r="AN463">
        <f>BU105*IF(DukeEnergy_TP!AN105&lt;&gt;0,1,0)</f>
        <v>162095.9419739439</v>
      </c>
      <c r="AO463">
        <f>BV105*IF(DukeEnergy_TP!AO105&lt;&gt;0,1,0)</f>
        <v>183433.46874906344</v>
      </c>
      <c r="AP463">
        <f>BW105*IF(DukeEnergy_TP!AP105&lt;&gt;0,1,0)</f>
        <v>143405.72362242182</v>
      </c>
      <c r="AQ463">
        <f>$BR105*IF(DukeEnergy_TP!AQ105&lt;&gt;0,1,0)</f>
        <v>159747.81380111747</v>
      </c>
      <c r="AR463">
        <f>$BR105*IF(DukeEnergy_TP!AR105&lt;&gt;0,1,0)</f>
        <v>159747.81380111747</v>
      </c>
      <c r="AS463">
        <f>$BR105*IF(DukeEnergy_TP!AS105&lt;&gt;0,1,0)</f>
        <v>159747.81380111747</v>
      </c>
      <c r="AT463">
        <f>$BR105*IF(DukeEnergy_TP!AT105&lt;&gt;0,1,0)</f>
        <v>159747.81380111747</v>
      </c>
      <c r="AU463">
        <f>$BR105*IF(DukeEnergy_TP!AU105&lt;&gt;0,1,0)</f>
        <v>159747.81380111747</v>
      </c>
      <c r="AV463">
        <f>$BR105*IF(DukeEnergy_TP!AV105&lt;&gt;0,1,0)</f>
        <v>159747.81380111747</v>
      </c>
      <c r="AW463">
        <f>$BR105*IF(DukeEnergy_TP!AW105&lt;&gt;0,1,0)</f>
        <v>159747.81380111747</v>
      </c>
      <c r="AX463">
        <f>$BR105*IF(DukeEnergy_TP!AX105&lt;&gt;0,1,0)</f>
        <v>159747.81380111747</v>
      </c>
      <c r="AY463">
        <f>$BR105*IF(DukeEnergy_TP!AY105&lt;&gt;0,1,0)</f>
        <v>159747.81380111747</v>
      </c>
      <c r="AZ463">
        <f>$BR105*IF(DukeEnergy_TP!AZ105&lt;&gt;0,1,0)</f>
        <v>159747.81380111747</v>
      </c>
      <c r="BA463">
        <f>$BR105*IF(DukeEnergy_TP!BA105&lt;&gt;0,1,0)</f>
        <v>159747.81380111747</v>
      </c>
      <c r="BB463">
        <f>$BR105*IF(DukeEnergy_TP!BB105&lt;&gt;0,1,0)</f>
        <v>159747.81380111747</v>
      </c>
      <c r="BC463">
        <f>$BR105*IF(DukeEnergy_TP!BC105&lt;&gt;0,1,0)</f>
        <v>159747.81380111747</v>
      </c>
      <c r="BD463">
        <f>$BR105*IF(DukeEnergy_TP!BD105&lt;&gt;0,1,0)</f>
        <v>159747.81380111747</v>
      </c>
      <c r="BE463">
        <f>$BR105*IF(DukeEnergy_TP!BE105&lt;&gt;0,1,0)</f>
        <v>159747.81380111747</v>
      </c>
      <c r="BF463">
        <f>$BR105*IF(DukeEnergy_TP!BF105&lt;&gt;0,1,0)</f>
        <v>159747.81380111747</v>
      </c>
      <c r="BG463">
        <f>$BR105*IF(DukeEnergy_TP!BG105&lt;&gt;0,1,0)</f>
        <v>0</v>
      </c>
      <c r="BH463">
        <f>$BR105*IF(DukeEnergy_TP!BH105&lt;&gt;0,1,0)</f>
        <v>0</v>
      </c>
      <c r="BI463">
        <f>$BR105*IF(DukeEnergy_TP!BI105&lt;&gt;0,1,0)</f>
        <v>0</v>
      </c>
      <c r="BJ463">
        <f>$BR105*IF(DukeEnergy_TP!BJ105&lt;&gt;0,1,0)</f>
        <v>0</v>
      </c>
      <c r="BK463">
        <f>$BR105*IF(DukeEnergy_TP!BK105&lt;&gt;0,1,0)</f>
        <v>0</v>
      </c>
      <c r="BL463">
        <f>$BR105*IF(DukeEnergy_TP!BL105&lt;&gt;0,1,0)</f>
        <v>0</v>
      </c>
      <c r="BM463">
        <f>$BR105*IF(DukeEnergy_TP!BM105&lt;&gt;0,1,0)</f>
        <v>0</v>
      </c>
      <c r="BN463">
        <f>$BR105*IF(DukeEnergy_TP!BN105&lt;&gt;0,1,0)</f>
        <v>0</v>
      </c>
      <c r="BO463">
        <f>$BR105*IF(DukeEnergy_TP!BO105&lt;&gt;0,1,0)</f>
        <v>0</v>
      </c>
      <c r="BP463">
        <f>$BR105*IF(DukeEnergy_TP!BP105&lt;&gt;0,1,0)</f>
        <v>0</v>
      </c>
      <c r="BQ463">
        <f>$BR105*IF(DukeEnergy_TP!BQ105&lt;&gt;0,1,0)</f>
        <v>0</v>
      </c>
    </row>
    <row r="464" spans="1:69">
      <c r="A464" t="s">
        <v>285</v>
      </c>
      <c r="B464" t="s">
        <v>32</v>
      </c>
      <c r="C464" t="s">
        <v>33</v>
      </c>
      <c r="D464" t="s">
        <v>34</v>
      </c>
      <c r="E464" t="s">
        <v>465</v>
      </c>
      <c r="F464" t="s">
        <v>472</v>
      </c>
      <c r="I464">
        <v>87</v>
      </c>
      <c r="J464" t="s">
        <v>72</v>
      </c>
      <c r="K464">
        <v>2000</v>
      </c>
      <c r="M464" t="s">
        <v>306</v>
      </c>
      <c r="N464" t="s">
        <v>332</v>
      </c>
      <c r="S464" t="s">
        <v>329</v>
      </c>
      <c r="T464" t="s">
        <v>41</v>
      </c>
      <c r="U464">
        <v>39.452199999999998</v>
      </c>
      <c r="V464">
        <v>-84.464699999999993</v>
      </c>
      <c r="W464" t="s">
        <v>42</v>
      </c>
      <c r="X464" t="s">
        <v>467</v>
      </c>
      <c r="Y464" t="s">
        <v>468</v>
      </c>
      <c r="AA464" t="s">
        <v>57</v>
      </c>
      <c r="AB464" t="s">
        <v>469</v>
      </c>
      <c r="AC464" t="s">
        <v>470</v>
      </c>
      <c r="AD464" t="s">
        <v>473</v>
      </c>
      <c r="AE464" t="s">
        <v>49</v>
      </c>
      <c r="AF464" s="1">
        <v>1</v>
      </c>
      <c r="AG464">
        <f t="shared" si="504"/>
        <v>2088</v>
      </c>
      <c r="AH464" t="str">
        <f t="shared" si="505"/>
        <v/>
      </c>
      <c r="AI464">
        <f t="shared" si="506"/>
        <v>24</v>
      </c>
      <c r="AJ464">
        <f t="shared" si="508"/>
        <v>2040</v>
      </c>
      <c r="AK464">
        <f t="shared" ref="AK464:AL464" si="548">AJ464+40</f>
        <v>2080</v>
      </c>
      <c r="AL464">
        <f t="shared" si="548"/>
        <v>2120</v>
      </c>
      <c r="AM464">
        <f>BT106*IF(DukeEnergy_TP!AM106&lt;&gt;0,1,0)</f>
        <v>150056.1208590407</v>
      </c>
      <c r="AN464">
        <f>BU106*IF(DukeEnergy_TP!AN106&lt;&gt;0,1,0)</f>
        <v>162095.9419739439</v>
      </c>
      <c r="AO464">
        <f>BV106*IF(DukeEnergy_TP!AO106&lt;&gt;0,1,0)</f>
        <v>183433.46874906344</v>
      </c>
      <c r="AP464">
        <f>BW106*IF(DukeEnergy_TP!AP106&lt;&gt;0,1,0)</f>
        <v>143405.72362242182</v>
      </c>
      <c r="AQ464">
        <f>$BR106*IF(DukeEnergy_TP!AQ106&lt;&gt;0,1,0)</f>
        <v>159747.81380111747</v>
      </c>
      <c r="AR464">
        <f>$BR106*IF(DukeEnergy_TP!AR106&lt;&gt;0,1,0)</f>
        <v>159747.81380111747</v>
      </c>
      <c r="AS464">
        <f>$BR106*IF(DukeEnergy_TP!AS106&lt;&gt;0,1,0)</f>
        <v>159747.81380111747</v>
      </c>
      <c r="AT464">
        <f>$BR106*IF(DukeEnergy_TP!AT106&lt;&gt;0,1,0)</f>
        <v>159747.81380111747</v>
      </c>
      <c r="AU464">
        <f>$BR106*IF(DukeEnergy_TP!AU106&lt;&gt;0,1,0)</f>
        <v>159747.81380111747</v>
      </c>
      <c r="AV464">
        <f>$BR106*IF(DukeEnergy_TP!AV106&lt;&gt;0,1,0)</f>
        <v>159747.81380111747</v>
      </c>
      <c r="AW464">
        <f>$BR106*IF(DukeEnergy_TP!AW106&lt;&gt;0,1,0)</f>
        <v>159747.81380111747</v>
      </c>
      <c r="AX464">
        <f>$BR106*IF(DukeEnergy_TP!AX106&lt;&gt;0,1,0)</f>
        <v>159747.81380111747</v>
      </c>
      <c r="AY464">
        <f>$BR106*IF(DukeEnergy_TP!AY106&lt;&gt;0,1,0)</f>
        <v>159747.81380111747</v>
      </c>
      <c r="AZ464">
        <f>$BR106*IF(DukeEnergy_TP!AZ106&lt;&gt;0,1,0)</f>
        <v>159747.81380111747</v>
      </c>
      <c r="BA464">
        <f>$BR106*IF(DukeEnergy_TP!BA106&lt;&gt;0,1,0)</f>
        <v>159747.81380111747</v>
      </c>
      <c r="BB464">
        <f>$BR106*IF(DukeEnergy_TP!BB106&lt;&gt;0,1,0)</f>
        <v>159747.81380111747</v>
      </c>
      <c r="BC464">
        <f>$BR106*IF(DukeEnergy_TP!BC106&lt;&gt;0,1,0)</f>
        <v>159747.81380111747</v>
      </c>
      <c r="BD464">
        <f>$BR106*IF(DukeEnergy_TP!BD106&lt;&gt;0,1,0)</f>
        <v>159747.81380111747</v>
      </c>
      <c r="BE464">
        <f>$BR106*IF(DukeEnergy_TP!BE106&lt;&gt;0,1,0)</f>
        <v>159747.81380111747</v>
      </c>
      <c r="BF464">
        <f>$BR106*IF(DukeEnergy_TP!BF106&lt;&gt;0,1,0)</f>
        <v>159747.81380111747</v>
      </c>
      <c r="BG464">
        <f>$BR106*IF(DukeEnergy_TP!BG106&lt;&gt;0,1,0)</f>
        <v>0</v>
      </c>
      <c r="BH464">
        <f>$BR106*IF(DukeEnergy_TP!BH106&lt;&gt;0,1,0)</f>
        <v>0</v>
      </c>
      <c r="BI464">
        <f>$BR106*IF(DukeEnergy_TP!BI106&lt;&gt;0,1,0)</f>
        <v>0</v>
      </c>
      <c r="BJ464">
        <f>$BR106*IF(DukeEnergy_TP!BJ106&lt;&gt;0,1,0)</f>
        <v>0</v>
      </c>
      <c r="BK464">
        <f>$BR106*IF(DukeEnergy_TP!BK106&lt;&gt;0,1,0)</f>
        <v>0</v>
      </c>
      <c r="BL464">
        <f>$BR106*IF(DukeEnergy_TP!BL106&lt;&gt;0,1,0)</f>
        <v>0</v>
      </c>
      <c r="BM464">
        <f>$BR106*IF(DukeEnergy_TP!BM106&lt;&gt;0,1,0)</f>
        <v>0</v>
      </c>
      <c r="BN464">
        <f>$BR106*IF(DukeEnergy_TP!BN106&lt;&gt;0,1,0)</f>
        <v>0</v>
      </c>
      <c r="BO464">
        <f>$BR106*IF(DukeEnergy_TP!BO106&lt;&gt;0,1,0)</f>
        <v>0</v>
      </c>
      <c r="BP464">
        <f>$BR106*IF(DukeEnergy_TP!BP106&lt;&gt;0,1,0)</f>
        <v>0</v>
      </c>
      <c r="BQ464">
        <f>$BR106*IF(DukeEnergy_TP!BQ106&lt;&gt;0,1,0)</f>
        <v>0</v>
      </c>
    </row>
    <row r="465" spans="1:69">
      <c r="A465" t="s">
        <v>285</v>
      </c>
      <c r="B465" t="s">
        <v>32</v>
      </c>
      <c r="C465" t="s">
        <v>33</v>
      </c>
      <c r="D465" t="s">
        <v>34</v>
      </c>
      <c r="E465" t="s">
        <v>465</v>
      </c>
      <c r="F465" t="s">
        <v>474</v>
      </c>
      <c r="I465">
        <v>87</v>
      </c>
      <c r="J465" t="s">
        <v>72</v>
      </c>
      <c r="K465">
        <v>2000</v>
      </c>
      <c r="M465" t="s">
        <v>306</v>
      </c>
      <c r="N465" t="s">
        <v>332</v>
      </c>
      <c r="S465" t="s">
        <v>329</v>
      </c>
      <c r="T465" t="s">
        <v>41</v>
      </c>
      <c r="U465">
        <v>39.452199999999998</v>
      </c>
      <c r="V465">
        <v>-84.464699999999993</v>
      </c>
      <c r="W465" t="s">
        <v>42</v>
      </c>
      <c r="X465" t="s">
        <v>467</v>
      </c>
      <c r="Y465" t="s">
        <v>468</v>
      </c>
      <c r="AA465" t="s">
        <v>57</v>
      </c>
      <c r="AB465" t="s">
        <v>469</v>
      </c>
      <c r="AC465" t="s">
        <v>470</v>
      </c>
      <c r="AD465" t="s">
        <v>475</v>
      </c>
      <c r="AE465" t="s">
        <v>49</v>
      </c>
      <c r="AF465" s="1">
        <v>1</v>
      </c>
      <c r="AG465">
        <f t="shared" si="504"/>
        <v>2088</v>
      </c>
      <c r="AH465" t="str">
        <f t="shared" si="505"/>
        <v/>
      </c>
      <c r="AI465">
        <f t="shared" si="506"/>
        <v>24</v>
      </c>
      <c r="AJ465">
        <f t="shared" si="508"/>
        <v>2040</v>
      </c>
      <c r="AK465">
        <f t="shared" ref="AK465:AL465" si="549">AJ465+40</f>
        <v>2080</v>
      </c>
      <c r="AL465">
        <f t="shared" si="549"/>
        <v>2120</v>
      </c>
      <c r="AM465">
        <f>BT107*IF(DukeEnergy_TP!AM107&lt;&gt;0,1,0)</f>
        <v>150056.1208590407</v>
      </c>
      <c r="AN465">
        <f>BU107*IF(DukeEnergy_TP!AN107&lt;&gt;0,1,0)</f>
        <v>162095.9419739439</v>
      </c>
      <c r="AO465">
        <f>BV107*IF(DukeEnergy_TP!AO107&lt;&gt;0,1,0)</f>
        <v>183433.46874906344</v>
      </c>
      <c r="AP465">
        <f>BW107*IF(DukeEnergy_TP!AP107&lt;&gt;0,1,0)</f>
        <v>143405.72362242182</v>
      </c>
      <c r="AQ465">
        <f>$BR107*IF(DukeEnergy_TP!AQ107&lt;&gt;0,1,0)</f>
        <v>159747.81380111747</v>
      </c>
      <c r="AR465">
        <f>$BR107*IF(DukeEnergy_TP!AR107&lt;&gt;0,1,0)</f>
        <v>159747.81380111747</v>
      </c>
      <c r="AS465">
        <f>$BR107*IF(DukeEnergy_TP!AS107&lt;&gt;0,1,0)</f>
        <v>159747.81380111747</v>
      </c>
      <c r="AT465">
        <f>$BR107*IF(DukeEnergy_TP!AT107&lt;&gt;0,1,0)</f>
        <v>159747.81380111747</v>
      </c>
      <c r="AU465">
        <f>$BR107*IF(DukeEnergy_TP!AU107&lt;&gt;0,1,0)</f>
        <v>159747.81380111747</v>
      </c>
      <c r="AV465">
        <f>$BR107*IF(DukeEnergy_TP!AV107&lt;&gt;0,1,0)</f>
        <v>159747.81380111747</v>
      </c>
      <c r="AW465">
        <f>$BR107*IF(DukeEnergy_TP!AW107&lt;&gt;0,1,0)</f>
        <v>159747.81380111747</v>
      </c>
      <c r="AX465">
        <f>$BR107*IF(DukeEnergy_TP!AX107&lt;&gt;0,1,0)</f>
        <v>159747.81380111747</v>
      </c>
      <c r="AY465">
        <f>$BR107*IF(DukeEnergy_TP!AY107&lt;&gt;0,1,0)</f>
        <v>159747.81380111747</v>
      </c>
      <c r="AZ465">
        <f>$BR107*IF(DukeEnergy_TP!AZ107&lt;&gt;0,1,0)</f>
        <v>159747.81380111747</v>
      </c>
      <c r="BA465">
        <f>$BR107*IF(DukeEnergy_TP!BA107&lt;&gt;0,1,0)</f>
        <v>159747.81380111747</v>
      </c>
      <c r="BB465">
        <f>$BR107*IF(DukeEnergy_TP!BB107&lt;&gt;0,1,0)</f>
        <v>159747.81380111747</v>
      </c>
      <c r="BC465">
        <f>$BR107*IF(DukeEnergy_TP!BC107&lt;&gt;0,1,0)</f>
        <v>159747.81380111747</v>
      </c>
      <c r="BD465">
        <f>$BR107*IF(DukeEnergy_TP!BD107&lt;&gt;0,1,0)</f>
        <v>159747.81380111747</v>
      </c>
      <c r="BE465">
        <f>$BR107*IF(DukeEnergy_TP!BE107&lt;&gt;0,1,0)</f>
        <v>159747.81380111747</v>
      </c>
      <c r="BF465">
        <f>$BR107*IF(DukeEnergy_TP!BF107&lt;&gt;0,1,0)</f>
        <v>159747.81380111747</v>
      </c>
      <c r="BG465">
        <f>$BR107*IF(DukeEnergy_TP!BG107&lt;&gt;0,1,0)</f>
        <v>0</v>
      </c>
      <c r="BH465">
        <f>$BR107*IF(DukeEnergy_TP!BH107&lt;&gt;0,1,0)</f>
        <v>0</v>
      </c>
      <c r="BI465">
        <f>$BR107*IF(DukeEnergy_TP!BI107&lt;&gt;0,1,0)</f>
        <v>0</v>
      </c>
      <c r="BJ465">
        <f>$BR107*IF(DukeEnergy_TP!BJ107&lt;&gt;0,1,0)</f>
        <v>0</v>
      </c>
      <c r="BK465">
        <f>$BR107*IF(DukeEnergy_TP!BK107&lt;&gt;0,1,0)</f>
        <v>0</v>
      </c>
      <c r="BL465">
        <f>$BR107*IF(DukeEnergy_TP!BL107&lt;&gt;0,1,0)</f>
        <v>0</v>
      </c>
      <c r="BM465">
        <f>$BR107*IF(DukeEnergy_TP!BM107&lt;&gt;0,1,0)</f>
        <v>0</v>
      </c>
      <c r="BN465">
        <f>$BR107*IF(DukeEnergy_TP!BN107&lt;&gt;0,1,0)</f>
        <v>0</v>
      </c>
      <c r="BO465">
        <f>$BR107*IF(DukeEnergy_TP!BO107&lt;&gt;0,1,0)</f>
        <v>0</v>
      </c>
      <c r="BP465">
        <f>$BR107*IF(DukeEnergy_TP!BP107&lt;&gt;0,1,0)</f>
        <v>0</v>
      </c>
      <c r="BQ465">
        <f>$BR107*IF(DukeEnergy_TP!BQ107&lt;&gt;0,1,0)</f>
        <v>0</v>
      </c>
    </row>
    <row r="466" spans="1:69">
      <c r="A466" t="s">
        <v>285</v>
      </c>
      <c r="B466" t="s">
        <v>32</v>
      </c>
      <c r="C466" t="s">
        <v>33</v>
      </c>
      <c r="D466" t="s">
        <v>34</v>
      </c>
      <c r="E466" t="s">
        <v>465</v>
      </c>
      <c r="F466" t="s">
        <v>476</v>
      </c>
      <c r="I466">
        <v>87</v>
      </c>
      <c r="J466" t="s">
        <v>72</v>
      </c>
      <c r="K466">
        <v>2000</v>
      </c>
      <c r="M466" t="s">
        <v>306</v>
      </c>
      <c r="N466" t="s">
        <v>332</v>
      </c>
      <c r="S466" t="s">
        <v>329</v>
      </c>
      <c r="T466" t="s">
        <v>41</v>
      </c>
      <c r="U466">
        <v>39.452199999999998</v>
      </c>
      <c r="V466">
        <v>-84.464699999999993</v>
      </c>
      <c r="W466" t="s">
        <v>42</v>
      </c>
      <c r="X466" t="s">
        <v>467</v>
      </c>
      <c r="Y466" t="s">
        <v>468</v>
      </c>
      <c r="AA466" t="s">
        <v>57</v>
      </c>
      <c r="AB466" t="s">
        <v>469</v>
      </c>
      <c r="AC466" t="s">
        <v>470</v>
      </c>
      <c r="AD466" t="s">
        <v>477</v>
      </c>
      <c r="AE466" t="s">
        <v>49</v>
      </c>
      <c r="AF466" s="1">
        <v>1</v>
      </c>
      <c r="AG466">
        <f t="shared" si="504"/>
        <v>2088</v>
      </c>
      <c r="AH466" t="str">
        <f t="shared" si="505"/>
        <v/>
      </c>
      <c r="AI466">
        <f t="shared" si="506"/>
        <v>24</v>
      </c>
      <c r="AJ466">
        <f t="shared" si="508"/>
        <v>2040</v>
      </c>
      <c r="AK466">
        <f t="shared" ref="AK466:AL466" si="550">AJ466+40</f>
        <v>2080</v>
      </c>
      <c r="AL466">
        <f t="shared" si="550"/>
        <v>2120</v>
      </c>
      <c r="AM466">
        <f>BT108*IF(DukeEnergy_TP!AM108&lt;&gt;0,1,0)</f>
        <v>150056.1208590407</v>
      </c>
      <c r="AN466">
        <f>BU108*IF(DukeEnergy_TP!AN108&lt;&gt;0,1,0)</f>
        <v>162095.9419739439</v>
      </c>
      <c r="AO466">
        <f>BV108*IF(DukeEnergy_TP!AO108&lt;&gt;0,1,0)</f>
        <v>183433.46874906344</v>
      </c>
      <c r="AP466">
        <f>BW108*IF(DukeEnergy_TP!AP108&lt;&gt;0,1,0)</f>
        <v>143405.72362242182</v>
      </c>
      <c r="AQ466">
        <f>$BR108*IF(DukeEnergy_TP!AQ108&lt;&gt;0,1,0)</f>
        <v>159747.81380111747</v>
      </c>
      <c r="AR466">
        <f>$BR108*IF(DukeEnergy_TP!AR108&lt;&gt;0,1,0)</f>
        <v>159747.81380111747</v>
      </c>
      <c r="AS466">
        <f>$BR108*IF(DukeEnergy_TP!AS108&lt;&gt;0,1,0)</f>
        <v>159747.81380111747</v>
      </c>
      <c r="AT466">
        <f>$BR108*IF(DukeEnergy_TP!AT108&lt;&gt;0,1,0)</f>
        <v>159747.81380111747</v>
      </c>
      <c r="AU466">
        <f>$BR108*IF(DukeEnergy_TP!AU108&lt;&gt;0,1,0)</f>
        <v>159747.81380111747</v>
      </c>
      <c r="AV466">
        <f>$BR108*IF(DukeEnergy_TP!AV108&lt;&gt;0,1,0)</f>
        <v>159747.81380111747</v>
      </c>
      <c r="AW466">
        <f>$BR108*IF(DukeEnergy_TP!AW108&lt;&gt;0,1,0)</f>
        <v>159747.81380111747</v>
      </c>
      <c r="AX466">
        <f>$BR108*IF(DukeEnergy_TP!AX108&lt;&gt;0,1,0)</f>
        <v>159747.81380111747</v>
      </c>
      <c r="AY466">
        <f>$BR108*IF(DukeEnergy_TP!AY108&lt;&gt;0,1,0)</f>
        <v>159747.81380111747</v>
      </c>
      <c r="AZ466">
        <f>$BR108*IF(DukeEnergy_TP!AZ108&lt;&gt;0,1,0)</f>
        <v>159747.81380111747</v>
      </c>
      <c r="BA466">
        <f>$BR108*IF(DukeEnergy_TP!BA108&lt;&gt;0,1,0)</f>
        <v>159747.81380111747</v>
      </c>
      <c r="BB466">
        <f>$BR108*IF(DukeEnergy_TP!BB108&lt;&gt;0,1,0)</f>
        <v>159747.81380111747</v>
      </c>
      <c r="BC466">
        <f>$BR108*IF(DukeEnergy_TP!BC108&lt;&gt;0,1,0)</f>
        <v>159747.81380111747</v>
      </c>
      <c r="BD466">
        <f>$BR108*IF(DukeEnergy_TP!BD108&lt;&gt;0,1,0)</f>
        <v>159747.81380111747</v>
      </c>
      <c r="BE466">
        <f>$BR108*IF(DukeEnergy_TP!BE108&lt;&gt;0,1,0)</f>
        <v>159747.81380111747</v>
      </c>
      <c r="BF466">
        <f>$BR108*IF(DukeEnergy_TP!BF108&lt;&gt;0,1,0)</f>
        <v>159747.81380111747</v>
      </c>
      <c r="BG466">
        <f>$BR108*IF(DukeEnergy_TP!BG108&lt;&gt;0,1,0)</f>
        <v>0</v>
      </c>
      <c r="BH466">
        <f>$BR108*IF(DukeEnergy_TP!BH108&lt;&gt;0,1,0)</f>
        <v>0</v>
      </c>
      <c r="BI466">
        <f>$BR108*IF(DukeEnergy_TP!BI108&lt;&gt;0,1,0)</f>
        <v>0</v>
      </c>
      <c r="BJ466">
        <f>$BR108*IF(DukeEnergy_TP!BJ108&lt;&gt;0,1,0)</f>
        <v>0</v>
      </c>
      <c r="BK466">
        <f>$BR108*IF(DukeEnergy_TP!BK108&lt;&gt;0,1,0)</f>
        <v>0</v>
      </c>
      <c r="BL466">
        <f>$BR108*IF(DukeEnergy_TP!BL108&lt;&gt;0,1,0)</f>
        <v>0</v>
      </c>
      <c r="BM466">
        <f>$BR108*IF(DukeEnergy_TP!BM108&lt;&gt;0,1,0)</f>
        <v>0</v>
      </c>
      <c r="BN466">
        <f>$BR108*IF(DukeEnergy_TP!BN108&lt;&gt;0,1,0)</f>
        <v>0</v>
      </c>
      <c r="BO466">
        <f>$BR108*IF(DukeEnergy_TP!BO108&lt;&gt;0,1,0)</f>
        <v>0</v>
      </c>
      <c r="BP466">
        <f>$BR108*IF(DukeEnergy_TP!BP108&lt;&gt;0,1,0)</f>
        <v>0</v>
      </c>
      <c r="BQ466">
        <f>$BR108*IF(DukeEnergy_TP!BQ108&lt;&gt;0,1,0)</f>
        <v>0</v>
      </c>
    </row>
    <row r="467" spans="1:69">
      <c r="A467" t="s">
        <v>285</v>
      </c>
      <c r="B467" t="s">
        <v>32</v>
      </c>
      <c r="C467" t="s">
        <v>33</v>
      </c>
      <c r="D467" t="s">
        <v>34</v>
      </c>
      <c r="E467" t="s">
        <v>465</v>
      </c>
      <c r="F467" t="s">
        <v>478</v>
      </c>
      <c r="I467">
        <v>87</v>
      </c>
      <c r="J467" t="s">
        <v>72</v>
      </c>
      <c r="K467">
        <v>2000</v>
      </c>
      <c r="M467" t="s">
        <v>306</v>
      </c>
      <c r="N467" t="s">
        <v>332</v>
      </c>
      <c r="S467" t="s">
        <v>329</v>
      </c>
      <c r="T467" t="s">
        <v>41</v>
      </c>
      <c r="U467">
        <v>39.452199999999998</v>
      </c>
      <c r="V467">
        <v>-84.464699999999993</v>
      </c>
      <c r="W467" t="s">
        <v>42</v>
      </c>
      <c r="X467" t="s">
        <v>467</v>
      </c>
      <c r="Y467" t="s">
        <v>468</v>
      </c>
      <c r="AA467" t="s">
        <v>57</v>
      </c>
      <c r="AB467" t="s">
        <v>469</v>
      </c>
      <c r="AC467" t="s">
        <v>470</v>
      </c>
      <c r="AD467" t="s">
        <v>479</v>
      </c>
      <c r="AE467" t="s">
        <v>49</v>
      </c>
      <c r="AF467" s="1">
        <v>1</v>
      </c>
      <c r="AG467">
        <f t="shared" si="504"/>
        <v>2088</v>
      </c>
      <c r="AH467" t="str">
        <f t="shared" si="505"/>
        <v/>
      </c>
      <c r="AI467">
        <f t="shared" si="506"/>
        <v>24</v>
      </c>
      <c r="AJ467">
        <f t="shared" si="508"/>
        <v>2040</v>
      </c>
      <c r="AK467">
        <f t="shared" ref="AK467:AL467" si="551">AJ467+40</f>
        <v>2080</v>
      </c>
      <c r="AL467">
        <f t="shared" si="551"/>
        <v>2120</v>
      </c>
      <c r="AM467">
        <f>BT109*IF(DukeEnergy_TP!AM109&lt;&gt;0,1,0)</f>
        <v>150056.1208590407</v>
      </c>
      <c r="AN467">
        <f>BU109*IF(DukeEnergy_TP!AN109&lt;&gt;0,1,0)</f>
        <v>162095.9419739439</v>
      </c>
      <c r="AO467">
        <f>BV109*IF(DukeEnergy_TP!AO109&lt;&gt;0,1,0)</f>
        <v>183433.46874906344</v>
      </c>
      <c r="AP467">
        <f>BW109*IF(DukeEnergy_TP!AP109&lt;&gt;0,1,0)</f>
        <v>143405.72362242182</v>
      </c>
      <c r="AQ467">
        <f>$BR109*IF(DukeEnergy_TP!AQ109&lt;&gt;0,1,0)</f>
        <v>159747.81380111747</v>
      </c>
      <c r="AR467">
        <f>$BR109*IF(DukeEnergy_TP!AR109&lt;&gt;0,1,0)</f>
        <v>159747.81380111747</v>
      </c>
      <c r="AS467">
        <f>$BR109*IF(DukeEnergy_TP!AS109&lt;&gt;0,1,0)</f>
        <v>159747.81380111747</v>
      </c>
      <c r="AT467">
        <f>$BR109*IF(DukeEnergy_TP!AT109&lt;&gt;0,1,0)</f>
        <v>159747.81380111747</v>
      </c>
      <c r="AU467">
        <f>$BR109*IF(DukeEnergy_TP!AU109&lt;&gt;0,1,0)</f>
        <v>159747.81380111747</v>
      </c>
      <c r="AV467">
        <f>$BR109*IF(DukeEnergy_TP!AV109&lt;&gt;0,1,0)</f>
        <v>159747.81380111747</v>
      </c>
      <c r="AW467">
        <f>$BR109*IF(DukeEnergy_TP!AW109&lt;&gt;0,1,0)</f>
        <v>159747.81380111747</v>
      </c>
      <c r="AX467">
        <f>$BR109*IF(DukeEnergy_TP!AX109&lt;&gt;0,1,0)</f>
        <v>159747.81380111747</v>
      </c>
      <c r="AY467">
        <f>$BR109*IF(DukeEnergy_TP!AY109&lt;&gt;0,1,0)</f>
        <v>159747.81380111747</v>
      </c>
      <c r="AZ467">
        <f>$BR109*IF(DukeEnergy_TP!AZ109&lt;&gt;0,1,0)</f>
        <v>159747.81380111747</v>
      </c>
      <c r="BA467">
        <f>$BR109*IF(DukeEnergy_TP!BA109&lt;&gt;0,1,0)</f>
        <v>159747.81380111747</v>
      </c>
      <c r="BB467">
        <f>$BR109*IF(DukeEnergy_TP!BB109&lt;&gt;0,1,0)</f>
        <v>159747.81380111747</v>
      </c>
      <c r="BC467">
        <f>$BR109*IF(DukeEnergy_TP!BC109&lt;&gt;0,1,0)</f>
        <v>159747.81380111747</v>
      </c>
      <c r="BD467">
        <f>$BR109*IF(DukeEnergy_TP!BD109&lt;&gt;0,1,0)</f>
        <v>159747.81380111747</v>
      </c>
      <c r="BE467">
        <f>$BR109*IF(DukeEnergy_TP!BE109&lt;&gt;0,1,0)</f>
        <v>159747.81380111747</v>
      </c>
      <c r="BF467">
        <f>$BR109*IF(DukeEnergy_TP!BF109&lt;&gt;0,1,0)</f>
        <v>159747.81380111747</v>
      </c>
      <c r="BG467">
        <f>$BR109*IF(DukeEnergy_TP!BG109&lt;&gt;0,1,0)</f>
        <v>0</v>
      </c>
      <c r="BH467">
        <f>$BR109*IF(DukeEnergy_TP!BH109&lt;&gt;0,1,0)</f>
        <v>0</v>
      </c>
      <c r="BI467">
        <f>$BR109*IF(DukeEnergy_TP!BI109&lt;&gt;0,1,0)</f>
        <v>0</v>
      </c>
      <c r="BJ467">
        <f>$BR109*IF(DukeEnergy_TP!BJ109&lt;&gt;0,1,0)</f>
        <v>0</v>
      </c>
      <c r="BK467">
        <f>$BR109*IF(DukeEnergy_TP!BK109&lt;&gt;0,1,0)</f>
        <v>0</v>
      </c>
      <c r="BL467">
        <f>$BR109*IF(DukeEnergy_TP!BL109&lt;&gt;0,1,0)</f>
        <v>0</v>
      </c>
      <c r="BM467">
        <f>$BR109*IF(DukeEnergy_TP!BM109&lt;&gt;0,1,0)</f>
        <v>0</v>
      </c>
      <c r="BN467">
        <f>$BR109*IF(DukeEnergy_TP!BN109&lt;&gt;0,1,0)</f>
        <v>0</v>
      </c>
      <c r="BO467">
        <f>$BR109*IF(DukeEnergy_TP!BO109&lt;&gt;0,1,0)</f>
        <v>0</v>
      </c>
      <c r="BP467">
        <f>$BR109*IF(DukeEnergy_TP!BP109&lt;&gt;0,1,0)</f>
        <v>0</v>
      </c>
      <c r="BQ467">
        <f>$BR109*IF(DukeEnergy_TP!BQ109&lt;&gt;0,1,0)</f>
        <v>0</v>
      </c>
    </row>
    <row r="468" spans="1:69">
      <c r="A468" t="s">
        <v>285</v>
      </c>
      <c r="B468" t="s">
        <v>32</v>
      </c>
      <c r="C468" t="s">
        <v>33</v>
      </c>
      <c r="D468" t="s">
        <v>34</v>
      </c>
      <c r="E468" t="s">
        <v>465</v>
      </c>
      <c r="F468" t="s">
        <v>480</v>
      </c>
      <c r="I468">
        <v>87</v>
      </c>
      <c r="J468" t="s">
        <v>72</v>
      </c>
      <c r="K468">
        <v>2000</v>
      </c>
      <c r="M468" t="s">
        <v>306</v>
      </c>
      <c r="N468" t="s">
        <v>332</v>
      </c>
      <c r="S468" t="s">
        <v>329</v>
      </c>
      <c r="T468" t="s">
        <v>41</v>
      </c>
      <c r="U468">
        <v>39.452199999999998</v>
      </c>
      <c r="V468">
        <v>-84.464699999999993</v>
      </c>
      <c r="W468" t="s">
        <v>42</v>
      </c>
      <c r="X468" t="s">
        <v>467</v>
      </c>
      <c r="Y468" t="s">
        <v>468</v>
      </c>
      <c r="AA468" t="s">
        <v>57</v>
      </c>
      <c r="AB468" t="s">
        <v>469</v>
      </c>
      <c r="AC468" t="s">
        <v>470</v>
      </c>
      <c r="AD468" t="s">
        <v>481</v>
      </c>
      <c r="AE468" t="s">
        <v>49</v>
      </c>
      <c r="AF468" s="1">
        <v>1</v>
      </c>
      <c r="AG468">
        <f t="shared" si="504"/>
        <v>2088</v>
      </c>
      <c r="AH468" t="str">
        <f t="shared" si="505"/>
        <v/>
      </c>
      <c r="AI468">
        <f t="shared" si="506"/>
        <v>24</v>
      </c>
      <c r="AJ468">
        <f t="shared" si="508"/>
        <v>2040</v>
      </c>
      <c r="AK468">
        <f t="shared" ref="AK468:AL468" si="552">AJ468+40</f>
        <v>2080</v>
      </c>
      <c r="AL468">
        <f t="shared" si="552"/>
        <v>2120</v>
      </c>
      <c r="AM468">
        <f>BT110*IF(DukeEnergy_TP!AM110&lt;&gt;0,1,0)</f>
        <v>150056.1208590407</v>
      </c>
      <c r="AN468">
        <f>BU110*IF(DukeEnergy_TP!AN110&lt;&gt;0,1,0)</f>
        <v>162095.9419739439</v>
      </c>
      <c r="AO468">
        <f>BV110*IF(DukeEnergy_TP!AO110&lt;&gt;0,1,0)</f>
        <v>183433.46874906344</v>
      </c>
      <c r="AP468">
        <f>BW110*IF(DukeEnergy_TP!AP110&lt;&gt;0,1,0)</f>
        <v>143405.72362242182</v>
      </c>
      <c r="AQ468">
        <f>$BR110*IF(DukeEnergy_TP!AQ110&lt;&gt;0,1,0)</f>
        <v>159747.81380111747</v>
      </c>
      <c r="AR468">
        <f>$BR110*IF(DukeEnergy_TP!AR110&lt;&gt;0,1,0)</f>
        <v>159747.81380111747</v>
      </c>
      <c r="AS468">
        <f>$BR110*IF(DukeEnergy_TP!AS110&lt;&gt;0,1,0)</f>
        <v>159747.81380111747</v>
      </c>
      <c r="AT468">
        <f>$BR110*IF(DukeEnergy_TP!AT110&lt;&gt;0,1,0)</f>
        <v>159747.81380111747</v>
      </c>
      <c r="AU468">
        <f>$BR110*IF(DukeEnergy_TP!AU110&lt;&gt;0,1,0)</f>
        <v>159747.81380111747</v>
      </c>
      <c r="AV468">
        <f>$BR110*IF(DukeEnergy_TP!AV110&lt;&gt;0,1,0)</f>
        <v>159747.81380111747</v>
      </c>
      <c r="AW468">
        <f>$BR110*IF(DukeEnergy_TP!AW110&lt;&gt;0,1,0)</f>
        <v>159747.81380111747</v>
      </c>
      <c r="AX468">
        <f>$BR110*IF(DukeEnergy_TP!AX110&lt;&gt;0,1,0)</f>
        <v>159747.81380111747</v>
      </c>
      <c r="AY468">
        <f>$BR110*IF(DukeEnergy_TP!AY110&lt;&gt;0,1,0)</f>
        <v>159747.81380111747</v>
      </c>
      <c r="AZ468">
        <f>$BR110*IF(DukeEnergy_TP!AZ110&lt;&gt;0,1,0)</f>
        <v>159747.81380111747</v>
      </c>
      <c r="BA468">
        <f>$BR110*IF(DukeEnergy_TP!BA110&lt;&gt;0,1,0)</f>
        <v>159747.81380111747</v>
      </c>
      <c r="BB468">
        <f>$BR110*IF(DukeEnergy_TP!BB110&lt;&gt;0,1,0)</f>
        <v>159747.81380111747</v>
      </c>
      <c r="BC468">
        <f>$BR110*IF(DukeEnergy_TP!BC110&lt;&gt;0,1,0)</f>
        <v>159747.81380111747</v>
      </c>
      <c r="BD468">
        <f>$BR110*IF(DukeEnergy_TP!BD110&lt;&gt;0,1,0)</f>
        <v>159747.81380111747</v>
      </c>
      <c r="BE468">
        <f>$BR110*IF(DukeEnergy_TP!BE110&lt;&gt;0,1,0)</f>
        <v>159747.81380111747</v>
      </c>
      <c r="BF468">
        <f>$BR110*IF(DukeEnergy_TP!BF110&lt;&gt;0,1,0)</f>
        <v>159747.81380111747</v>
      </c>
      <c r="BG468">
        <f>$BR110*IF(DukeEnergy_TP!BG110&lt;&gt;0,1,0)</f>
        <v>0</v>
      </c>
      <c r="BH468">
        <f>$BR110*IF(DukeEnergy_TP!BH110&lt;&gt;0,1,0)</f>
        <v>0</v>
      </c>
      <c r="BI468">
        <f>$BR110*IF(DukeEnergy_TP!BI110&lt;&gt;0,1,0)</f>
        <v>0</v>
      </c>
      <c r="BJ468">
        <f>$BR110*IF(DukeEnergy_TP!BJ110&lt;&gt;0,1,0)</f>
        <v>0</v>
      </c>
      <c r="BK468">
        <f>$BR110*IF(DukeEnergy_TP!BK110&lt;&gt;0,1,0)</f>
        <v>0</v>
      </c>
      <c r="BL468">
        <f>$BR110*IF(DukeEnergy_TP!BL110&lt;&gt;0,1,0)</f>
        <v>0</v>
      </c>
      <c r="BM468">
        <f>$BR110*IF(DukeEnergy_TP!BM110&lt;&gt;0,1,0)</f>
        <v>0</v>
      </c>
      <c r="BN468">
        <f>$BR110*IF(DukeEnergy_TP!BN110&lt;&gt;0,1,0)</f>
        <v>0</v>
      </c>
      <c r="BO468">
        <f>$BR110*IF(DukeEnergy_TP!BO110&lt;&gt;0,1,0)</f>
        <v>0</v>
      </c>
      <c r="BP468">
        <f>$BR110*IF(DukeEnergy_TP!BP110&lt;&gt;0,1,0)</f>
        <v>0</v>
      </c>
      <c r="BQ468">
        <f>$BR110*IF(DukeEnergy_TP!BQ110&lt;&gt;0,1,0)</f>
        <v>0</v>
      </c>
    </row>
    <row r="469" spans="1:69">
      <c r="A469" t="s">
        <v>285</v>
      </c>
      <c r="B469" t="s">
        <v>32</v>
      </c>
      <c r="C469" t="s">
        <v>33</v>
      </c>
      <c r="D469" t="s">
        <v>34</v>
      </c>
      <c r="E469" t="s">
        <v>465</v>
      </c>
      <c r="F469" t="s">
        <v>482</v>
      </c>
      <c r="I469">
        <v>87</v>
      </c>
      <c r="J469" t="s">
        <v>72</v>
      </c>
      <c r="K469">
        <v>2000</v>
      </c>
      <c r="M469" t="s">
        <v>306</v>
      </c>
      <c r="N469" t="s">
        <v>332</v>
      </c>
      <c r="S469" t="s">
        <v>329</v>
      </c>
      <c r="T469" t="s">
        <v>41</v>
      </c>
      <c r="U469">
        <v>39.452199999999998</v>
      </c>
      <c r="V469">
        <v>-84.464699999999993</v>
      </c>
      <c r="W469" t="s">
        <v>42</v>
      </c>
      <c r="X469" t="s">
        <v>467</v>
      </c>
      <c r="Y469" t="s">
        <v>468</v>
      </c>
      <c r="AA469" t="s">
        <v>57</v>
      </c>
      <c r="AB469" t="s">
        <v>469</v>
      </c>
      <c r="AC469" t="s">
        <v>470</v>
      </c>
      <c r="AD469" t="s">
        <v>483</v>
      </c>
      <c r="AE469" t="s">
        <v>49</v>
      </c>
      <c r="AF469" s="1">
        <v>1</v>
      </c>
      <c r="AG469">
        <f t="shared" si="504"/>
        <v>2088</v>
      </c>
      <c r="AH469" t="str">
        <f t="shared" si="505"/>
        <v/>
      </c>
      <c r="AI469">
        <f t="shared" si="506"/>
        <v>24</v>
      </c>
      <c r="AJ469">
        <f t="shared" si="508"/>
        <v>2040</v>
      </c>
      <c r="AK469">
        <f t="shared" ref="AK469:AL469" si="553">AJ469+40</f>
        <v>2080</v>
      </c>
      <c r="AL469">
        <f t="shared" si="553"/>
        <v>2120</v>
      </c>
      <c r="AM469">
        <f>BT111*IF(DukeEnergy_TP!AM111&lt;&gt;0,1,0)</f>
        <v>150056.1208590407</v>
      </c>
      <c r="AN469">
        <f>BU111*IF(DukeEnergy_TP!AN111&lt;&gt;0,1,0)</f>
        <v>162095.9419739439</v>
      </c>
      <c r="AO469">
        <f>BV111*IF(DukeEnergy_TP!AO111&lt;&gt;0,1,0)</f>
        <v>183433.46874906344</v>
      </c>
      <c r="AP469">
        <f>BW111*IF(DukeEnergy_TP!AP111&lt;&gt;0,1,0)</f>
        <v>143405.72362242182</v>
      </c>
      <c r="AQ469">
        <f>$BR111*IF(DukeEnergy_TP!AQ111&lt;&gt;0,1,0)</f>
        <v>159747.81380111747</v>
      </c>
      <c r="AR469">
        <f>$BR111*IF(DukeEnergy_TP!AR111&lt;&gt;0,1,0)</f>
        <v>159747.81380111747</v>
      </c>
      <c r="AS469">
        <f>$BR111*IF(DukeEnergy_TP!AS111&lt;&gt;0,1,0)</f>
        <v>159747.81380111747</v>
      </c>
      <c r="AT469">
        <f>$BR111*IF(DukeEnergy_TP!AT111&lt;&gt;0,1,0)</f>
        <v>159747.81380111747</v>
      </c>
      <c r="AU469">
        <f>$BR111*IF(DukeEnergy_TP!AU111&lt;&gt;0,1,0)</f>
        <v>159747.81380111747</v>
      </c>
      <c r="AV469">
        <f>$BR111*IF(DukeEnergy_TP!AV111&lt;&gt;0,1,0)</f>
        <v>159747.81380111747</v>
      </c>
      <c r="AW469">
        <f>$BR111*IF(DukeEnergy_TP!AW111&lt;&gt;0,1,0)</f>
        <v>159747.81380111747</v>
      </c>
      <c r="AX469">
        <f>$BR111*IF(DukeEnergy_TP!AX111&lt;&gt;0,1,0)</f>
        <v>159747.81380111747</v>
      </c>
      <c r="AY469">
        <f>$BR111*IF(DukeEnergy_TP!AY111&lt;&gt;0,1,0)</f>
        <v>159747.81380111747</v>
      </c>
      <c r="AZ469">
        <f>$BR111*IF(DukeEnergy_TP!AZ111&lt;&gt;0,1,0)</f>
        <v>159747.81380111747</v>
      </c>
      <c r="BA469">
        <f>$BR111*IF(DukeEnergy_TP!BA111&lt;&gt;0,1,0)</f>
        <v>159747.81380111747</v>
      </c>
      <c r="BB469">
        <f>$BR111*IF(DukeEnergy_TP!BB111&lt;&gt;0,1,0)</f>
        <v>159747.81380111747</v>
      </c>
      <c r="BC469">
        <f>$BR111*IF(DukeEnergy_TP!BC111&lt;&gt;0,1,0)</f>
        <v>159747.81380111747</v>
      </c>
      <c r="BD469">
        <f>$BR111*IF(DukeEnergy_TP!BD111&lt;&gt;0,1,0)</f>
        <v>159747.81380111747</v>
      </c>
      <c r="BE469">
        <f>$BR111*IF(DukeEnergy_TP!BE111&lt;&gt;0,1,0)</f>
        <v>159747.81380111747</v>
      </c>
      <c r="BF469">
        <f>$BR111*IF(DukeEnergy_TP!BF111&lt;&gt;0,1,0)</f>
        <v>159747.81380111747</v>
      </c>
      <c r="BG469">
        <f>$BR111*IF(DukeEnergy_TP!BG111&lt;&gt;0,1,0)</f>
        <v>0</v>
      </c>
      <c r="BH469">
        <f>$BR111*IF(DukeEnergy_TP!BH111&lt;&gt;0,1,0)</f>
        <v>0</v>
      </c>
      <c r="BI469">
        <f>$BR111*IF(DukeEnergy_TP!BI111&lt;&gt;0,1,0)</f>
        <v>0</v>
      </c>
      <c r="BJ469">
        <f>$BR111*IF(DukeEnergy_TP!BJ111&lt;&gt;0,1,0)</f>
        <v>0</v>
      </c>
      <c r="BK469">
        <f>$BR111*IF(DukeEnergy_TP!BK111&lt;&gt;0,1,0)</f>
        <v>0</v>
      </c>
      <c r="BL469">
        <f>$BR111*IF(DukeEnergy_TP!BL111&lt;&gt;0,1,0)</f>
        <v>0</v>
      </c>
      <c r="BM469">
        <f>$BR111*IF(DukeEnergy_TP!BM111&lt;&gt;0,1,0)</f>
        <v>0</v>
      </c>
      <c r="BN469">
        <f>$BR111*IF(DukeEnergy_TP!BN111&lt;&gt;0,1,0)</f>
        <v>0</v>
      </c>
      <c r="BO469">
        <f>$BR111*IF(DukeEnergy_TP!BO111&lt;&gt;0,1,0)</f>
        <v>0</v>
      </c>
      <c r="BP469">
        <f>$BR111*IF(DukeEnergy_TP!BP111&lt;&gt;0,1,0)</f>
        <v>0</v>
      </c>
      <c r="BQ469">
        <f>$BR111*IF(DukeEnergy_TP!BQ111&lt;&gt;0,1,0)</f>
        <v>0</v>
      </c>
    </row>
    <row r="470" spans="1:69">
      <c r="A470" t="s">
        <v>285</v>
      </c>
      <c r="B470" t="s">
        <v>32</v>
      </c>
      <c r="C470" t="s">
        <v>33</v>
      </c>
      <c r="D470" t="s">
        <v>34</v>
      </c>
      <c r="E470" t="s">
        <v>465</v>
      </c>
      <c r="F470" t="s">
        <v>484</v>
      </c>
      <c r="I470">
        <v>87</v>
      </c>
      <c r="J470" t="s">
        <v>72</v>
      </c>
      <c r="K470">
        <v>2000</v>
      </c>
      <c r="M470" t="s">
        <v>306</v>
      </c>
      <c r="N470" t="s">
        <v>332</v>
      </c>
      <c r="S470" t="s">
        <v>329</v>
      </c>
      <c r="T470" t="s">
        <v>41</v>
      </c>
      <c r="U470">
        <v>39.452199999999998</v>
      </c>
      <c r="V470">
        <v>-84.464699999999993</v>
      </c>
      <c r="W470" t="s">
        <v>42</v>
      </c>
      <c r="X470" t="s">
        <v>467</v>
      </c>
      <c r="Y470" t="s">
        <v>468</v>
      </c>
      <c r="AA470" t="s">
        <v>57</v>
      </c>
      <c r="AB470" t="s">
        <v>469</v>
      </c>
      <c r="AC470" t="s">
        <v>470</v>
      </c>
      <c r="AD470" t="s">
        <v>485</v>
      </c>
      <c r="AE470" t="s">
        <v>49</v>
      </c>
      <c r="AF470" s="1">
        <v>1</v>
      </c>
      <c r="AG470">
        <f t="shared" si="504"/>
        <v>2088</v>
      </c>
      <c r="AH470">
        <f t="shared" si="505"/>
        <v>2088</v>
      </c>
      <c r="AI470">
        <f t="shared" si="506"/>
        <v>24</v>
      </c>
      <c r="AJ470">
        <f t="shared" si="508"/>
        <v>2040</v>
      </c>
      <c r="AK470">
        <f t="shared" ref="AK470:AL470" si="554">AJ470+40</f>
        <v>2080</v>
      </c>
      <c r="AL470">
        <f t="shared" si="554"/>
        <v>2120</v>
      </c>
      <c r="AM470">
        <f>BT112*IF(DukeEnergy_TP!AM112&lt;&gt;0,1,0)</f>
        <v>150056.1208590407</v>
      </c>
      <c r="AN470">
        <f>BU112*IF(DukeEnergy_TP!AN112&lt;&gt;0,1,0)</f>
        <v>162095.9419739439</v>
      </c>
      <c r="AO470">
        <f>BV112*IF(DukeEnergy_TP!AO112&lt;&gt;0,1,0)</f>
        <v>183433.46874906344</v>
      </c>
      <c r="AP470">
        <f>BW112*IF(DukeEnergy_TP!AP112&lt;&gt;0,1,0)</f>
        <v>143405.72362242182</v>
      </c>
      <c r="AQ470">
        <f>$BR112*IF(DukeEnergy_TP!AQ112&lt;&gt;0,1,0)</f>
        <v>159747.81380111747</v>
      </c>
      <c r="AR470">
        <f>$BR112*IF(DukeEnergy_TP!AR112&lt;&gt;0,1,0)</f>
        <v>159747.81380111747</v>
      </c>
      <c r="AS470">
        <f>$BR112*IF(DukeEnergy_TP!AS112&lt;&gt;0,1,0)</f>
        <v>159747.81380111747</v>
      </c>
      <c r="AT470">
        <f>$BR112*IF(DukeEnergy_TP!AT112&lt;&gt;0,1,0)</f>
        <v>159747.81380111747</v>
      </c>
      <c r="AU470">
        <f>$BR112*IF(DukeEnergy_TP!AU112&lt;&gt;0,1,0)</f>
        <v>159747.81380111747</v>
      </c>
      <c r="AV470">
        <f>$BR112*IF(DukeEnergy_TP!AV112&lt;&gt;0,1,0)</f>
        <v>159747.81380111747</v>
      </c>
      <c r="AW470">
        <f>$BR112*IF(DukeEnergy_TP!AW112&lt;&gt;0,1,0)</f>
        <v>159747.81380111747</v>
      </c>
      <c r="AX470">
        <f>$BR112*IF(DukeEnergy_TP!AX112&lt;&gt;0,1,0)</f>
        <v>159747.81380111747</v>
      </c>
      <c r="AY470">
        <f>$BR112*IF(DukeEnergy_TP!AY112&lt;&gt;0,1,0)</f>
        <v>159747.81380111747</v>
      </c>
      <c r="AZ470">
        <f>$BR112*IF(DukeEnergy_TP!AZ112&lt;&gt;0,1,0)</f>
        <v>159747.81380111747</v>
      </c>
      <c r="BA470">
        <f>$BR112*IF(DukeEnergy_TP!BA112&lt;&gt;0,1,0)</f>
        <v>159747.81380111747</v>
      </c>
      <c r="BB470">
        <f>$BR112*IF(DukeEnergy_TP!BB112&lt;&gt;0,1,0)</f>
        <v>159747.81380111747</v>
      </c>
      <c r="BC470">
        <f>$BR112*IF(DukeEnergy_TP!BC112&lt;&gt;0,1,0)</f>
        <v>159747.81380111747</v>
      </c>
      <c r="BD470">
        <f>$BR112*IF(DukeEnergy_TP!BD112&lt;&gt;0,1,0)</f>
        <v>159747.81380111747</v>
      </c>
      <c r="BE470">
        <f>$BR112*IF(DukeEnergy_TP!BE112&lt;&gt;0,1,0)</f>
        <v>159747.81380111747</v>
      </c>
      <c r="BF470">
        <f>$BR112*IF(DukeEnergy_TP!BF112&lt;&gt;0,1,0)</f>
        <v>159747.81380111747</v>
      </c>
      <c r="BG470">
        <f>$BR112*IF(DukeEnergy_TP!BG112&lt;&gt;0,1,0)</f>
        <v>0</v>
      </c>
      <c r="BH470">
        <f>$BR112*IF(DukeEnergy_TP!BH112&lt;&gt;0,1,0)</f>
        <v>0</v>
      </c>
      <c r="BI470">
        <f>$BR112*IF(DukeEnergy_TP!BI112&lt;&gt;0,1,0)</f>
        <v>0</v>
      </c>
      <c r="BJ470">
        <f>$BR112*IF(DukeEnergy_TP!BJ112&lt;&gt;0,1,0)</f>
        <v>0</v>
      </c>
      <c r="BK470">
        <f>$BR112*IF(DukeEnergy_TP!BK112&lt;&gt;0,1,0)</f>
        <v>0</v>
      </c>
      <c r="BL470">
        <f>$BR112*IF(DukeEnergy_TP!BL112&lt;&gt;0,1,0)</f>
        <v>0</v>
      </c>
      <c r="BM470">
        <f>$BR112*IF(DukeEnergy_TP!BM112&lt;&gt;0,1,0)</f>
        <v>0</v>
      </c>
      <c r="BN470">
        <f>$BR112*IF(DukeEnergy_TP!BN112&lt;&gt;0,1,0)</f>
        <v>0</v>
      </c>
      <c r="BO470">
        <f>$BR112*IF(DukeEnergy_TP!BO112&lt;&gt;0,1,0)</f>
        <v>0</v>
      </c>
      <c r="BP470">
        <f>$BR112*IF(DukeEnergy_TP!BP112&lt;&gt;0,1,0)</f>
        <v>0</v>
      </c>
      <c r="BQ470">
        <f>$BR112*IF(DukeEnergy_TP!BQ112&lt;&gt;0,1,0)</f>
        <v>0</v>
      </c>
    </row>
    <row r="471" spans="1:69">
      <c r="A471" t="s">
        <v>285</v>
      </c>
      <c r="B471" t="s">
        <v>32</v>
      </c>
      <c r="C471" t="s">
        <v>33</v>
      </c>
      <c r="D471" t="s">
        <v>34</v>
      </c>
      <c r="E471" t="s">
        <v>486</v>
      </c>
      <c r="F471" t="s">
        <v>287</v>
      </c>
      <c r="I471">
        <v>100</v>
      </c>
      <c r="J471" t="s">
        <v>72</v>
      </c>
      <c r="K471">
        <v>2002</v>
      </c>
      <c r="M471" t="s">
        <v>306</v>
      </c>
      <c r="N471" t="s">
        <v>289</v>
      </c>
      <c r="S471" t="s">
        <v>324</v>
      </c>
      <c r="T471" t="s">
        <v>41</v>
      </c>
      <c r="U471">
        <v>35.159700000000001</v>
      </c>
      <c r="V471">
        <v>-81.430599999999998</v>
      </c>
      <c r="W471" t="s">
        <v>42</v>
      </c>
      <c r="X471" t="s">
        <v>487</v>
      </c>
      <c r="Y471" t="s">
        <v>488</v>
      </c>
      <c r="AA471" t="s">
        <v>185</v>
      </c>
      <c r="AB471" t="s">
        <v>489</v>
      </c>
      <c r="AC471" t="s">
        <v>490</v>
      </c>
      <c r="AD471" t="s">
        <v>491</v>
      </c>
      <c r="AE471" t="s">
        <v>49</v>
      </c>
      <c r="AF471" s="1">
        <v>1</v>
      </c>
      <c r="AG471">
        <f t="shared" si="504"/>
        <v>2400</v>
      </c>
      <c r="AH471" t="str">
        <f t="shared" si="505"/>
        <v/>
      </c>
      <c r="AI471">
        <f t="shared" si="506"/>
        <v>22</v>
      </c>
      <c r="AJ471">
        <f t="shared" si="508"/>
        <v>2042</v>
      </c>
      <c r="AK471">
        <f t="shared" ref="AK471:AL471" si="555">AJ471+40</f>
        <v>2082</v>
      </c>
      <c r="AL471">
        <f t="shared" si="555"/>
        <v>2122</v>
      </c>
      <c r="AM471">
        <f>BT113*IF(DukeEnergy_TP!AM113&lt;&gt;0,1,0)</f>
        <v>172478.29983797783</v>
      </c>
      <c r="AN471">
        <f>BU113*IF(DukeEnergy_TP!AN113&lt;&gt;0,1,0)</f>
        <v>186317.17468269417</v>
      </c>
      <c r="AO471">
        <f>BV113*IF(DukeEnergy_TP!AO113&lt;&gt;0,1,0)</f>
        <v>210843.06752765912</v>
      </c>
      <c r="AP471">
        <f>BW113*IF(DukeEnergy_TP!AP113&lt;&gt;0,1,0)</f>
        <v>164834.16508324348</v>
      </c>
      <c r="AQ471">
        <f>$BR113*IF(DukeEnergy_TP!AQ113&lt;&gt;0,1,0)</f>
        <v>183618.17678289366</v>
      </c>
      <c r="AR471">
        <f>$BR113*IF(DukeEnergy_TP!AR113&lt;&gt;0,1,0)</f>
        <v>183618.17678289366</v>
      </c>
      <c r="AS471">
        <f>$BR113*IF(DukeEnergy_TP!AS113&lt;&gt;0,1,0)</f>
        <v>183618.17678289366</v>
      </c>
      <c r="AT471">
        <f>$BR113*IF(DukeEnergy_TP!AT113&lt;&gt;0,1,0)</f>
        <v>183618.17678289366</v>
      </c>
      <c r="AU471">
        <f>$BR113*IF(DukeEnergy_TP!AU113&lt;&gt;0,1,0)</f>
        <v>183618.17678289366</v>
      </c>
      <c r="AV471">
        <f>$BR113*IF(DukeEnergy_TP!AV113&lt;&gt;0,1,0)</f>
        <v>183618.17678289366</v>
      </c>
      <c r="AW471">
        <f>$BR113*IF(DukeEnergy_TP!AW113&lt;&gt;0,1,0)</f>
        <v>183618.17678289366</v>
      </c>
      <c r="AX471">
        <f>$BR113*IF(DukeEnergy_TP!AX113&lt;&gt;0,1,0)</f>
        <v>183618.17678289366</v>
      </c>
      <c r="AY471">
        <f>$BR113*IF(DukeEnergy_TP!AY113&lt;&gt;0,1,0)</f>
        <v>183618.17678289366</v>
      </c>
      <c r="AZ471">
        <f>$BR113*IF(DukeEnergy_TP!AZ113&lt;&gt;0,1,0)</f>
        <v>183618.17678289366</v>
      </c>
      <c r="BA471">
        <f>$BR113*IF(DukeEnergy_TP!BA113&lt;&gt;0,1,0)</f>
        <v>183618.17678289366</v>
      </c>
      <c r="BB471">
        <f>$BR113*IF(DukeEnergy_TP!BB113&lt;&gt;0,1,0)</f>
        <v>183618.17678289366</v>
      </c>
      <c r="BC471">
        <f>$BR113*IF(DukeEnergy_TP!BC113&lt;&gt;0,1,0)</f>
        <v>183618.17678289366</v>
      </c>
      <c r="BD471">
        <f>$BR113*IF(DukeEnergy_TP!BD113&lt;&gt;0,1,0)</f>
        <v>183618.17678289366</v>
      </c>
      <c r="BE471">
        <f>$BR113*IF(DukeEnergy_TP!BE113&lt;&gt;0,1,0)</f>
        <v>183618.17678289366</v>
      </c>
      <c r="BF471">
        <f>$BR113*IF(DukeEnergy_TP!BF113&lt;&gt;0,1,0)</f>
        <v>183618.17678289366</v>
      </c>
      <c r="BG471">
        <f>$BR113*IF(DukeEnergy_TP!BG113&lt;&gt;0,1,0)</f>
        <v>183618.17678289366</v>
      </c>
      <c r="BH471">
        <f>$BR113*IF(DukeEnergy_TP!BH113&lt;&gt;0,1,0)</f>
        <v>183618.17678289366</v>
      </c>
      <c r="BI471">
        <f>$BR113*IF(DukeEnergy_TP!BI113&lt;&gt;0,1,0)</f>
        <v>0</v>
      </c>
      <c r="BJ471">
        <f>$BR113*IF(DukeEnergy_TP!BJ113&lt;&gt;0,1,0)</f>
        <v>0</v>
      </c>
      <c r="BK471">
        <f>$BR113*IF(DukeEnergy_TP!BK113&lt;&gt;0,1,0)</f>
        <v>0</v>
      </c>
      <c r="BL471">
        <f>$BR113*IF(DukeEnergy_TP!BL113&lt;&gt;0,1,0)</f>
        <v>0</v>
      </c>
      <c r="BM471">
        <f>$BR113*IF(DukeEnergy_TP!BM113&lt;&gt;0,1,0)</f>
        <v>0</v>
      </c>
      <c r="BN471">
        <f>$BR113*IF(DukeEnergy_TP!BN113&lt;&gt;0,1,0)</f>
        <v>0</v>
      </c>
      <c r="BO471">
        <f>$BR113*IF(DukeEnergy_TP!BO113&lt;&gt;0,1,0)</f>
        <v>0</v>
      </c>
      <c r="BP471">
        <f>$BR113*IF(DukeEnergy_TP!BP113&lt;&gt;0,1,0)</f>
        <v>0</v>
      </c>
      <c r="BQ471">
        <f>$BR113*IF(DukeEnergy_TP!BQ113&lt;&gt;0,1,0)</f>
        <v>0</v>
      </c>
    </row>
    <row r="472" spans="1:69">
      <c r="A472" t="s">
        <v>285</v>
      </c>
      <c r="B472" t="s">
        <v>32</v>
      </c>
      <c r="C472" t="s">
        <v>33</v>
      </c>
      <c r="D472" t="s">
        <v>34</v>
      </c>
      <c r="E472" t="s">
        <v>486</v>
      </c>
      <c r="F472" t="s">
        <v>296</v>
      </c>
      <c r="I472">
        <v>100</v>
      </c>
      <c r="J472" t="s">
        <v>72</v>
      </c>
      <c r="K472">
        <v>2002</v>
      </c>
      <c r="M472" t="s">
        <v>306</v>
      </c>
      <c r="N472" t="s">
        <v>289</v>
      </c>
      <c r="S472" t="s">
        <v>324</v>
      </c>
      <c r="T472" t="s">
        <v>41</v>
      </c>
      <c r="U472">
        <v>35.159700000000001</v>
      </c>
      <c r="V472">
        <v>-81.430599999999998</v>
      </c>
      <c r="W472" t="s">
        <v>42</v>
      </c>
      <c r="X472" t="s">
        <v>487</v>
      </c>
      <c r="Y472" t="s">
        <v>488</v>
      </c>
      <c r="AA472" t="s">
        <v>185</v>
      </c>
      <c r="AB472" t="s">
        <v>489</v>
      </c>
      <c r="AC472" t="s">
        <v>490</v>
      </c>
      <c r="AD472" t="s">
        <v>492</v>
      </c>
      <c r="AE472" t="s">
        <v>49</v>
      </c>
      <c r="AF472" s="1">
        <v>1</v>
      </c>
      <c r="AG472">
        <f t="shared" si="504"/>
        <v>2400</v>
      </c>
      <c r="AH472" t="str">
        <f t="shared" si="505"/>
        <v/>
      </c>
      <c r="AI472">
        <f t="shared" si="506"/>
        <v>22</v>
      </c>
      <c r="AJ472">
        <f t="shared" si="508"/>
        <v>2042</v>
      </c>
      <c r="AK472">
        <f t="shared" ref="AK472:AL472" si="556">AJ472+40</f>
        <v>2082</v>
      </c>
      <c r="AL472">
        <f t="shared" si="556"/>
        <v>2122</v>
      </c>
      <c r="AM472">
        <f>BT114*IF(DukeEnergy_TP!AM114&lt;&gt;0,1,0)</f>
        <v>172478.29983797783</v>
      </c>
      <c r="AN472">
        <f>BU114*IF(DukeEnergy_TP!AN114&lt;&gt;0,1,0)</f>
        <v>186317.17468269417</v>
      </c>
      <c r="AO472">
        <f>BV114*IF(DukeEnergy_TP!AO114&lt;&gt;0,1,0)</f>
        <v>210843.06752765912</v>
      </c>
      <c r="AP472">
        <f>BW114*IF(DukeEnergy_TP!AP114&lt;&gt;0,1,0)</f>
        <v>164834.16508324348</v>
      </c>
      <c r="AQ472">
        <f>$BR114*IF(DukeEnergy_TP!AQ114&lt;&gt;0,1,0)</f>
        <v>183618.17678289366</v>
      </c>
      <c r="AR472">
        <f>$BR114*IF(DukeEnergy_TP!AR114&lt;&gt;0,1,0)</f>
        <v>183618.17678289366</v>
      </c>
      <c r="AS472">
        <f>$BR114*IF(DukeEnergy_TP!AS114&lt;&gt;0,1,0)</f>
        <v>183618.17678289366</v>
      </c>
      <c r="AT472">
        <f>$BR114*IF(DukeEnergy_TP!AT114&lt;&gt;0,1,0)</f>
        <v>183618.17678289366</v>
      </c>
      <c r="AU472">
        <f>$BR114*IF(DukeEnergy_TP!AU114&lt;&gt;0,1,0)</f>
        <v>183618.17678289366</v>
      </c>
      <c r="AV472">
        <f>$BR114*IF(DukeEnergy_TP!AV114&lt;&gt;0,1,0)</f>
        <v>183618.17678289366</v>
      </c>
      <c r="AW472">
        <f>$BR114*IF(DukeEnergy_TP!AW114&lt;&gt;0,1,0)</f>
        <v>183618.17678289366</v>
      </c>
      <c r="AX472">
        <f>$BR114*IF(DukeEnergy_TP!AX114&lt;&gt;0,1,0)</f>
        <v>183618.17678289366</v>
      </c>
      <c r="AY472">
        <f>$BR114*IF(DukeEnergy_TP!AY114&lt;&gt;0,1,0)</f>
        <v>183618.17678289366</v>
      </c>
      <c r="AZ472">
        <f>$BR114*IF(DukeEnergy_TP!AZ114&lt;&gt;0,1,0)</f>
        <v>183618.17678289366</v>
      </c>
      <c r="BA472">
        <f>$BR114*IF(DukeEnergy_TP!BA114&lt;&gt;0,1,0)</f>
        <v>183618.17678289366</v>
      </c>
      <c r="BB472">
        <f>$BR114*IF(DukeEnergy_TP!BB114&lt;&gt;0,1,0)</f>
        <v>183618.17678289366</v>
      </c>
      <c r="BC472">
        <f>$BR114*IF(DukeEnergy_TP!BC114&lt;&gt;0,1,0)</f>
        <v>183618.17678289366</v>
      </c>
      <c r="BD472">
        <f>$BR114*IF(DukeEnergy_TP!BD114&lt;&gt;0,1,0)</f>
        <v>183618.17678289366</v>
      </c>
      <c r="BE472">
        <f>$BR114*IF(DukeEnergy_TP!BE114&lt;&gt;0,1,0)</f>
        <v>183618.17678289366</v>
      </c>
      <c r="BF472">
        <f>$BR114*IF(DukeEnergy_TP!BF114&lt;&gt;0,1,0)</f>
        <v>183618.17678289366</v>
      </c>
      <c r="BG472">
        <f>$BR114*IF(DukeEnergy_TP!BG114&lt;&gt;0,1,0)</f>
        <v>183618.17678289366</v>
      </c>
      <c r="BH472">
        <f>$BR114*IF(DukeEnergy_TP!BH114&lt;&gt;0,1,0)</f>
        <v>183618.17678289366</v>
      </c>
      <c r="BI472">
        <f>$BR114*IF(DukeEnergy_TP!BI114&lt;&gt;0,1,0)</f>
        <v>0</v>
      </c>
      <c r="BJ472">
        <f>$BR114*IF(DukeEnergy_TP!BJ114&lt;&gt;0,1,0)</f>
        <v>0</v>
      </c>
      <c r="BK472">
        <f>$BR114*IF(DukeEnergy_TP!BK114&lt;&gt;0,1,0)</f>
        <v>0</v>
      </c>
      <c r="BL472">
        <f>$BR114*IF(DukeEnergy_TP!BL114&lt;&gt;0,1,0)</f>
        <v>0</v>
      </c>
      <c r="BM472">
        <f>$BR114*IF(DukeEnergy_TP!BM114&lt;&gt;0,1,0)</f>
        <v>0</v>
      </c>
      <c r="BN472">
        <f>$BR114*IF(DukeEnergy_TP!BN114&lt;&gt;0,1,0)</f>
        <v>0</v>
      </c>
      <c r="BO472">
        <f>$BR114*IF(DukeEnergy_TP!BO114&lt;&gt;0,1,0)</f>
        <v>0</v>
      </c>
      <c r="BP472">
        <f>$BR114*IF(DukeEnergy_TP!BP114&lt;&gt;0,1,0)</f>
        <v>0</v>
      </c>
      <c r="BQ472">
        <f>$BR114*IF(DukeEnergy_TP!BQ114&lt;&gt;0,1,0)</f>
        <v>0</v>
      </c>
    </row>
    <row r="473" spans="1:69">
      <c r="A473" t="s">
        <v>285</v>
      </c>
      <c r="B473" t="s">
        <v>32</v>
      </c>
      <c r="C473" t="s">
        <v>33</v>
      </c>
      <c r="D473" t="s">
        <v>34</v>
      </c>
      <c r="E473" t="s">
        <v>486</v>
      </c>
      <c r="F473" t="s">
        <v>343</v>
      </c>
      <c r="I473">
        <v>100</v>
      </c>
      <c r="J473" t="s">
        <v>72</v>
      </c>
      <c r="K473">
        <v>2002</v>
      </c>
      <c r="M473" t="s">
        <v>306</v>
      </c>
      <c r="N473" t="s">
        <v>289</v>
      </c>
      <c r="S473" t="s">
        <v>324</v>
      </c>
      <c r="T473" t="s">
        <v>41</v>
      </c>
      <c r="U473">
        <v>35.159700000000001</v>
      </c>
      <c r="V473">
        <v>-81.430599999999998</v>
      </c>
      <c r="W473" t="s">
        <v>42</v>
      </c>
      <c r="X473" t="s">
        <v>487</v>
      </c>
      <c r="Y473" t="s">
        <v>488</v>
      </c>
      <c r="AA473" t="s">
        <v>185</v>
      </c>
      <c r="AB473" t="s">
        <v>489</v>
      </c>
      <c r="AC473" t="s">
        <v>490</v>
      </c>
      <c r="AD473" t="s">
        <v>493</v>
      </c>
      <c r="AE473" t="s">
        <v>49</v>
      </c>
      <c r="AF473" s="1">
        <v>1</v>
      </c>
      <c r="AG473">
        <f t="shared" si="504"/>
        <v>2400</v>
      </c>
      <c r="AH473" t="str">
        <f t="shared" si="505"/>
        <v/>
      </c>
      <c r="AI473">
        <f t="shared" si="506"/>
        <v>22</v>
      </c>
      <c r="AJ473">
        <f t="shared" si="508"/>
        <v>2042</v>
      </c>
      <c r="AK473">
        <f t="shared" ref="AK473:AL473" si="557">AJ473+40</f>
        <v>2082</v>
      </c>
      <c r="AL473">
        <f t="shared" si="557"/>
        <v>2122</v>
      </c>
      <c r="AM473">
        <f>BT115*IF(DukeEnergy_TP!AM115&lt;&gt;0,1,0)</f>
        <v>172478.29983797783</v>
      </c>
      <c r="AN473">
        <f>BU115*IF(DukeEnergy_TP!AN115&lt;&gt;0,1,0)</f>
        <v>186317.17468269417</v>
      </c>
      <c r="AO473">
        <f>BV115*IF(DukeEnergy_TP!AO115&lt;&gt;0,1,0)</f>
        <v>210843.06752765912</v>
      </c>
      <c r="AP473">
        <f>BW115*IF(DukeEnergy_TP!AP115&lt;&gt;0,1,0)</f>
        <v>164834.16508324348</v>
      </c>
      <c r="AQ473">
        <f>$BR115*IF(DukeEnergy_TP!AQ115&lt;&gt;0,1,0)</f>
        <v>183618.17678289366</v>
      </c>
      <c r="AR473">
        <f>$BR115*IF(DukeEnergy_TP!AR115&lt;&gt;0,1,0)</f>
        <v>183618.17678289366</v>
      </c>
      <c r="AS473">
        <f>$BR115*IF(DukeEnergy_TP!AS115&lt;&gt;0,1,0)</f>
        <v>183618.17678289366</v>
      </c>
      <c r="AT473">
        <f>$BR115*IF(DukeEnergy_TP!AT115&lt;&gt;0,1,0)</f>
        <v>183618.17678289366</v>
      </c>
      <c r="AU473">
        <f>$BR115*IF(DukeEnergy_TP!AU115&lt;&gt;0,1,0)</f>
        <v>183618.17678289366</v>
      </c>
      <c r="AV473">
        <f>$BR115*IF(DukeEnergy_TP!AV115&lt;&gt;0,1,0)</f>
        <v>183618.17678289366</v>
      </c>
      <c r="AW473">
        <f>$BR115*IF(DukeEnergy_TP!AW115&lt;&gt;0,1,0)</f>
        <v>183618.17678289366</v>
      </c>
      <c r="AX473">
        <f>$BR115*IF(DukeEnergy_TP!AX115&lt;&gt;0,1,0)</f>
        <v>183618.17678289366</v>
      </c>
      <c r="AY473">
        <f>$BR115*IF(DukeEnergy_TP!AY115&lt;&gt;0,1,0)</f>
        <v>183618.17678289366</v>
      </c>
      <c r="AZ473">
        <f>$BR115*IF(DukeEnergy_TP!AZ115&lt;&gt;0,1,0)</f>
        <v>183618.17678289366</v>
      </c>
      <c r="BA473">
        <f>$BR115*IF(DukeEnergy_TP!BA115&lt;&gt;0,1,0)</f>
        <v>183618.17678289366</v>
      </c>
      <c r="BB473">
        <f>$BR115*IF(DukeEnergy_TP!BB115&lt;&gt;0,1,0)</f>
        <v>183618.17678289366</v>
      </c>
      <c r="BC473">
        <f>$BR115*IF(DukeEnergy_TP!BC115&lt;&gt;0,1,0)</f>
        <v>183618.17678289366</v>
      </c>
      <c r="BD473">
        <f>$BR115*IF(DukeEnergy_TP!BD115&lt;&gt;0,1,0)</f>
        <v>183618.17678289366</v>
      </c>
      <c r="BE473">
        <f>$BR115*IF(DukeEnergy_TP!BE115&lt;&gt;0,1,0)</f>
        <v>183618.17678289366</v>
      </c>
      <c r="BF473">
        <f>$BR115*IF(DukeEnergy_TP!BF115&lt;&gt;0,1,0)</f>
        <v>183618.17678289366</v>
      </c>
      <c r="BG473">
        <f>$BR115*IF(DukeEnergy_TP!BG115&lt;&gt;0,1,0)</f>
        <v>183618.17678289366</v>
      </c>
      <c r="BH473">
        <f>$BR115*IF(DukeEnergy_TP!BH115&lt;&gt;0,1,0)</f>
        <v>183618.17678289366</v>
      </c>
      <c r="BI473">
        <f>$BR115*IF(DukeEnergy_TP!BI115&lt;&gt;0,1,0)</f>
        <v>0</v>
      </c>
      <c r="BJ473">
        <f>$BR115*IF(DukeEnergy_TP!BJ115&lt;&gt;0,1,0)</f>
        <v>0</v>
      </c>
      <c r="BK473">
        <f>$BR115*IF(DukeEnergy_TP!BK115&lt;&gt;0,1,0)</f>
        <v>0</v>
      </c>
      <c r="BL473">
        <f>$BR115*IF(DukeEnergy_TP!BL115&lt;&gt;0,1,0)</f>
        <v>0</v>
      </c>
      <c r="BM473">
        <f>$BR115*IF(DukeEnergy_TP!BM115&lt;&gt;0,1,0)</f>
        <v>0</v>
      </c>
      <c r="BN473">
        <f>$BR115*IF(DukeEnergy_TP!BN115&lt;&gt;0,1,0)</f>
        <v>0</v>
      </c>
      <c r="BO473">
        <f>$BR115*IF(DukeEnergy_TP!BO115&lt;&gt;0,1,0)</f>
        <v>0</v>
      </c>
      <c r="BP473">
        <f>$BR115*IF(DukeEnergy_TP!BP115&lt;&gt;0,1,0)</f>
        <v>0</v>
      </c>
      <c r="BQ473">
        <f>$BR115*IF(DukeEnergy_TP!BQ115&lt;&gt;0,1,0)</f>
        <v>0</v>
      </c>
    </row>
    <row r="474" spans="1:69">
      <c r="A474" t="s">
        <v>285</v>
      </c>
      <c r="B474" t="s">
        <v>32</v>
      </c>
      <c r="C474" t="s">
        <v>33</v>
      </c>
      <c r="D474" t="s">
        <v>34</v>
      </c>
      <c r="E474" t="s">
        <v>486</v>
      </c>
      <c r="F474" t="s">
        <v>327</v>
      </c>
      <c r="I474">
        <v>100</v>
      </c>
      <c r="J474" t="s">
        <v>72</v>
      </c>
      <c r="K474">
        <v>2002</v>
      </c>
      <c r="M474" t="s">
        <v>306</v>
      </c>
      <c r="N474" t="s">
        <v>289</v>
      </c>
      <c r="S474" t="s">
        <v>324</v>
      </c>
      <c r="T474" t="s">
        <v>41</v>
      </c>
      <c r="U474">
        <v>35.159700000000001</v>
      </c>
      <c r="V474">
        <v>-81.430599999999998</v>
      </c>
      <c r="W474" t="s">
        <v>42</v>
      </c>
      <c r="X474" t="s">
        <v>487</v>
      </c>
      <c r="Y474" t="s">
        <v>488</v>
      </c>
      <c r="AA474" t="s">
        <v>185</v>
      </c>
      <c r="AB474" t="s">
        <v>489</v>
      </c>
      <c r="AC474" t="s">
        <v>490</v>
      </c>
      <c r="AD474" t="s">
        <v>494</v>
      </c>
      <c r="AE474" t="s">
        <v>49</v>
      </c>
      <c r="AF474" s="1">
        <v>1</v>
      </c>
      <c r="AG474">
        <f t="shared" si="504"/>
        <v>2400</v>
      </c>
      <c r="AH474" t="str">
        <f t="shared" si="505"/>
        <v/>
      </c>
      <c r="AI474">
        <f t="shared" si="506"/>
        <v>22</v>
      </c>
      <c r="AJ474">
        <f t="shared" si="508"/>
        <v>2042</v>
      </c>
      <c r="AK474">
        <f t="shared" ref="AK474:AL474" si="558">AJ474+40</f>
        <v>2082</v>
      </c>
      <c r="AL474">
        <f t="shared" si="558"/>
        <v>2122</v>
      </c>
      <c r="AM474">
        <f>BT116*IF(DukeEnergy_TP!AM116&lt;&gt;0,1,0)</f>
        <v>172478.29983797783</v>
      </c>
      <c r="AN474">
        <f>BU116*IF(DukeEnergy_TP!AN116&lt;&gt;0,1,0)</f>
        <v>186317.17468269417</v>
      </c>
      <c r="AO474">
        <f>BV116*IF(DukeEnergy_TP!AO116&lt;&gt;0,1,0)</f>
        <v>210843.06752765912</v>
      </c>
      <c r="AP474">
        <f>BW116*IF(DukeEnergy_TP!AP116&lt;&gt;0,1,0)</f>
        <v>164834.16508324348</v>
      </c>
      <c r="AQ474">
        <f>$BR116*IF(DukeEnergy_TP!AQ116&lt;&gt;0,1,0)</f>
        <v>183618.17678289366</v>
      </c>
      <c r="AR474">
        <f>$BR116*IF(DukeEnergy_TP!AR116&lt;&gt;0,1,0)</f>
        <v>183618.17678289366</v>
      </c>
      <c r="AS474">
        <f>$BR116*IF(DukeEnergy_TP!AS116&lt;&gt;0,1,0)</f>
        <v>183618.17678289366</v>
      </c>
      <c r="AT474">
        <f>$BR116*IF(DukeEnergy_TP!AT116&lt;&gt;0,1,0)</f>
        <v>183618.17678289366</v>
      </c>
      <c r="AU474">
        <f>$BR116*IF(DukeEnergy_TP!AU116&lt;&gt;0,1,0)</f>
        <v>183618.17678289366</v>
      </c>
      <c r="AV474">
        <f>$BR116*IF(DukeEnergy_TP!AV116&lt;&gt;0,1,0)</f>
        <v>183618.17678289366</v>
      </c>
      <c r="AW474">
        <f>$BR116*IF(DukeEnergy_TP!AW116&lt;&gt;0,1,0)</f>
        <v>183618.17678289366</v>
      </c>
      <c r="AX474">
        <f>$BR116*IF(DukeEnergy_TP!AX116&lt;&gt;0,1,0)</f>
        <v>183618.17678289366</v>
      </c>
      <c r="AY474">
        <f>$BR116*IF(DukeEnergy_TP!AY116&lt;&gt;0,1,0)</f>
        <v>183618.17678289366</v>
      </c>
      <c r="AZ474">
        <f>$BR116*IF(DukeEnergy_TP!AZ116&lt;&gt;0,1,0)</f>
        <v>183618.17678289366</v>
      </c>
      <c r="BA474">
        <f>$BR116*IF(DukeEnergy_TP!BA116&lt;&gt;0,1,0)</f>
        <v>183618.17678289366</v>
      </c>
      <c r="BB474">
        <f>$BR116*IF(DukeEnergy_TP!BB116&lt;&gt;0,1,0)</f>
        <v>183618.17678289366</v>
      </c>
      <c r="BC474">
        <f>$BR116*IF(DukeEnergy_TP!BC116&lt;&gt;0,1,0)</f>
        <v>183618.17678289366</v>
      </c>
      <c r="BD474">
        <f>$BR116*IF(DukeEnergy_TP!BD116&lt;&gt;0,1,0)</f>
        <v>183618.17678289366</v>
      </c>
      <c r="BE474">
        <f>$BR116*IF(DukeEnergy_TP!BE116&lt;&gt;0,1,0)</f>
        <v>183618.17678289366</v>
      </c>
      <c r="BF474">
        <f>$BR116*IF(DukeEnergy_TP!BF116&lt;&gt;0,1,0)</f>
        <v>183618.17678289366</v>
      </c>
      <c r="BG474">
        <f>$BR116*IF(DukeEnergy_TP!BG116&lt;&gt;0,1,0)</f>
        <v>183618.17678289366</v>
      </c>
      <c r="BH474">
        <f>$BR116*IF(DukeEnergy_TP!BH116&lt;&gt;0,1,0)</f>
        <v>183618.17678289366</v>
      </c>
      <c r="BI474">
        <f>$BR116*IF(DukeEnergy_TP!BI116&lt;&gt;0,1,0)</f>
        <v>0</v>
      </c>
      <c r="BJ474">
        <f>$BR116*IF(DukeEnergy_TP!BJ116&lt;&gt;0,1,0)</f>
        <v>0</v>
      </c>
      <c r="BK474">
        <f>$BR116*IF(DukeEnergy_TP!BK116&lt;&gt;0,1,0)</f>
        <v>0</v>
      </c>
      <c r="BL474">
        <f>$BR116*IF(DukeEnergy_TP!BL116&lt;&gt;0,1,0)</f>
        <v>0</v>
      </c>
      <c r="BM474">
        <f>$BR116*IF(DukeEnergy_TP!BM116&lt;&gt;0,1,0)</f>
        <v>0</v>
      </c>
      <c r="BN474">
        <f>$BR116*IF(DukeEnergy_TP!BN116&lt;&gt;0,1,0)</f>
        <v>0</v>
      </c>
      <c r="BO474">
        <f>$BR116*IF(DukeEnergy_TP!BO116&lt;&gt;0,1,0)</f>
        <v>0</v>
      </c>
      <c r="BP474">
        <f>$BR116*IF(DukeEnergy_TP!BP116&lt;&gt;0,1,0)</f>
        <v>0</v>
      </c>
      <c r="BQ474">
        <f>$BR116*IF(DukeEnergy_TP!BQ116&lt;&gt;0,1,0)</f>
        <v>0</v>
      </c>
    </row>
    <row r="475" spans="1:69">
      <c r="A475" t="s">
        <v>285</v>
      </c>
      <c r="B475" t="s">
        <v>32</v>
      </c>
      <c r="C475" t="s">
        <v>33</v>
      </c>
      <c r="D475" t="s">
        <v>34</v>
      </c>
      <c r="E475" t="s">
        <v>486</v>
      </c>
      <c r="F475" t="s">
        <v>366</v>
      </c>
      <c r="I475">
        <v>100</v>
      </c>
      <c r="J475" t="s">
        <v>72</v>
      </c>
      <c r="K475">
        <v>2003</v>
      </c>
      <c r="M475" t="s">
        <v>306</v>
      </c>
      <c r="N475" t="s">
        <v>289</v>
      </c>
      <c r="S475" t="s">
        <v>324</v>
      </c>
      <c r="T475" t="s">
        <v>41</v>
      </c>
      <c r="U475">
        <v>35.159700000000001</v>
      </c>
      <c r="V475">
        <v>-81.430599999999998</v>
      </c>
      <c r="W475" t="s">
        <v>42</v>
      </c>
      <c r="X475" t="s">
        <v>487</v>
      </c>
      <c r="Y475" t="s">
        <v>488</v>
      </c>
      <c r="AA475" t="s">
        <v>185</v>
      </c>
      <c r="AB475" t="s">
        <v>489</v>
      </c>
      <c r="AC475" t="s">
        <v>490</v>
      </c>
      <c r="AD475" t="s">
        <v>495</v>
      </c>
      <c r="AE475" t="s">
        <v>49</v>
      </c>
      <c r="AF475" s="1">
        <v>1</v>
      </c>
      <c r="AG475">
        <f t="shared" si="504"/>
        <v>2400</v>
      </c>
      <c r="AH475" t="str">
        <f t="shared" si="505"/>
        <v/>
      </c>
      <c r="AI475">
        <f t="shared" si="506"/>
        <v>21</v>
      </c>
      <c r="AJ475">
        <f t="shared" si="508"/>
        <v>2043</v>
      </c>
      <c r="AK475">
        <f t="shared" ref="AK475:AL475" si="559">AJ475+40</f>
        <v>2083</v>
      </c>
      <c r="AL475">
        <f t="shared" si="559"/>
        <v>2123</v>
      </c>
      <c r="AM475">
        <f>BT117*IF(DukeEnergy_TP!AM117&lt;&gt;0,1,0)</f>
        <v>172478.29983797783</v>
      </c>
      <c r="AN475">
        <f>BU117*IF(DukeEnergy_TP!AN117&lt;&gt;0,1,0)</f>
        <v>186317.17468269417</v>
      </c>
      <c r="AO475">
        <f>BV117*IF(DukeEnergy_TP!AO117&lt;&gt;0,1,0)</f>
        <v>210843.06752765912</v>
      </c>
      <c r="AP475">
        <f>BW117*IF(DukeEnergy_TP!AP117&lt;&gt;0,1,0)</f>
        <v>164834.16508324348</v>
      </c>
      <c r="AQ475">
        <f>$BR117*IF(DukeEnergy_TP!AQ117&lt;&gt;0,1,0)</f>
        <v>183618.17678289366</v>
      </c>
      <c r="AR475">
        <f>$BR117*IF(DukeEnergy_TP!AR117&lt;&gt;0,1,0)</f>
        <v>183618.17678289366</v>
      </c>
      <c r="AS475">
        <f>$BR117*IF(DukeEnergy_TP!AS117&lt;&gt;0,1,0)</f>
        <v>183618.17678289366</v>
      </c>
      <c r="AT475">
        <f>$BR117*IF(DukeEnergy_TP!AT117&lt;&gt;0,1,0)</f>
        <v>183618.17678289366</v>
      </c>
      <c r="AU475">
        <f>$BR117*IF(DukeEnergy_TP!AU117&lt;&gt;0,1,0)</f>
        <v>183618.17678289366</v>
      </c>
      <c r="AV475">
        <f>$BR117*IF(DukeEnergy_TP!AV117&lt;&gt;0,1,0)</f>
        <v>183618.17678289366</v>
      </c>
      <c r="AW475">
        <f>$BR117*IF(DukeEnergy_TP!AW117&lt;&gt;0,1,0)</f>
        <v>183618.17678289366</v>
      </c>
      <c r="AX475">
        <f>$BR117*IF(DukeEnergy_TP!AX117&lt;&gt;0,1,0)</f>
        <v>183618.17678289366</v>
      </c>
      <c r="AY475">
        <f>$BR117*IF(DukeEnergy_TP!AY117&lt;&gt;0,1,0)</f>
        <v>183618.17678289366</v>
      </c>
      <c r="AZ475">
        <f>$BR117*IF(DukeEnergy_TP!AZ117&lt;&gt;0,1,0)</f>
        <v>183618.17678289366</v>
      </c>
      <c r="BA475">
        <f>$BR117*IF(DukeEnergy_TP!BA117&lt;&gt;0,1,0)</f>
        <v>183618.17678289366</v>
      </c>
      <c r="BB475">
        <f>$BR117*IF(DukeEnergy_TP!BB117&lt;&gt;0,1,0)</f>
        <v>183618.17678289366</v>
      </c>
      <c r="BC475">
        <f>$BR117*IF(DukeEnergy_TP!BC117&lt;&gt;0,1,0)</f>
        <v>183618.17678289366</v>
      </c>
      <c r="BD475">
        <f>$BR117*IF(DukeEnergy_TP!BD117&lt;&gt;0,1,0)</f>
        <v>183618.17678289366</v>
      </c>
      <c r="BE475">
        <f>$BR117*IF(DukeEnergy_TP!BE117&lt;&gt;0,1,0)</f>
        <v>183618.17678289366</v>
      </c>
      <c r="BF475">
        <f>$BR117*IF(DukeEnergy_TP!BF117&lt;&gt;0,1,0)</f>
        <v>183618.17678289366</v>
      </c>
      <c r="BG475">
        <f>$BR117*IF(DukeEnergy_TP!BG117&lt;&gt;0,1,0)</f>
        <v>183618.17678289366</v>
      </c>
      <c r="BH475">
        <f>$BR117*IF(DukeEnergy_TP!BH117&lt;&gt;0,1,0)</f>
        <v>183618.17678289366</v>
      </c>
      <c r="BI475">
        <f>$BR117*IF(DukeEnergy_TP!BI117&lt;&gt;0,1,0)</f>
        <v>183618.17678289366</v>
      </c>
      <c r="BJ475">
        <f>$BR117*IF(DukeEnergy_TP!BJ117&lt;&gt;0,1,0)</f>
        <v>0</v>
      </c>
      <c r="BK475">
        <f>$BR117*IF(DukeEnergy_TP!BK117&lt;&gt;0,1,0)</f>
        <v>0</v>
      </c>
      <c r="BL475">
        <f>$BR117*IF(DukeEnergy_TP!BL117&lt;&gt;0,1,0)</f>
        <v>0</v>
      </c>
      <c r="BM475">
        <f>$BR117*IF(DukeEnergy_TP!BM117&lt;&gt;0,1,0)</f>
        <v>0</v>
      </c>
      <c r="BN475">
        <f>$BR117*IF(DukeEnergy_TP!BN117&lt;&gt;0,1,0)</f>
        <v>0</v>
      </c>
      <c r="BO475">
        <f>$BR117*IF(DukeEnergy_TP!BO117&lt;&gt;0,1,0)</f>
        <v>0</v>
      </c>
      <c r="BP475">
        <f>$BR117*IF(DukeEnergy_TP!BP117&lt;&gt;0,1,0)</f>
        <v>0</v>
      </c>
      <c r="BQ475">
        <f>$BR117*IF(DukeEnergy_TP!BQ117&lt;&gt;0,1,0)</f>
        <v>0</v>
      </c>
    </row>
    <row r="476" spans="1:69">
      <c r="A476" t="s">
        <v>285</v>
      </c>
      <c r="B476" t="s">
        <v>32</v>
      </c>
      <c r="C476" t="s">
        <v>33</v>
      </c>
      <c r="D476" t="s">
        <v>34</v>
      </c>
      <c r="E476" t="s">
        <v>486</v>
      </c>
      <c r="F476" t="s">
        <v>346</v>
      </c>
      <c r="I476">
        <v>100</v>
      </c>
      <c r="J476" t="s">
        <v>72</v>
      </c>
      <c r="K476">
        <v>2003</v>
      </c>
      <c r="M476" t="s">
        <v>306</v>
      </c>
      <c r="N476" t="s">
        <v>289</v>
      </c>
      <c r="S476" t="s">
        <v>324</v>
      </c>
      <c r="T476" t="s">
        <v>41</v>
      </c>
      <c r="U476">
        <v>35.159700000000001</v>
      </c>
      <c r="V476">
        <v>-81.430599999999998</v>
      </c>
      <c r="W476" t="s">
        <v>42</v>
      </c>
      <c r="X476" t="s">
        <v>487</v>
      </c>
      <c r="Y476" t="s">
        <v>488</v>
      </c>
      <c r="AA476" t="s">
        <v>185</v>
      </c>
      <c r="AB476" t="s">
        <v>489</v>
      </c>
      <c r="AC476" t="s">
        <v>490</v>
      </c>
      <c r="AD476" t="s">
        <v>496</v>
      </c>
      <c r="AE476" t="s">
        <v>49</v>
      </c>
      <c r="AF476" s="1">
        <v>1</v>
      </c>
      <c r="AG476">
        <f t="shared" si="504"/>
        <v>2400</v>
      </c>
      <c r="AH476" t="str">
        <f t="shared" si="505"/>
        <v/>
      </c>
      <c r="AI476">
        <f t="shared" si="506"/>
        <v>21</v>
      </c>
      <c r="AJ476">
        <f t="shared" si="508"/>
        <v>2043</v>
      </c>
      <c r="AK476">
        <f t="shared" ref="AK476:AL476" si="560">AJ476+40</f>
        <v>2083</v>
      </c>
      <c r="AL476">
        <f t="shared" si="560"/>
        <v>2123</v>
      </c>
      <c r="AM476">
        <f>BT118*IF(DukeEnergy_TP!AM118&lt;&gt;0,1,0)</f>
        <v>172478.29983797783</v>
      </c>
      <c r="AN476">
        <f>BU118*IF(DukeEnergy_TP!AN118&lt;&gt;0,1,0)</f>
        <v>186317.17468269417</v>
      </c>
      <c r="AO476">
        <f>BV118*IF(DukeEnergy_TP!AO118&lt;&gt;0,1,0)</f>
        <v>210843.06752765912</v>
      </c>
      <c r="AP476">
        <f>BW118*IF(DukeEnergy_TP!AP118&lt;&gt;0,1,0)</f>
        <v>164834.16508324348</v>
      </c>
      <c r="AQ476">
        <f>$BR118*IF(DukeEnergy_TP!AQ118&lt;&gt;0,1,0)</f>
        <v>183618.17678289366</v>
      </c>
      <c r="AR476">
        <f>$BR118*IF(DukeEnergy_TP!AR118&lt;&gt;0,1,0)</f>
        <v>183618.17678289366</v>
      </c>
      <c r="AS476">
        <f>$BR118*IF(DukeEnergy_TP!AS118&lt;&gt;0,1,0)</f>
        <v>183618.17678289366</v>
      </c>
      <c r="AT476">
        <f>$BR118*IF(DukeEnergy_TP!AT118&lt;&gt;0,1,0)</f>
        <v>183618.17678289366</v>
      </c>
      <c r="AU476">
        <f>$BR118*IF(DukeEnergy_TP!AU118&lt;&gt;0,1,0)</f>
        <v>183618.17678289366</v>
      </c>
      <c r="AV476">
        <f>$BR118*IF(DukeEnergy_TP!AV118&lt;&gt;0,1,0)</f>
        <v>183618.17678289366</v>
      </c>
      <c r="AW476">
        <f>$BR118*IF(DukeEnergy_TP!AW118&lt;&gt;0,1,0)</f>
        <v>183618.17678289366</v>
      </c>
      <c r="AX476">
        <f>$BR118*IF(DukeEnergy_TP!AX118&lt;&gt;0,1,0)</f>
        <v>183618.17678289366</v>
      </c>
      <c r="AY476">
        <f>$BR118*IF(DukeEnergy_TP!AY118&lt;&gt;0,1,0)</f>
        <v>183618.17678289366</v>
      </c>
      <c r="AZ476">
        <f>$BR118*IF(DukeEnergy_TP!AZ118&lt;&gt;0,1,0)</f>
        <v>183618.17678289366</v>
      </c>
      <c r="BA476">
        <f>$BR118*IF(DukeEnergy_TP!BA118&lt;&gt;0,1,0)</f>
        <v>183618.17678289366</v>
      </c>
      <c r="BB476">
        <f>$BR118*IF(DukeEnergy_TP!BB118&lt;&gt;0,1,0)</f>
        <v>183618.17678289366</v>
      </c>
      <c r="BC476">
        <f>$BR118*IF(DukeEnergy_TP!BC118&lt;&gt;0,1,0)</f>
        <v>183618.17678289366</v>
      </c>
      <c r="BD476">
        <f>$BR118*IF(DukeEnergy_TP!BD118&lt;&gt;0,1,0)</f>
        <v>183618.17678289366</v>
      </c>
      <c r="BE476">
        <f>$BR118*IF(DukeEnergy_TP!BE118&lt;&gt;0,1,0)</f>
        <v>183618.17678289366</v>
      </c>
      <c r="BF476">
        <f>$BR118*IF(DukeEnergy_TP!BF118&lt;&gt;0,1,0)</f>
        <v>183618.17678289366</v>
      </c>
      <c r="BG476">
        <f>$BR118*IF(DukeEnergy_TP!BG118&lt;&gt;0,1,0)</f>
        <v>183618.17678289366</v>
      </c>
      <c r="BH476">
        <f>$BR118*IF(DukeEnergy_TP!BH118&lt;&gt;0,1,0)</f>
        <v>183618.17678289366</v>
      </c>
      <c r="BI476">
        <f>$BR118*IF(DukeEnergy_TP!BI118&lt;&gt;0,1,0)</f>
        <v>183618.17678289366</v>
      </c>
      <c r="BJ476">
        <f>$BR118*IF(DukeEnergy_TP!BJ118&lt;&gt;0,1,0)</f>
        <v>0</v>
      </c>
      <c r="BK476">
        <f>$BR118*IF(DukeEnergy_TP!BK118&lt;&gt;0,1,0)</f>
        <v>0</v>
      </c>
      <c r="BL476">
        <f>$BR118*IF(DukeEnergy_TP!BL118&lt;&gt;0,1,0)</f>
        <v>0</v>
      </c>
      <c r="BM476">
        <f>$BR118*IF(DukeEnergy_TP!BM118&lt;&gt;0,1,0)</f>
        <v>0</v>
      </c>
      <c r="BN476">
        <f>$BR118*IF(DukeEnergy_TP!BN118&lt;&gt;0,1,0)</f>
        <v>0</v>
      </c>
      <c r="BO476">
        <f>$BR118*IF(DukeEnergy_TP!BO118&lt;&gt;0,1,0)</f>
        <v>0</v>
      </c>
      <c r="BP476">
        <f>$BR118*IF(DukeEnergy_TP!BP118&lt;&gt;0,1,0)</f>
        <v>0</v>
      </c>
      <c r="BQ476">
        <f>$BR118*IF(DukeEnergy_TP!BQ118&lt;&gt;0,1,0)</f>
        <v>0</v>
      </c>
    </row>
    <row r="477" spans="1:69">
      <c r="A477" t="s">
        <v>285</v>
      </c>
      <c r="B477" t="s">
        <v>32</v>
      </c>
      <c r="C477" t="s">
        <v>33</v>
      </c>
      <c r="D477" t="s">
        <v>34</v>
      </c>
      <c r="E477" t="s">
        <v>486</v>
      </c>
      <c r="F477" t="s">
        <v>348</v>
      </c>
      <c r="I477">
        <v>100</v>
      </c>
      <c r="J477" t="s">
        <v>72</v>
      </c>
      <c r="K477">
        <v>2003</v>
      </c>
      <c r="M477" t="s">
        <v>306</v>
      </c>
      <c r="N477" t="s">
        <v>289</v>
      </c>
      <c r="S477" t="s">
        <v>324</v>
      </c>
      <c r="T477" t="s">
        <v>41</v>
      </c>
      <c r="U477">
        <v>35.159700000000001</v>
      </c>
      <c r="V477">
        <v>-81.430599999999998</v>
      </c>
      <c r="W477" t="s">
        <v>42</v>
      </c>
      <c r="X477" t="s">
        <v>487</v>
      </c>
      <c r="Y477" t="s">
        <v>488</v>
      </c>
      <c r="AA477" t="s">
        <v>185</v>
      </c>
      <c r="AB477" t="s">
        <v>489</v>
      </c>
      <c r="AC477" t="s">
        <v>490</v>
      </c>
      <c r="AD477" t="s">
        <v>497</v>
      </c>
      <c r="AE477" t="s">
        <v>49</v>
      </c>
      <c r="AF477" s="1">
        <v>1</v>
      </c>
      <c r="AG477">
        <f t="shared" si="504"/>
        <v>2400</v>
      </c>
      <c r="AH477" t="str">
        <f t="shared" si="505"/>
        <v/>
      </c>
      <c r="AI477">
        <f t="shared" si="506"/>
        <v>21</v>
      </c>
      <c r="AJ477">
        <f t="shared" si="508"/>
        <v>2043</v>
      </c>
      <c r="AK477">
        <f t="shared" ref="AK477:AL477" si="561">AJ477+40</f>
        <v>2083</v>
      </c>
      <c r="AL477">
        <f t="shared" si="561"/>
        <v>2123</v>
      </c>
      <c r="AM477">
        <f>BT119*IF(DukeEnergy_TP!AM119&lt;&gt;0,1,0)</f>
        <v>172478.29983797783</v>
      </c>
      <c r="AN477">
        <f>BU119*IF(DukeEnergy_TP!AN119&lt;&gt;0,1,0)</f>
        <v>186317.17468269417</v>
      </c>
      <c r="AO477">
        <f>BV119*IF(DukeEnergy_TP!AO119&lt;&gt;0,1,0)</f>
        <v>210843.06752765912</v>
      </c>
      <c r="AP477">
        <f>BW119*IF(DukeEnergy_TP!AP119&lt;&gt;0,1,0)</f>
        <v>164834.16508324348</v>
      </c>
      <c r="AQ477">
        <f>$BR119*IF(DukeEnergy_TP!AQ119&lt;&gt;0,1,0)</f>
        <v>183618.17678289366</v>
      </c>
      <c r="AR477">
        <f>$BR119*IF(DukeEnergy_TP!AR119&lt;&gt;0,1,0)</f>
        <v>183618.17678289366</v>
      </c>
      <c r="AS477">
        <f>$BR119*IF(DukeEnergy_TP!AS119&lt;&gt;0,1,0)</f>
        <v>183618.17678289366</v>
      </c>
      <c r="AT477">
        <f>$BR119*IF(DukeEnergy_TP!AT119&lt;&gt;0,1,0)</f>
        <v>183618.17678289366</v>
      </c>
      <c r="AU477">
        <f>$BR119*IF(DukeEnergy_TP!AU119&lt;&gt;0,1,0)</f>
        <v>183618.17678289366</v>
      </c>
      <c r="AV477">
        <f>$BR119*IF(DukeEnergy_TP!AV119&lt;&gt;0,1,0)</f>
        <v>183618.17678289366</v>
      </c>
      <c r="AW477">
        <f>$BR119*IF(DukeEnergy_TP!AW119&lt;&gt;0,1,0)</f>
        <v>183618.17678289366</v>
      </c>
      <c r="AX477">
        <f>$BR119*IF(DukeEnergy_TP!AX119&lt;&gt;0,1,0)</f>
        <v>183618.17678289366</v>
      </c>
      <c r="AY477">
        <f>$BR119*IF(DukeEnergy_TP!AY119&lt;&gt;0,1,0)</f>
        <v>183618.17678289366</v>
      </c>
      <c r="AZ477">
        <f>$BR119*IF(DukeEnergy_TP!AZ119&lt;&gt;0,1,0)</f>
        <v>183618.17678289366</v>
      </c>
      <c r="BA477">
        <f>$BR119*IF(DukeEnergy_TP!BA119&lt;&gt;0,1,0)</f>
        <v>183618.17678289366</v>
      </c>
      <c r="BB477">
        <f>$BR119*IF(DukeEnergy_TP!BB119&lt;&gt;0,1,0)</f>
        <v>183618.17678289366</v>
      </c>
      <c r="BC477">
        <f>$BR119*IF(DukeEnergy_TP!BC119&lt;&gt;0,1,0)</f>
        <v>183618.17678289366</v>
      </c>
      <c r="BD477">
        <f>$BR119*IF(DukeEnergy_TP!BD119&lt;&gt;0,1,0)</f>
        <v>183618.17678289366</v>
      </c>
      <c r="BE477">
        <f>$BR119*IF(DukeEnergy_TP!BE119&lt;&gt;0,1,0)</f>
        <v>183618.17678289366</v>
      </c>
      <c r="BF477">
        <f>$BR119*IF(DukeEnergy_TP!BF119&lt;&gt;0,1,0)</f>
        <v>183618.17678289366</v>
      </c>
      <c r="BG477">
        <f>$BR119*IF(DukeEnergy_TP!BG119&lt;&gt;0,1,0)</f>
        <v>183618.17678289366</v>
      </c>
      <c r="BH477">
        <f>$BR119*IF(DukeEnergy_TP!BH119&lt;&gt;0,1,0)</f>
        <v>183618.17678289366</v>
      </c>
      <c r="BI477">
        <f>$BR119*IF(DukeEnergy_TP!BI119&lt;&gt;0,1,0)</f>
        <v>183618.17678289366</v>
      </c>
      <c r="BJ477">
        <f>$BR119*IF(DukeEnergy_TP!BJ119&lt;&gt;0,1,0)</f>
        <v>0</v>
      </c>
      <c r="BK477">
        <f>$BR119*IF(DukeEnergy_TP!BK119&lt;&gt;0,1,0)</f>
        <v>0</v>
      </c>
      <c r="BL477">
        <f>$BR119*IF(DukeEnergy_TP!BL119&lt;&gt;0,1,0)</f>
        <v>0</v>
      </c>
      <c r="BM477">
        <f>$BR119*IF(DukeEnergy_TP!BM119&lt;&gt;0,1,0)</f>
        <v>0</v>
      </c>
      <c r="BN477">
        <f>$BR119*IF(DukeEnergy_TP!BN119&lt;&gt;0,1,0)</f>
        <v>0</v>
      </c>
      <c r="BO477">
        <f>$BR119*IF(DukeEnergy_TP!BO119&lt;&gt;0,1,0)</f>
        <v>0</v>
      </c>
      <c r="BP477">
        <f>$BR119*IF(DukeEnergy_TP!BP119&lt;&gt;0,1,0)</f>
        <v>0</v>
      </c>
      <c r="BQ477">
        <f>$BR119*IF(DukeEnergy_TP!BQ119&lt;&gt;0,1,0)</f>
        <v>0</v>
      </c>
    </row>
    <row r="478" spans="1:69">
      <c r="A478" t="s">
        <v>285</v>
      </c>
      <c r="B478" t="s">
        <v>32</v>
      </c>
      <c r="C478" t="s">
        <v>33</v>
      </c>
      <c r="D478" t="s">
        <v>34</v>
      </c>
      <c r="E478" t="s">
        <v>486</v>
      </c>
      <c r="F478" t="s">
        <v>350</v>
      </c>
      <c r="I478">
        <v>100</v>
      </c>
      <c r="J478" t="s">
        <v>72</v>
      </c>
      <c r="K478">
        <v>2003</v>
      </c>
      <c r="M478" t="s">
        <v>306</v>
      </c>
      <c r="N478" t="s">
        <v>289</v>
      </c>
      <c r="S478" t="s">
        <v>324</v>
      </c>
      <c r="T478" t="s">
        <v>41</v>
      </c>
      <c r="U478">
        <v>35.159700000000001</v>
      </c>
      <c r="V478">
        <v>-81.430599999999998</v>
      </c>
      <c r="W478" t="s">
        <v>42</v>
      </c>
      <c r="X478" t="s">
        <v>487</v>
      </c>
      <c r="Y478" t="s">
        <v>488</v>
      </c>
      <c r="AA478" t="s">
        <v>185</v>
      </c>
      <c r="AB478" t="s">
        <v>489</v>
      </c>
      <c r="AC478" t="s">
        <v>490</v>
      </c>
      <c r="AD478" t="s">
        <v>498</v>
      </c>
      <c r="AE478" t="s">
        <v>49</v>
      </c>
      <c r="AF478" s="1">
        <v>1</v>
      </c>
      <c r="AG478">
        <f t="shared" si="504"/>
        <v>2400</v>
      </c>
      <c r="AH478">
        <f t="shared" si="505"/>
        <v>2400</v>
      </c>
      <c r="AI478">
        <f t="shared" si="506"/>
        <v>21</v>
      </c>
      <c r="AJ478">
        <f t="shared" si="508"/>
        <v>2043</v>
      </c>
      <c r="AK478">
        <f t="shared" ref="AK478:AL478" si="562">AJ478+40</f>
        <v>2083</v>
      </c>
      <c r="AL478">
        <f t="shared" si="562"/>
        <v>2123</v>
      </c>
      <c r="AM478">
        <f>BT120*IF(DukeEnergy_TP!AM120&lt;&gt;0,1,0)</f>
        <v>172478.29983797783</v>
      </c>
      <c r="AN478">
        <f>BU120*IF(DukeEnergy_TP!AN120&lt;&gt;0,1,0)</f>
        <v>186317.17468269417</v>
      </c>
      <c r="AO478">
        <f>BV120*IF(DukeEnergy_TP!AO120&lt;&gt;0,1,0)</f>
        <v>210843.06752765912</v>
      </c>
      <c r="AP478">
        <f>BW120*IF(DukeEnergy_TP!AP120&lt;&gt;0,1,0)</f>
        <v>164834.16508324348</v>
      </c>
      <c r="AQ478">
        <f>$BR120*IF(DukeEnergy_TP!AQ120&lt;&gt;0,1,0)</f>
        <v>183618.17678289366</v>
      </c>
      <c r="AR478">
        <f>$BR120*IF(DukeEnergy_TP!AR120&lt;&gt;0,1,0)</f>
        <v>183618.17678289366</v>
      </c>
      <c r="AS478">
        <f>$BR120*IF(DukeEnergy_TP!AS120&lt;&gt;0,1,0)</f>
        <v>183618.17678289366</v>
      </c>
      <c r="AT478">
        <f>$BR120*IF(DukeEnergy_TP!AT120&lt;&gt;0,1,0)</f>
        <v>183618.17678289366</v>
      </c>
      <c r="AU478">
        <f>$BR120*IF(DukeEnergy_TP!AU120&lt;&gt;0,1,0)</f>
        <v>183618.17678289366</v>
      </c>
      <c r="AV478">
        <f>$BR120*IF(DukeEnergy_TP!AV120&lt;&gt;0,1,0)</f>
        <v>183618.17678289366</v>
      </c>
      <c r="AW478">
        <f>$BR120*IF(DukeEnergy_TP!AW120&lt;&gt;0,1,0)</f>
        <v>183618.17678289366</v>
      </c>
      <c r="AX478">
        <f>$BR120*IF(DukeEnergy_TP!AX120&lt;&gt;0,1,0)</f>
        <v>183618.17678289366</v>
      </c>
      <c r="AY478">
        <f>$BR120*IF(DukeEnergy_TP!AY120&lt;&gt;0,1,0)</f>
        <v>183618.17678289366</v>
      </c>
      <c r="AZ478">
        <f>$BR120*IF(DukeEnergy_TP!AZ120&lt;&gt;0,1,0)</f>
        <v>183618.17678289366</v>
      </c>
      <c r="BA478">
        <f>$BR120*IF(DukeEnergy_TP!BA120&lt;&gt;0,1,0)</f>
        <v>183618.17678289366</v>
      </c>
      <c r="BB478">
        <f>$BR120*IF(DukeEnergy_TP!BB120&lt;&gt;0,1,0)</f>
        <v>183618.17678289366</v>
      </c>
      <c r="BC478">
        <f>$BR120*IF(DukeEnergy_TP!BC120&lt;&gt;0,1,0)</f>
        <v>183618.17678289366</v>
      </c>
      <c r="BD478">
        <f>$BR120*IF(DukeEnergy_TP!BD120&lt;&gt;0,1,0)</f>
        <v>183618.17678289366</v>
      </c>
      <c r="BE478">
        <f>$BR120*IF(DukeEnergy_TP!BE120&lt;&gt;0,1,0)</f>
        <v>183618.17678289366</v>
      </c>
      <c r="BF478">
        <f>$BR120*IF(DukeEnergy_TP!BF120&lt;&gt;0,1,0)</f>
        <v>183618.17678289366</v>
      </c>
      <c r="BG478">
        <f>$BR120*IF(DukeEnergy_TP!BG120&lt;&gt;0,1,0)</f>
        <v>183618.17678289366</v>
      </c>
      <c r="BH478">
        <f>$BR120*IF(DukeEnergy_TP!BH120&lt;&gt;0,1,0)</f>
        <v>183618.17678289366</v>
      </c>
      <c r="BI478">
        <f>$BR120*IF(DukeEnergy_TP!BI120&lt;&gt;0,1,0)</f>
        <v>183618.17678289366</v>
      </c>
      <c r="BJ478">
        <f>$BR120*IF(DukeEnergy_TP!BJ120&lt;&gt;0,1,0)</f>
        <v>0</v>
      </c>
      <c r="BK478">
        <f>$BR120*IF(DukeEnergy_TP!BK120&lt;&gt;0,1,0)</f>
        <v>0</v>
      </c>
      <c r="BL478">
        <f>$BR120*IF(DukeEnergy_TP!BL120&lt;&gt;0,1,0)</f>
        <v>0</v>
      </c>
      <c r="BM478">
        <f>$BR120*IF(DukeEnergy_TP!BM120&lt;&gt;0,1,0)</f>
        <v>0</v>
      </c>
      <c r="BN478">
        <f>$BR120*IF(DukeEnergy_TP!BN120&lt;&gt;0,1,0)</f>
        <v>0</v>
      </c>
      <c r="BO478">
        <f>$BR120*IF(DukeEnergy_TP!BO120&lt;&gt;0,1,0)</f>
        <v>0</v>
      </c>
      <c r="BP478">
        <f>$BR120*IF(DukeEnergy_TP!BP120&lt;&gt;0,1,0)</f>
        <v>0</v>
      </c>
      <c r="BQ478">
        <f>$BR120*IF(DukeEnergy_TP!BQ120&lt;&gt;0,1,0)</f>
        <v>0</v>
      </c>
    </row>
    <row r="479" spans="1:69">
      <c r="A479" t="s">
        <v>285</v>
      </c>
      <c r="B479" t="s">
        <v>32</v>
      </c>
      <c r="C479" t="s">
        <v>33</v>
      </c>
      <c r="D479" t="s">
        <v>34</v>
      </c>
      <c r="E479" t="s">
        <v>499</v>
      </c>
      <c r="F479" t="s">
        <v>298</v>
      </c>
      <c r="I479">
        <v>283</v>
      </c>
      <c r="J479" t="s">
        <v>72</v>
      </c>
      <c r="K479">
        <v>2003</v>
      </c>
      <c r="M479" t="s">
        <v>299</v>
      </c>
      <c r="N479" t="s">
        <v>332</v>
      </c>
      <c r="S479" t="s">
        <v>329</v>
      </c>
      <c r="T479" t="s">
        <v>41</v>
      </c>
      <c r="U479">
        <v>40.096899999999998</v>
      </c>
      <c r="V479">
        <v>-85.971400000000003</v>
      </c>
      <c r="W479" t="s">
        <v>42</v>
      </c>
      <c r="X479" t="s">
        <v>500</v>
      </c>
      <c r="Y479" t="s">
        <v>226</v>
      </c>
      <c r="AA479" t="s">
        <v>101</v>
      </c>
      <c r="AB479" t="s">
        <v>501</v>
      </c>
      <c r="AC479" t="s">
        <v>502</v>
      </c>
      <c r="AD479" t="s">
        <v>503</v>
      </c>
      <c r="AE479" t="s">
        <v>49</v>
      </c>
      <c r="AF479" s="1">
        <v>1</v>
      </c>
      <c r="AG479">
        <f t="shared" si="504"/>
        <v>849</v>
      </c>
      <c r="AH479">
        <f t="shared" si="505"/>
        <v>849</v>
      </c>
      <c r="AI479">
        <f t="shared" si="506"/>
        <v>21</v>
      </c>
      <c r="AJ479">
        <f t="shared" si="508"/>
        <v>2043</v>
      </c>
      <c r="AK479">
        <f t="shared" ref="AK479:AL479" si="563">AJ479+40</f>
        <v>2083</v>
      </c>
      <c r="AL479">
        <f t="shared" si="563"/>
        <v>2123</v>
      </c>
      <c r="AM479">
        <f>BT121*IF(DukeEnergy_TP!AM121&lt;&gt;0,1,0)</f>
        <v>488113.58854147728</v>
      </c>
      <c r="AN479">
        <f>BU121*IF(DukeEnergy_TP!AN121&lt;&gt;0,1,0)</f>
        <v>527277.60435202438</v>
      </c>
      <c r="AO479">
        <f>BV121*IF(DukeEnergy_TP!AO121&lt;&gt;0,1,0)</f>
        <v>596685.88110327534</v>
      </c>
      <c r="AP479">
        <f>BW121*IF(DukeEnergy_TP!AP121&lt;&gt;0,1,0)</f>
        <v>466480.6871855791</v>
      </c>
      <c r="AQ479">
        <f>$BR121*IF(DukeEnergy_TP!AQ121&lt;&gt;0,1,0)</f>
        <v>519639.44029558904</v>
      </c>
      <c r="AR479">
        <f>$BR121*IF(DukeEnergy_TP!AR121&lt;&gt;0,1,0)</f>
        <v>519639.44029558904</v>
      </c>
      <c r="AS479">
        <f>$BR121*IF(DukeEnergy_TP!AS121&lt;&gt;0,1,0)</f>
        <v>519639.44029558904</v>
      </c>
      <c r="AT479">
        <f>$BR121*IF(DukeEnergy_TP!AT121&lt;&gt;0,1,0)</f>
        <v>519639.44029558904</v>
      </c>
      <c r="AU479">
        <f>$BR121*IF(DukeEnergy_TP!AU121&lt;&gt;0,1,0)</f>
        <v>519639.44029558904</v>
      </c>
      <c r="AV479">
        <f>$BR121*IF(DukeEnergy_TP!AV121&lt;&gt;0,1,0)</f>
        <v>519639.44029558904</v>
      </c>
      <c r="AW479">
        <f>$BR121*IF(DukeEnergy_TP!AW121&lt;&gt;0,1,0)</f>
        <v>519639.44029558904</v>
      </c>
      <c r="AX479">
        <f>$BR121*IF(DukeEnergy_TP!AX121&lt;&gt;0,1,0)</f>
        <v>519639.44029558904</v>
      </c>
      <c r="AY479">
        <f>$BR121*IF(DukeEnergy_TP!AY121&lt;&gt;0,1,0)</f>
        <v>519639.44029558904</v>
      </c>
      <c r="AZ479">
        <f>$BR121*IF(DukeEnergy_TP!AZ121&lt;&gt;0,1,0)</f>
        <v>519639.44029558904</v>
      </c>
      <c r="BA479">
        <f>$BR121*IF(DukeEnergy_TP!BA121&lt;&gt;0,1,0)</f>
        <v>519639.44029558904</v>
      </c>
      <c r="BB479">
        <f>$BR121*IF(DukeEnergy_TP!BB121&lt;&gt;0,1,0)</f>
        <v>519639.44029558904</v>
      </c>
      <c r="BC479">
        <f>$BR121*IF(DukeEnergy_TP!BC121&lt;&gt;0,1,0)</f>
        <v>519639.44029558904</v>
      </c>
      <c r="BD479">
        <f>$BR121*IF(DukeEnergy_TP!BD121&lt;&gt;0,1,0)</f>
        <v>519639.44029558904</v>
      </c>
      <c r="BE479">
        <f>$BR121*IF(DukeEnergy_TP!BE121&lt;&gt;0,1,0)</f>
        <v>519639.44029558904</v>
      </c>
      <c r="BF479">
        <f>$BR121*IF(DukeEnergy_TP!BF121&lt;&gt;0,1,0)</f>
        <v>519639.44029558904</v>
      </c>
      <c r="BG479">
        <f>$BR121*IF(DukeEnergy_TP!BG121&lt;&gt;0,1,0)</f>
        <v>519639.44029558904</v>
      </c>
      <c r="BH479">
        <f>$BR121*IF(DukeEnergy_TP!BH121&lt;&gt;0,1,0)</f>
        <v>519639.44029558904</v>
      </c>
      <c r="BI479">
        <f>$BR121*IF(DukeEnergy_TP!BI121&lt;&gt;0,1,0)</f>
        <v>519639.44029558904</v>
      </c>
      <c r="BJ479">
        <f>$BR121*IF(DukeEnergy_TP!BJ121&lt;&gt;0,1,0)</f>
        <v>0</v>
      </c>
      <c r="BK479">
        <f>$BR121*IF(DukeEnergy_TP!BK121&lt;&gt;0,1,0)</f>
        <v>0</v>
      </c>
      <c r="BL479">
        <f>$BR121*IF(DukeEnergy_TP!BL121&lt;&gt;0,1,0)</f>
        <v>0</v>
      </c>
      <c r="BM479">
        <f>$BR121*IF(DukeEnergy_TP!BM121&lt;&gt;0,1,0)</f>
        <v>0</v>
      </c>
      <c r="BN479">
        <f>$BR121*IF(DukeEnergy_TP!BN121&lt;&gt;0,1,0)</f>
        <v>0</v>
      </c>
      <c r="BO479">
        <f>$BR121*IF(DukeEnergy_TP!BO121&lt;&gt;0,1,0)</f>
        <v>0</v>
      </c>
      <c r="BP479">
        <f>$BR121*IF(DukeEnergy_TP!BP121&lt;&gt;0,1,0)</f>
        <v>0</v>
      </c>
      <c r="BQ479">
        <f>$BR121*IF(DukeEnergy_TP!BQ121&lt;&gt;0,1,0)</f>
        <v>0</v>
      </c>
    </row>
    <row r="480" spans="1:69">
      <c r="A480" t="s">
        <v>285</v>
      </c>
      <c r="B480" t="s">
        <v>32</v>
      </c>
      <c r="C480" t="s">
        <v>33</v>
      </c>
      <c r="D480" t="s">
        <v>34</v>
      </c>
      <c r="E480" t="s">
        <v>504</v>
      </c>
      <c r="F480" t="s">
        <v>505</v>
      </c>
      <c r="I480">
        <v>644</v>
      </c>
      <c r="J480" t="s">
        <v>72</v>
      </c>
      <c r="K480">
        <v>2004</v>
      </c>
      <c r="M480" t="s">
        <v>299</v>
      </c>
      <c r="N480" t="s">
        <v>332</v>
      </c>
      <c r="S480" t="s">
        <v>290</v>
      </c>
      <c r="T480" t="s">
        <v>41</v>
      </c>
      <c r="U480">
        <v>28.052499999999998</v>
      </c>
      <c r="V480">
        <v>-81.808300000000003</v>
      </c>
      <c r="W480" t="s">
        <v>42</v>
      </c>
      <c r="X480" t="s">
        <v>506</v>
      </c>
      <c r="Y480" t="s">
        <v>385</v>
      </c>
      <c r="AA480" t="s">
        <v>110</v>
      </c>
      <c r="AB480" t="s">
        <v>507</v>
      </c>
      <c r="AC480" t="s">
        <v>508</v>
      </c>
      <c r="AD480" t="s">
        <v>509</v>
      </c>
      <c r="AE480" t="s">
        <v>49</v>
      </c>
      <c r="AF480" s="1">
        <v>1</v>
      </c>
      <c r="AG480">
        <f t="shared" si="504"/>
        <v>1932</v>
      </c>
      <c r="AH480">
        <f t="shared" si="505"/>
        <v>1932</v>
      </c>
      <c r="AI480">
        <f t="shared" si="506"/>
        <v>20</v>
      </c>
      <c r="AJ480">
        <f t="shared" si="508"/>
        <v>2044</v>
      </c>
      <c r="AK480">
        <f t="shared" ref="AK480:AL480" si="564">AJ480+40</f>
        <v>2084</v>
      </c>
      <c r="AL480">
        <f t="shared" si="564"/>
        <v>2124</v>
      </c>
      <c r="AM480">
        <f>BT122*IF(DukeEnergy_TP!AM122&lt;&gt;0,1,0)</f>
        <v>1110760.2509565768</v>
      </c>
      <c r="AN480">
        <f>BU122*IF(DukeEnergy_TP!AN122&lt;&gt;0,1,0)</f>
        <v>1199882.6049565498</v>
      </c>
      <c r="AO480">
        <f>BV122*IF(DukeEnergy_TP!AO122&lt;&gt;0,1,0)</f>
        <v>1357829.3548781245</v>
      </c>
      <c r="AP480">
        <f>BW122*IF(DukeEnergy_TP!AP122&lt;&gt;0,1,0)</f>
        <v>1061532.0231360882</v>
      </c>
      <c r="AQ480">
        <f>$BR122*IF(DukeEnergy_TP!AQ122&lt;&gt;0,1,0)</f>
        <v>1182501.0584818353</v>
      </c>
      <c r="AR480">
        <f>$BR122*IF(DukeEnergy_TP!AR122&lt;&gt;0,1,0)</f>
        <v>1182501.0584818353</v>
      </c>
      <c r="AS480">
        <f>$BR122*IF(DukeEnergy_TP!AS122&lt;&gt;0,1,0)</f>
        <v>1182501.0584818353</v>
      </c>
      <c r="AT480">
        <f>$BR122*IF(DukeEnergy_TP!AT122&lt;&gt;0,1,0)</f>
        <v>1182501.0584818353</v>
      </c>
      <c r="AU480">
        <f>$BR122*IF(DukeEnergy_TP!AU122&lt;&gt;0,1,0)</f>
        <v>1182501.0584818353</v>
      </c>
      <c r="AV480">
        <f>$BR122*IF(DukeEnergy_TP!AV122&lt;&gt;0,1,0)</f>
        <v>1182501.0584818353</v>
      </c>
      <c r="AW480">
        <f>$BR122*IF(DukeEnergy_TP!AW122&lt;&gt;0,1,0)</f>
        <v>1182501.0584818353</v>
      </c>
      <c r="AX480">
        <f>$BR122*IF(DukeEnergy_TP!AX122&lt;&gt;0,1,0)</f>
        <v>1182501.0584818353</v>
      </c>
      <c r="AY480">
        <f>$BR122*IF(DukeEnergy_TP!AY122&lt;&gt;0,1,0)</f>
        <v>1182501.0584818353</v>
      </c>
      <c r="AZ480">
        <f>$BR122*IF(DukeEnergy_TP!AZ122&lt;&gt;0,1,0)</f>
        <v>1182501.0584818353</v>
      </c>
      <c r="BA480">
        <f>$BR122*IF(DukeEnergy_TP!BA122&lt;&gt;0,1,0)</f>
        <v>1182501.0584818353</v>
      </c>
      <c r="BB480">
        <f>$BR122*IF(DukeEnergy_TP!BB122&lt;&gt;0,1,0)</f>
        <v>1182501.0584818353</v>
      </c>
      <c r="BC480">
        <f>$BR122*IF(DukeEnergy_TP!BC122&lt;&gt;0,1,0)</f>
        <v>1182501.0584818353</v>
      </c>
      <c r="BD480">
        <f>$BR122*IF(DukeEnergy_TP!BD122&lt;&gt;0,1,0)</f>
        <v>1182501.0584818353</v>
      </c>
      <c r="BE480">
        <f>$BR122*IF(DukeEnergy_TP!BE122&lt;&gt;0,1,0)</f>
        <v>1182501.0584818353</v>
      </c>
      <c r="BF480">
        <f>$BR122*IF(DukeEnergy_TP!BF122&lt;&gt;0,1,0)</f>
        <v>1182501.0584818353</v>
      </c>
      <c r="BG480">
        <f>$BR122*IF(DukeEnergy_TP!BG122&lt;&gt;0,1,0)</f>
        <v>1182501.0584818353</v>
      </c>
      <c r="BH480">
        <f>$BR122*IF(DukeEnergy_TP!BH122&lt;&gt;0,1,0)</f>
        <v>1182501.0584818353</v>
      </c>
      <c r="BI480">
        <f>$BR122*IF(DukeEnergy_TP!BI122&lt;&gt;0,1,0)</f>
        <v>1182501.0584818353</v>
      </c>
      <c r="BJ480">
        <f>$BR122*IF(DukeEnergy_TP!BJ122&lt;&gt;0,1,0)</f>
        <v>1182501.0584818353</v>
      </c>
      <c r="BK480">
        <f>$BR122*IF(DukeEnergy_TP!BK122&lt;&gt;0,1,0)</f>
        <v>0</v>
      </c>
      <c r="BL480">
        <f>$BR122*IF(DukeEnergy_TP!BL122&lt;&gt;0,1,0)</f>
        <v>0</v>
      </c>
      <c r="BM480">
        <f>$BR122*IF(DukeEnergy_TP!BM122&lt;&gt;0,1,0)</f>
        <v>0</v>
      </c>
      <c r="BN480">
        <f>$BR122*IF(DukeEnergy_TP!BN122&lt;&gt;0,1,0)</f>
        <v>0</v>
      </c>
      <c r="BO480">
        <f>$BR122*IF(DukeEnergy_TP!BO122&lt;&gt;0,1,0)</f>
        <v>0</v>
      </c>
      <c r="BP480">
        <f>$BR122*IF(DukeEnergy_TP!BP122&lt;&gt;0,1,0)</f>
        <v>0</v>
      </c>
      <c r="BQ480">
        <f>$BR122*IF(DukeEnergy_TP!BQ122&lt;&gt;0,1,0)</f>
        <v>0</v>
      </c>
    </row>
    <row r="481" spans="1:69">
      <c r="A481" t="s">
        <v>285</v>
      </c>
      <c r="B481" t="s">
        <v>32</v>
      </c>
      <c r="C481" t="s">
        <v>33</v>
      </c>
      <c r="D481" t="s">
        <v>34</v>
      </c>
      <c r="E481" t="s">
        <v>510</v>
      </c>
      <c r="F481" t="s">
        <v>311</v>
      </c>
      <c r="I481">
        <v>55.4</v>
      </c>
      <c r="J481" t="s">
        <v>72</v>
      </c>
      <c r="K481">
        <v>1972</v>
      </c>
      <c r="M481" t="s">
        <v>306</v>
      </c>
      <c r="N481" t="s">
        <v>312</v>
      </c>
      <c r="S481" t="s">
        <v>290</v>
      </c>
      <c r="T481" t="s">
        <v>41</v>
      </c>
      <c r="U481">
        <v>27.859535000000001</v>
      </c>
      <c r="V481">
        <v>-82.601759000000001</v>
      </c>
      <c r="W481" t="s">
        <v>42</v>
      </c>
      <c r="X481" t="s">
        <v>313</v>
      </c>
      <c r="Y481" t="s">
        <v>314</v>
      </c>
      <c r="AA481" t="s">
        <v>110</v>
      </c>
      <c r="AB481" t="s">
        <v>512</v>
      </c>
      <c r="AC481" t="s">
        <v>513</v>
      </c>
      <c r="AD481" t="s">
        <v>515</v>
      </c>
      <c r="AE481" t="s">
        <v>49</v>
      </c>
      <c r="AF481" s="1">
        <v>1</v>
      </c>
      <c r="AG481">
        <f t="shared" si="504"/>
        <v>4424.4000000000005</v>
      </c>
      <c r="AH481" t="str">
        <f t="shared" si="505"/>
        <v/>
      </c>
      <c r="AI481">
        <f t="shared" si="506"/>
        <v>52</v>
      </c>
      <c r="AJ481">
        <f t="shared" si="508"/>
        <v>2012</v>
      </c>
      <c r="AK481">
        <f t="shared" ref="AK481:AL481" si="565">AJ481+40</f>
        <v>2052</v>
      </c>
      <c r="AL481">
        <f t="shared" si="565"/>
        <v>2092</v>
      </c>
      <c r="AM481">
        <f>BT123*IF(DukeEnergy_TP!AM123&lt;&gt;0,1,0)</f>
        <v>10984.621226280799</v>
      </c>
      <c r="AN481">
        <f>BU123*IF(DukeEnergy_TP!AN123&lt;&gt;0,1,0)</f>
        <v>10984.621226280799</v>
      </c>
      <c r="AO481">
        <f>BV123*IF(DukeEnergy_TP!AO123&lt;&gt;0,1,0)</f>
        <v>13838.714264700877</v>
      </c>
      <c r="AP481">
        <f>BW123*IF(DukeEnergy_TP!AP123&lt;&gt;0,1,0)</f>
        <v>13838.714264700877</v>
      </c>
      <c r="AQ481">
        <f>$BR123*IF(DukeEnergy_TP!AQ123&lt;&gt;0,1,0)</f>
        <v>12411.66774549084</v>
      </c>
      <c r="AR481">
        <f>$BR123*IF(DukeEnergy_TP!AR123&lt;&gt;0,1,0)</f>
        <v>12411.66774549084</v>
      </c>
      <c r="AS481">
        <f>$BR123*IF(DukeEnergy_TP!AS123&lt;&gt;0,1,0)</f>
        <v>12411.66774549084</v>
      </c>
      <c r="AT481">
        <f>$BR123*IF(DukeEnergy_TP!AT123&lt;&gt;0,1,0)</f>
        <v>12411.66774549084</v>
      </c>
      <c r="AU481">
        <f>$BR123*IF(DukeEnergy_TP!AU123&lt;&gt;0,1,0)</f>
        <v>12411.66774549084</v>
      </c>
      <c r="AV481">
        <f>$BR123*IF(DukeEnergy_TP!AV123&lt;&gt;0,1,0)</f>
        <v>12411.66774549084</v>
      </c>
      <c r="AW481">
        <f>$BR123*IF(DukeEnergy_TP!AW123&lt;&gt;0,1,0)</f>
        <v>12411.66774549084</v>
      </c>
      <c r="AX481">
        <f>$BR123*IF(DukeEnergy_TP!AX123&lt;&gt;0,1,0)</f>
        <v>12411.66774549084</v>
      </c>
      <c r="AY481">
        <f>$BR123*IF(DukeEnergy_TP!AY123&lt;&gt;0,1,0)</f>
        <v>12411.66774549084</v>
      </c>
      <c r="AZ481">
        <f>$BR123*IF(DukeEnergy_TP!AZ123&lt;&gt;0,1,0)</f>
        <v>12411.66774549084</v>
      </c>
      <c r="BA481">
        <f>$BR123*IF(DukeEnergy_TP!BA123&lt;&gt;0,1,0)</f>
        <v>12411.66774549084</v>
      </c>
      <c r="BB481">
        <f>$BR123*IF(DukeEnergy_TP!BB123&lt;&gt;0,1,0)</f>
        <v>12411.66774549084</v>
      </c>
      <c r="BC481">
        <f>$BR123*IF(DukeEnergy_TP!BC123&lt;&gt;0,1,0)</f>
        <v>12411.66774549084</v>
      </c>
      <c r="BD481">
        <f>$BR123*IF(DukeEnergy_TP!BD123&lt;&gt;0,1,0)</f>
        <v>12411.66774549084</v>
      </c>
      <c r="BE481">
        <f>$BR123*IF(DukeEnergy_TP!BE123&lt;&gt;0,1,0)</f>
        <v>12411.66774549084</v>
      </c>
      <c r="BF481">
        <f>$BR123*IF(DukeEnergy_TP!BF123&lt;&gt;0,1,0)</f>
        <v>12411.66774549084</v>
      </c>
      <c r="BG481">
        <f>$BR123*IF(DukeEnergy_TP!BG123&lt;&gt;0,1,0)</f>
        <v>12411.66774549084</v>
      </c>
      <c r="BH481">
        <f>$BR123*IF(DukeEnergy_TP!BH123&lt;&gt;0,1,0)</f>
        <v>12411.66774549084</v>
      </c>
      <c r="BI481">
        <f>$BR123*IF(DukeEnergy_TP!BI123&lt;&gt;0,1,0)</f>
        <v>12411.66774549084</v>
      </c>
      <c r="BJ481">
        <f>$BR123*IF(DukeEnergy_TP!BJ123&lt;&gt;0,1,0)</f>
        <v>12411.66774549084</v>
      </c>
      <c r="BK481">
        <f>$BR123*IF(DukeEnergy_TP!BK123&lt;&gt;0,1,0)</f>
        <v>12411.66774549084</v>
      </c>
      <c r="BL481">
        <f>$BR123*IF(DukeEnergy_TP!BL123&lt;&gt;0,1,0)</f>
        <v>12411.66774549084</v>
      </c>
      <c r="BM481">
        <f>$BR123*IF(DukeEnergy_TP!BM123&lt;&gt;0,1,0)</f>
        <v>12411.66774549084</v>
      </c>
      <c r="BN481">
        <f>$BR123*IF(DukeEnergy_TP!BN123&lt;&gt;0,1,0)</f>
        <v>12411.66774549084</v>
      </c>
      <c r="BO481">
        <f>$BR123*IF(DukeEnergy_TP!BO123&lt;&gt;0,1,0)</f>
        <v>12411.66774549084</v>
      </c>
      <c r="BP481">
        <f>$BR123*IF(DukeEnergy_TP!BP123&lt;&gt;0,1,0)</f>
        <v>12411.66774549084</v>
      </c>
      <c r="BQ481">
        <f>$BR123*IF(DukeEnergy_TP!BQ123&lt;&gt;0,1,0)</f>
        <v>0</v>
      </c>
    </row>
    <row r="482" spans="1:69">
      <c r="A482" t="s">
        <v>285</v>
      </c>
      <c r="B482" t="s">
        <v>32</v>
      </c>
      <c r="C482" t="s">
        <v>33</v>
      </c>
      <c r="D482" t="s">
        <v>34</v>
      </c>
      <c r="E482" t="s">
        <v>510</v>
      </c>
      <c r="F482" t="s">
        <v>318</v>
      </c>
      <c r="I482">
        <v>55</v>
      </c>
      <c r="J482" t="s">
        <v>72</v>
      </c>
      <c r="K482">
        <v>1972</v>
      </c>
      <c r="M482" t="s">
        <v>306</v>
      </c>
      <c r="N482" t="s">
        <v>289</v>
      </c>
      <c r="S482" t="s">
        <v>290</v>
      </c>
      <c r="T482" t="s">
        <v>41</v>
      </c>
      <c r="U482">
        <v>27.859535000000001</v>
      </c>
      <c r="V482">
        <v>-82.601759999999999</v>
      </c>
      <c r="W482" t="s">
        <v>42</v>
      </c>
      <c r="X482" t="s">
        <v>313</v>
      </c>
      <c r="Y482" t="s">
        <v>314</v>
      </c>
      <c r="AA482" t="s">
        <v>110</v>
      </c>
      <c r="AB482" t="s">
        <v>512</v>
      </c>
      <c r="AC482" t="s">
        <v>513</v>
      </c>
      <c r="AD482" t="s">
        <v>516</v>
      </c>
      <c r="AE482" t="s">
        <v>49</v>
      </c>
      <c r="AF482" s="1">
        <v>1</v>
      </c>
      <c r="AG482">
        <f t="shared" si="504"/>
        <v>4424.4000000000005</v>
      </c>
      <c r="AH482" t="str">
        <f t="shared" si="505"/>
        <v/>
      </c>
      <c r="AI482">
        <f t="shared" si="506"/>
        <v>52</v>
      </c>
      <c r="AJ482">
        <f t="shared" si="508"/>
        <v>2012</v>
      </c>
      <c r="AK482">
        <f t="shared" ref="AK482:AL482" si="566">AJ482+40</f>
        <v>2052</v>
      </c>
      <c r="AL482">
        <f t="shared" si="566"/>
        <v>2092</v>
      </c>
      <c r="AM482">
        <f>BT124*IF(DukeEnergy_TP!AM124&lt;&gt;0,1,0)</f>
        <v>94863.064910887784</v>
      </c>
      <c r="AN482">
        <f>BU124*IF(DukeEnergy_TP!AN124&lt;&gt;0,1,0)</f>
        <v>102474.44607548178</v>
      </c>
      <c r="AO482">
        <f>BV124*IF(DukeEnergy_TP!AO124&lt;&gt;0,1,0)</f>
        <v>115963.68714021254</v>
      </c>
      <c r="AP482">
        <f>BW124*IF(DukeEnergy_TP!AP124&lt;&gt;0,1,0)</f>
        <v>90658.79079578392</v>
      </c>
      <c r="AQ482">
        <f>$BR124*IF(DukeEnergy_TP!AQ124&lt;&gt;0,1,0)</f>
        <v>100989.99723059149</v>
      </c>
      <c r="AR482">
        <f>$BR124*IF(DukeEnergy_TP!AR124&lt;&gt;0,1,0)</f>
        <v>100989.99723059149</v>
      </c>
      <c r="AS482">
        <f>$BR124*IF(DukeEnergy_TP!AS124&lt;&gt;0,1,0)</f>
        <v>100989.99723059149</v>
      </c>
      <c r="AT482">
        <f>$BR124*IF(DukeEnergy_TP!AT124&lt;&gt;0,1,0)</f>
        <v>100989.99723059149</v>
      </c>
      <c r="AU482">
        <f>$BR124*IF(DukeEnergy_TP!AU124&lt;&gt;0,1,0)</f>
        <v>100989.99723059149</v>
      </c>
      <c r="AV482">
        <f>$BR124*IF(DukeEnergy_TP!AV124&lt;&gt;0,1,0)</f>
        <v>100989.99723059149</v>
      </c>
      <c r="AW482">
        <f>$BR124*IF(DukeEnergy_TP!AW124&lt;&gt;0,1,0)</f>
        <v>100989.99723059149</v>
      </c>
      <c r="AX482">
        <f>$BR124*IF(DukeEnergy_TP!AX124&lt;&gt;0,1,0)</f>
        <v>100989.99723059149</v>
      </c>
      <c r="AY482">
        <f>$BR124*IF(DukeEnergy_TP!AY124&lt;&gt;0,1,0)</f>
        <v>100989.99723059149</v>
      </c>
      <c r="AZ482">
        <f>$BR124*IF(DukeEnergy_TP!AZ124&lt;&gt;0,1,0)</f>
        <v>100989.99723059149</v>
      </c>
      <c r="BA482">
        <f>$BR124*IF(DukeEnergy_TP!BA124&lt;&gt;0,1,0)</f>
        <v>100989.99723059149</v>
      </c>
      <c r="BB482">
        <f>$BR124*IF(DukeEnergy_TP!BB124&lt;&gt;0,1,0)</f>
        <v>100989.99723059149</v>
      </c>
      <c r="BC482">
        <f>$BR124*IF(DukeEnergy_TP!BC124&lt;&gt;0,1,0)</f>
        <v>100989.99723059149</v>
      </c>
      <c r="BD482">
        <f>$BR124*IF(DukeEnergy_TP!BD124&lt;&gt;0,1,0)</f>
        <v>100989.99723059149</v>
      </c>
      <c r="BE482">
        <f>$BR124*IF(DukeEnergy_TP!BE124&lt;&gt;0,1,0)</f>
        <v>100989.99723059149</v>
      </c>
      <c r="BF482">
        <f>$BR124*IF(DukeEnergy_TP!BF124&lt;&gt;0,1,0)</f>
        <v>100989.99723059149</v>
      </c>
      <c r="BG482">
        <f>$BR124*IF(DukeEnergy_TP!BG124&lt;&gt;0,1,0)</f>
        <v>100989.99723059149</v>
      </c>
      <c r="BH482">
        <f>$BR124*IF(DukeEnergy_TP!BH124&lt;&gt;0,1,0)</f>
        <v>100989.99723059149</v>
      </c>
      <c r="BI482">
        <f>$BR124*IF(DukeEnergy_TP!BI124&lt;&gt;0,1,0)</f>
        <v>100989.99723059149</v>
      </c>
      <c r="BJ482">
        <f>$BR124*IF(DukeEnergy_TP!BJ124&lt;&gt;0,1,0)</f>
        <v>100989.99723059149</v>
      </c>
      <c r="BK482">
        <f>$BR124*IF(DukeEnergy_TP!BK124&lt;&gt;0,1,0)</f>
        <v>100989.99723059149</v>
      </c>
      <c r="BL482">
        <f>$BR124*IF(DukeEnergy_TP!BL124&lt;&gt;0,1,0)</f>
        <v>100989.99723059149</v>
      </c>
      <c r="BM482">
        <f>$BR124*IF(DukeEnergy_TP!BM124&lt;&gt;0,1,0)</f>
        <v>100989.99723059149</v>
      </c>
      <c r="BN482">
        <f>$BR124*IF(DukeEnergy_TP!BN124&lt;&gt;0,1,0)</f>
        <v>100989.99723059149</v>
      </c>
      <c r="BO482">
        <f>$BR124*IF(DukeEnergy_TP!BO124&lt;&gt;0,1,0)</f>
        <v>100989.99723059149</v>
      </c>
      <c r="BP482">
        <f>$BR124*IF(DukeEnergy_TP!BP124&lt;&gt;0,1,0)</f>
        <v>100989.99723059149</v>
      </c>
      <c r="BQ482">
        <f>$BR124*IF(DukeEnergy_TP!BQ124&lt;&gt;0,1,0)</f>
        <v>0</v>
      </c>
    </row>
    <row r="483" spans="1:69">
      <c r="A483" t="s">
        <v>285</v>
      </c>
      <c r="B483" t="s">
        <v>32</v>
      </c>
      <c r="C483" t="s">
        <v>33</v>
      </c>
      <c r="D483" t="s">
        <v>34</v>
      </c>
      <c r="E483" t="s">
        <v>510</v>
      </c>
      <c r="F483" t="s">
        <v>320</v>
      </c>
      <c r="I483">
        <v>55.4</v>
      </c>
      <c r="J483" t="s">
        <v>72</v>
      </c>
      <c r="K483">
        <v>1972</v>
      </c>
      <c r="M483" t="s">
        <v>306</v>
      </c>
      <c r="N483" t="s">
        <v>312</v>
      </c>
      <c r="S483" t="s">
        <v>290</v>
      </c>
      <c r="T483" t="s">
        <v>41</v>
      </c>
      <c r="U483">
        <v>27.859535000000001</v>
      </c>
      <c r="V483">
        <v>-82.601759000000001</v>
      </c>
      <c r="W483" t="s">
        <v>42</v>
      </c>
      <c r="X483" t="s">
        <v>313</v>
      </c>
      <c r="Y483" t="s">
        <v>314</v>
      </c>
      <c r="AA483" t="s">
        <v>110</v>
      </c>
      <c r="AB483" t="s">
        <v>512</v>
      </c>
      <c r="AC483" t="s">
        <v>513</v>
      </c>
      <c r="AD483" t="s">
        <v>517</v>
      </c>
      <c r="AE483" t="s">
        <v>49</v>
      </c>
      <c r="AF483" s="1">
        <v>1</v>
      </c>
      <c r="AG483">
        <f t="shared" si="504"/>
        <v>4424.4000000000005</v>
      </c>
      <c r="AH483" t="str">
        <f t="shared" si="505"/>
        <v/>
      </c>
      <c r="AI483">
        <f t="shared" si="506"/>
        <v>52</v>
      </c>
      <c r="AJ483">
        <f t="shared" si="508"/>
        <v>2012</v>
      </c>
      <c r="AK483">
        <f t="shared" ref="AK483:AL483" si="567">AJ483+40</f>
        <v>2052</v>
      </c>
      <c r="AL483">
        <f t="shared" si="567"/>
        <v>2092</v>
      </c>
      <c r="AM483">
        <f>BT125*IF(DukeEnergy_TP!AM125&lt;&gt;0,1,0)</f>
        <v>10984.621226280799</v>
      </c>
      <c r="AN483">
        <f>BU125*IF(DukeEnergy_TP!AN125&lt;&gt;0,1,0)</f>
        <v>10984.621226280799</v>
      </c>
      <c r="AO483">
        <f>BV125*IF(DukeEnergy_TP!AO125&lt;&gt;0,1,0)</f>
        <v>13838.714264700877</v>
      </c>
      <c r="AP483">
        <f>BW125*IF(DukeEnergy_TP!AP125&lt;&gt;0,1,0)</f>
        <v>13838.714264700877</v>
      </c>
      <c r="AQ483">
        <f>$BR125*IF(DukeEnergy_TP!AQ125&lt;&gt;0,1,0)</f>
        <v>12411.66774549084</v>
      </c>
      <c r="AR483">
        <f>$BR125*IF(DukeEnergy_TP!AR125&lt;&gt;0,1,0)</f>
        <v>12411.66774549084</v>
      </c>
      <c r="AS483">
        <f>$BR125*IF(DukeEnergy_TP!AS125&lt;&gt;0,1,0)</f>
        <v>12411.66774549084</v>
      </c>
      <c r="AT483">
        <f>$BR125*IF(DukeEnergy_TP!AT125&lt;&gt;0,1,0)</f>
        <v>12411.66774549084</v>
      </c>
      <c r="AU483">
        <f>$BR125*IF(DukeEnergy_TP!AU125&lt;&gt;0,1,0)</f>
        <v>12411.66774549084</v>
      </c>
      <c r="AV483">
        <f>$BR125*IF(DukeEnergy_TP!AV125&lt;&gt;0,1,0)</f>
        <v>12411.66774549084</v>
      </c>
      <c r="AW483">
        <f>$BR125*IF(DukeEnergy_TP!AW125&lt;&gt;0,1,0)</f>
        <v>12411.66774549084</v>
      </c>
      <c r="AX483">
        <f>$BR125*IF(DukeEnergy_TP!AX125&lt;&gt;0,1,0)</f>
        <v>12411.66774549084</v>
      </c>
      <c r="AY483">
        <f>$BR125*IF(DukeEnergy_TP!AY125&lt;&gt;0,1,0)</f>
        <v>12411.66774549084</v>
      </c>
      <c r="AZ483">
        <f>$BR125*IF(DukeEnergy_TP!AZ125&lt;&gt;0,1,0)</f>
        <v>12411.66774549084</v>
      </c>
      <c r="BA483">
        <f>$BR125*IF(DukeEnergy_TP!BA125&lt;&gt;0,1,0)</f>
        <v>12411.66774549084</v>
      </c>
      <c r="BB483">
        <f>$BR125*IF(DukeEnergy_TP!BB125&lt;&gt;0,1,0)</f>
        <v>12411.66774549084</v>
      </c>
      <c r="BC483">
        <f>$BR125*IF(DukeEnergy_TP!BC125&lt;&gt;0,1,0)</f>
        <v>12411.66774549084</v>
      </c>
      <c r="BD483">
        <f>$BR125*IF(DukeEnergy_TP!BD125&lt;&gt;0,1,0)</f>
        <v>12411.66774549084</v>
      </c>
      <c r="BE483">
        <f>$BR125*IF(DukeEnergy_TP!BE125&lt;&gt;0,1,0)</f>
        <v>12411.66774549084</v>
      </c>
      <c r="BF483">
        <f>$BR125*IF(DukeEnergy_TP!BF125&lt;&gt;0,1,0)</f>
        <v>12411.66774549084</v>
      </c>
      <c r="BG483">
        <f>$BR125*IF(DukeEnergy_TP!BG125&lt;&gt;0,1,0)</f>
        <v>12411.66774549084</v>
      </c>
      <c r="BH483">
        <f>$BR125*IF(DukeEnergy_TP!BH125&lt;&gt;0,1,0)</f>
        <v>12411.66774549084</v>
      </c>
      <c r="BI483">
        <f>$BR125*IF(DukeEnergy_TP!BI125&lt;&gt;0,1,0)</f>
        <v>12411.66774549084</v>
      </c>
      <c r="BJ483">
        <f>$BR125*IF(DukeEnergy_TP!BJ125&lt;&gt;0,1,0)</f>
        <v>12411.66774549084</v>
      </c>
      <c r="BK483">
        <f>$BR125*IF(DukeEnergy_TP!BK125&lt;&gt;0,1,0)</f>
        <v>12411.66774549084</v>
      </c>
      <c r="BL483">
        <f>$BR125*IF(DukeEnergy_TP!BL125&lt;&gt;0,1,0)</f>
        <v>12411.66774549084</v>
      </c>
      <c r="BM483">
        <f>$BR125*IF(DukeEnergy_TP!BM125&lt;&gt;0,1,0)</f>
        <v>12411.66774549084</v>
      </c>
      <c r="BN483">
        <f>$BR125*IF(DukeEnergy_TP!BN125&lt;&gt;0,1,0)</f>
        <v>12411.66774549084</v>
      </c>
      <c r="BO483">
        <f>$BR125*IF(DukeEnergy_TP!BO125&lt;&gt;0,1,0)</f>
        <v>12411.66774549084</v>
      </c>
      <c r="BP483">
        <f>$BR125*IF(DukeEnergy_TP!BP125&lt;&gt;0,1,0)</f>
        <v>12411.66774549084</v>
      </c>
      <c r="BQ483">
        <f>$BR125*IF(DukeEnergy_TP!BQ125&lt;&gt;0,1,0)</f>
        <v>0</v>
      </c>
    </row>
    <row r="484" spans="1:69">
      <c r="A484" t="s">
        <v>285</v>
      </c>
      <c r="B484" t="s">
        <v>32</v>
      </c>
      <c r="C484" t="s">
        <v>33</v>
      </c>
      <c r="D484" t="s">
        <v>34</v>
      </c>
      <c r="E484" t="s">
        <v>510</v>
      </c>
      <c r="F484" t="s">
        <v>322</v>
      </c>
      <c r="I484">
        <v>55</v>
      </c>
      <c r="J484" t="s">
        <v>72</v>
      </c>
      <c r="K484">
        <v>1972</v>
      </c>
      <c r="M484" t="s">
        <v>306</v>
      </c>
      <c r="N484" t="s">
        <v>289</v>
      </c>
      <c r="S484" t="s">
        <v>290</v>
      </c>
      <c r="T484" t="s">
        <v>41</v>
      </c>
      <c r="U484">
        <v>27.859535000000001</v>
      </c>
      <c r="V484">
        <v>-82.601759999999999</v>
      </c>
      <c r="W484" t="s">
        <v>42</v>
      </c>
      <c r="X484" t="s">
        <v>313</v>
      </c>
      <c r="Y484" t="s">
        <v>314</v>
      </c>
      <c r="AA484" t="s">
        <v>110</v>
      </c>
      <c r="AB484" t="s">
        <v>512</v>
      </c>
      <c r="AC484" t="s">
        <v>513</v>
      </c>
      <c r="AD484" t="s">
        <v>518</v>
      </c>
      <c r="AE484" t="s">
        <v>49</v>
      </c>
      <c r="AF484" s="1">
        <v>1</v>
      </c>
      <c r="AG484">
        <f t="shared" si="504"/>
        <v>4424.4000000000005</v>
      </c>
      <c r="AH484" t="str">
        <f t="shared" si="505"/>
        <v/>
      </c>
      <c r="AI484">
        <f t="shared" si="506"/>
        <v>52</v>
      </c>
      <c r="AJ484">
        <f t="shared" si="508"/>
        <v>2012</v>
      </c>
      <c r="AK484">
        <f t="shared" ref="AK484:AL484" si="568">AJ484+40</f>
        <v>2052</v>
      </c>
      <c r="AL484">
        <f t="shared" si="568"/>
        <v>2092</v>
      </c>
      <c r="AM484">
        <f>BT126*IF(DukeEnergy_TP!AM126&lt;&gt;0,1,0)</f>
        <v>94863.064910887784</v>
      </c>
      <c r="AN484">
        <f>BU126*IF(DukeEnergy_TP!AN126&lt;&gt;0,1,0)</f>
        <v>102474.44607548178</v>
      </c>
      <c r="AO484">
        <f>BV126*IF(DukeEnergy_TP!AO126&lt;&gt;0,1,0)</f>
        <v>115963.68714021254</v>
      </c>
      <c r="AP484">
        <f>BW126*IF(DukeEnergy_TP!AP126&lt;&gt;0,1,0)</f>
        <v>90658.79079578392</v>
      </c>
      <c r="AQ484">
        <f>$BR126*IF(DukeEnergy_TP!AQ126&lt;&gt;0,1,0)</f>
        <v>100989.99723059149</v>
      </c>
      <c r="AR484">
        <f>$BR126*IF(DukeEnergy_TP!AR126&lt;&gt;0,1,0)</f>
        <v>100989.99723059149</v>
      </c>
      <c r="AS484">
        <f>$BR126*IF(DukeEnergy_TP!AS126&lt;&gt;0,1,0)</f>
        <v>100989.99723059149</v>
      </c>
      <c r="AT484">
        <f>$BR126*IF(DukeEnergy_TP!AT126&lt;&gt;0,1,0)</f>
        <v>100989.99723059149</v>
      </c>
      <c r="AU484">
        <f>$BR126*IF(DukeEnergy_TP!AU126&lt;&gt;0,1,0)</f>
        <v>100989.99723059149</v>
      </c>
      <c r="AV484">
        <f>$BR126*IF(DukeEnergy_TP!AV126&lt;&gt;0,1,0)</f>
        <v>100989.99723059149</v>
      </c>
      <c r="AW484">
        <f>$BR126*IF(DukeEnergy_TP!AW126&lt;&gt;0,1,0)</f>
        <v>100989.99723059149</v>
      </c>
      <c r="AX484">
        <f>$BR126*IF(DukeEnergy_TP!AX126&lt;&gt;0,1,0)</f>
        <v>100989.99723059149</v>
      </c>
      <c r="AY484">
        <f>$BR126*IF(DukeEnergy_TP!AY126&lt;&gt;0,1,0)</f>
        <v>100989.99723059149</v>
      </c>
      <c r="AZ484">
        <f>$BR126*IF(DukeEnergy_TP!AZ126&lt;&gt;0,1,0)</f>
        <v>100989.99723059149</v>
      </c>
      <c r="BA484">
        <f>$BR126*IF(DukeEnergy_TP!BA126&lt;&gt;0,1,0)</f>
        <v>100989.99723059149</v>
      </c>
      <c r="BB484">
        <f>$BR126*IF(DukeEnergy_TP!BB126&lt;&gt;0,1,0)</f>
        <v>100989.99723059149</v>
      </c>
      <c r="BC484">
        <f>$BR126*IF(DukeEnergy_TP!BC126&lt;&gt;0,1,0)</f>
        <v>100989.99723059149</v>
      </c>
      <c r="BD484">
        <f>$BR126*IF(DukeEnergy_TP!BD126&lt;&gt;0,1,0)</f>
        <v>100989.99723059149</v>
      </c>
      <c r="BE484">
        <f>$BR126*IF(DukeEnergy_TP!BE126&lt;&gt;0,1,0)</f>
        <v>100989.99723059149</v>
      </c>
      <c r="BF484">
        <f>$BR126*IF(DukeEnergy_TP!BF126&lt;&gt;0,1,0)</f>
        <v>100989.99723059149</v>
      </c>
      <c r="BG484">
        <f>$BR126*IF(DukeEnergy_TP!BG126&lt;&gt;0,1,0)</f>
        <v>100989.99723059149</v>
      </c>
      <c r="BH484">
        <f>$BR126*IF(DukeEnergy_TP!BH126&lt;&gt;0,1,0)</f>
        <v>100989.99723059149</v>
      </c>
      <c r="BI484">
        <f>$BR126*IF(DukeEnergy_TP!BI126&lt;&gt;0,1,0)</f>
        <v>100989.99723059149</v>
      </c>
      <c r="BJ484">
        <f>$BR126*IF(DukeEnergy_TP!BJ126&lt;&gt;0,1,0)</f>
        <v>100989.99723059149</v>
      </c>
      <c r="BK484">
        <f>$BR126*IF(DukeEnergy_TP!BK126&lt;&gt;0,1,0)</f>
        <v>100989.99723059149</v>
      </c>
      <c r="BL484">
        <f>$BR126*IF(DukeEnergy_TP!BL126&lt;&gt;0,1,0)</f>
        <v>100989.99723059149</v>
      </c>
      <c r="BM484">
        <f>$BR126*IF(DukeEnergy_TP!BM126&lt;&gt;0,1,0)</f>
        <v>100989.99723059149</v>
      </c>
      <c r="BN484">
        <f>$BR126*IF(DukeEnergy_TP!BN126&lt;&gt;0,1,0)</f>
        <v>100989.99723059149</v>
      </c>
      <c r="BO484">
        <f>$BR126*IF(DukeEnergy_TP!BO126&lt;&gt;0,1,0)</f>
        <v>100989.99723059149</v>
      </c>
      <c r="BP484">
        <f>$BR126*IF(DukeEnergy_TP!BP126&lt;&gt;0,1,0)</f>
        <v>100989.99723059149</v>
      </c>
      <c r="BQ484">
        <f>$BR126*IF(DukeEnergy_TP!BQ126&lt;&gt;0,1,0)</f>
        <v>0</v>
      </c>
    </row>
    <row r="485" spans="1:69">
      <c r="A485" t="s">
        <v>285</v>
      </c>
      <c r="B485" t="s">
        <v>32</v>
      </c>
      <c r="C485" t="s">
        <v>33</v>
      </c>
      <c r="D485" t="s">
        <v>34</v>
      </c>
      <c r="E485" t="s">
        <v>510</v>
      </c>
      <c r="F485" t="s">
        <v>511</v>
      </c>
      <c r="I485">
        <v>1254</v>
      </c>
      <c r="J485" t="s">
        <v>72</v>
      </c>
      <c r="K485">
        <v>2009</v>
      </c>
      <c r="M485" t="s">
        <v>299</v>
      </c>
      <c r="N485" t="s">
        <v>289</v>
      </c>
      <c r="S485" t="s">
        <v>290</v>
      </c>
      <c r="T485" t="s">
        <v>41</v>
      </c>
      <c r="U485">
        <v>27.859535000000001</v>
      </c>
      <c r="V485">
        <v>-82.601759999999999</v>
      </c>
      <c r="W485" t="s">
        <v>42</v>
      </c>
      <c r="X485" t="s">
        <v>313</v>
      </c>
      <c r="Y485" t="s">
        <v>314</v>
      </c>
      <c r="AA485" t="s">
        <v>110</v>
      </c>
      <c r="AB485" t="s">
        <v>512</v>
      </c>
      <c r="AC485" t="s">
        <v>513</v>
      </c>
      <c r="AD485" t="s">
        <v>514</v>
      </c>
      <c r="AE485" t="s">
        <v>49</v>
      </c>
      <c r="AF485" s="1">
        <v>1</v>
      </c>
      <c r="AG485">
        <f t="shared" si="504"/>
        <v>4424.4000000000005</v>
      </c>
      <c r="AH485">
        <f t="shared" si="505"/>
        <v>4424.4000000000005</v>
      </c>
      <c r="AI485">
        <f t="shared" si="506"/>
        <v>15</v>
      </c>
      <c r="AJ485">
        <f t="shared" si="508"/>
        <v>2049</v>
      </c>
      <c r="AK485">
        <f t="shared" ref="AK485:AL485" si="569">AJ485+40</f>
        <v>2089</v>
      </c>
      <c r="AL485">
        <f t="shared" si="569"/>
        <v>2129</v>
      </c>
      <c r="AM485">
        <f>BT127*IF(DukeEnergy_TP!AM127&lt;&gt;0,1,0)</f>
        <v>2162877.8799682418</v>
      </c>
      <c r="AN485">
        <f>BU127*IF(DukeEnergy_TP!AN127&lt;&gt;0,1,0)</f>
        <v>2336417.3705209852</v>
      </c>
      <c r="AO485">
        <f>BV127*IF(DukeEnergy_TP!AO127&lt;&gt;0,1,0)</f>
        <v>2643972.0667968448</v>
      </c>
      <c r="AP485">
        <f>BW127*IF(DukeEnergy_TP!AP127&lt;&gt;0,1,0)</f>
        <v>2067020.4301438737</v>
      </c>
      <c r="AQ485">
        <f>$BR127*IF(DukeEnergy_TP!AQ127&lt;&gt;0,1,0)</f>
        <v>2302571.9368574857</v>
      </c>
      <c r="AR485">
        <f>$BR127*IF(DukeEnergy_TP!AR127&lt;&gt;0,1,0)</f>
        <v>2302571.9368574857</v>
      </c>
      <c r="AS485">
        <f>$BR127*IF(DukeEnergy_TP!AS127&lt;&gt;0,1,0)</f>
        <v>2302571.9368574857</v>
      </c>
      <c r="AT485">
        <f>$BR127*IF(DukeEnergy_TP!AT127&lt;&gt;0,1,0)</f>
        <v>2302571.9368574857</v>
      </c>
      <c r="AU485">
        <f>$BR127*IF(DukeEnergy_TP!AU127&lt;&gt;0,1,0)</f>
        <v>2302571.9368574857</v>
      </c>
      <c r="AV485">
        <f>$BR127*IF(DukeEnergy_TP!AV127&lt;&gt;0,1,0)</f>
        <v>2302571.9368574857</v>
      </c>
      <c r="AW485">
        <f>$BR127*IF(DukeEnergy_TP!AW127&lt;&gt;0,1,0)</f>
        <v>2302571.9368574857</v>
      </c>
      <c r="AX485">
        <f>$BR127*IF(DukeEnergy_TP!AX127&lt;&gt;0,1,0)</f>
        <v>2302571.9368574857</v>
      </c>
      <c r="AY485">
        <f>$BR127*IF(DukeEnergy_TP!AY127&lt;&gt;0,1,0)</f>
        <v>2302571.9368574857</v>
      </c>
      <c r="AZ485">
        <f>$BR127*IF(DukeEnergy_TP!AZ127&lt;&gt;0,1,0)</f>
        <v>2302571.9368574857</v>
      </c>
      <c r="BA485">
        <f>$BR127*IF(DukeEnergy_TP!BA127&lt;&gt;0,1,0)</f>
        <v>2302571.9368574857</v>
      </c>
      <c r="BB485">
        <f>$BR127*IF(DukeEnergy_TP!BB127&lt;&gt;0,1,0)</f>
        <v>2302571.9368574857</v>
      </c>
      <c r="BC485">
        <f>$BR127*IF(DukeEnergy_TP!BC127&lt;&gt;0,1,0)</f>
        <v>2302571.9368574857</v>
      </c>
      <c r="BD485">
        <f>$BR127*IF(DukeEnergy_TP!BD127&lt;&gt;0,1,0)</f>
        <v>2302571.9368574857</v>
      </c>
      <c r="BE485">
        <f>$BR127*IF(DukeEnergy_TP!BE127&lt;&gt;0,1,0)</f>
        <v>2302571.9368574857</v>
      </c>
      <c r="BF485">
        <f>$BR127*IF(DukeEnergy_TP!BF127&lt;&gt;0,1,0)</f>
        <v>2302571.9368574857</v>
      </c>
      <c r="BG485">
        <f>$BR127*IF(DukeEnergy_TP!BG127&lt;&gt;0,1,0)</f>
        <v>2302571.9368574857</v>
      </c>
      <c r="BH485">
        <f>$BR127*IF(DukeEnergy_TP!BH127&lt;&gt;0,1,0)</f>
        <v>2302571.9368574857</v>
      </c>
      <c r="BI485">
        <f>$BR127*IF(DukeEnergy_TP!BI127&lt;&gt;0,1,0)</f>
        <v>2302571.9368574857</v>
      </c>
      <c r="BJ485">
        <f>$BR127*IF(DukeEnergy_TP!BJ127&lt;&gt;0,1,0)</f>
        <v>2302571.9368574857</v>
      </c>
      <c r="BK485">
        <f>$BR127*IF(DukeEnergy_TP!BK127&lt;&gt;0,1,0)</f>
        <v>2302571.9368574857</v>
      </c>
      <c r="BL485">
        <f>$BR127*IF(DukeEnergy_TP!BL127&lt;&gt;0,1,0)</f>
        <v>2302571.9368574857</v>
      </c>
      <c r="BM485">
        <f>$BR127*IF(DukeEnergy_TP!BM127&lt;&gt;0,1,0)</f>
        <v>2302571.9368574857</v>
      </c>
      <c r="BN485">
        <f>$BR127*IF(DukeEnergy_TP!BN127&lt;&gt;0,1,0)</f>
        <v>2302571.9368574857</v>
      </c>
      <c r="BO485">
        <f>$BR127*IF(DukeEnergy_TP!BO127&lt;&gt;0,1,0)</f>
        <v>2302571.9368574857</v>
      </c>
      <c r="BP485">
        <f>$BR127*IF(DukeEnergy_TP!BP127&lt;&gt;0,1,0)</f>
        <v>0</v>
      </c>
      <c r="BQ485">
        <f>$BR127*IF(DukeEnergy_TP!BQ127&lt;&gt;0,1,0)</f>
        <v>0</v>
      </c>
    </row>
    <row r="486" spans="1:69">
      <c r="A486" t="s">
        <v>285</v>
      </c>
      <c r="B486" t="s">
        <v>32</v>
      </c>
      <c r="C486" t="s">
        <v>33</v>
      </c>
      <c r="D486" t="s">
        <v>34</v>
      </c>
      <c r="E486" t="s">
        <v>519</v>
      </c>
      <c r="F486" t="s">
        <v>466</v>
      </c>
      <c r="I486">
        <v>196</v>
      </c>
      <c r="J486" t="s">
        <v>520</v>
      </c>
      <c r="K486">
        <v>2000</v>
      </c>
      <c r="M486" t="s">
        <v>306</v>
      </c>
      <c r="N486" t="s">
        <v>289</v>
      </c>
      <c r="S486" t="s">
        <v>324</v>
      </c>
      <c r="T486" t="s">
        <v>41</v>
      </c>
      <c r="U486">
        <v>36.329700000000003</v>
      </c>
      <c r="V486">
        <v>-79.829700000000003</v>
      </c>
      <c r="W486" t="s">
        <v>42</v>
      </c>
      <c r="X486" t="s">
        <v>521</v>
      </c>
      <c r="Y486" t="s">
        <v>119</v>
      </c>
      <c r="AA486" t="s">
        <v>45</v>
      </c>
      <c r="AB486" t="s">
        <v>522</v>
      </c>
      <c r="AC486" t="s">
        <v>523</v>
      </c>
      <c r="AD486" t="s">
        <v>524</v>
      </c>
      <c r="AE486" t="s">
        <v>49</v>
      </c>
      <c r="AF486" s="1">
        <v>1</v>
      </c>
      <c r="AG486">
        <f t="shared" si="504"/>
        <v>2940</v>
      </c>
      <c r="AH486" t="str">
        <f t="shared" si="505"/>
        <v/>
      </c>
      <c r="AI486">
        <f t="shared" si="506"/>
        <v>24</v>
      </c>
      <c r="AJ486">
        <f t="shared" si="508"/>
        <v>2040</v>
      </c>
      <c r="AK486">
        <f t="shared" ref="AK486:AL486" si="570">AJ486+40</f>
        <v>2080</v>
      </c>
      <c r="AL486">
        <f t="shared" si="570"/>
        <v>2120</v>
      </c>
      <c r="AM486">
        <f>BT128*IF(DukeEnergy_TP!AM128&lt;&gt;0,1,0)</f>
        <v>0</v>
      </c>
      <c r="AN486">
        <f>BU128*IF(DukeEnergy_TP!AN128&lt;&gt;0,1,0)</f>
        <v>0</v>
      </c>
      <c r="AO486">
        <f>BV128*IF(DukeEnergy_TP!AO128&lt;&gt;0,1,0)</f>
        <v>0</v>
      </c>
      <c r="AP486">
        <f>BW128*IF(DukeEnergy_TP!AP128&lt;&gt;0,1,0)</f>
        <v>0</v>
      </c>
      <c r="AQ486">
        <f>$BR128*IF(DukeEnergy_TP!AQ128&lt;&gt;0,1,0)</f>
        <v>0</v>
      </c>
      <c r="AR486">
        <f>$BR128*IF(DukeEnergy_TP!AR128&lt;&gt;0,1,0)</f>
        <v>0</v>
      </c>
      <c r="AS486">
        <f>$BR128*IF(DukeEnergy_TP!AS128&lt;&gt;0,1,0)</f>
        <v>0</v>
      </c>
      <c r="AT486">
        <f>$BR128*IF(DukeEnergy_TP!AT128&lt;&gt;0,1,0)</f>
        <v>0</v>
      </c>
      <c r="AU486">
        <f>$BR128*IF(DukeEnergy_TP!AU128&lt;&gt;0,1,0)</f>
        <v>0</v>
      </c>
      <c r="AV486">
        <f>$BR128*IF(DukeEnergy_TP!AV128&lt;&gt;0,1,0)</f>
        <v>0</v>
      </c>
      <c r="AW486">
        <f>$BR128*IF(DukeEnergy_TP!AW128&lt;&gt;0,1,0)</f>
        <v>0</v>
      </c>
      <c r="AX486">
        <f>$BR128*IF(DukeEnergy_TP!AX128&lt;&gt;0,1,0)</f>
        <v>0</v>
      </c>
      <c r="AY486">
        <f>$BR128*IF(DukeEnergy_TP!AY128&lt;&gt;0,1,0)</f>
        <v>0</v>
      </c>
      <c r="AZ486">
        <f>$BR128*IF(DukeEnergy_TP!AZ128&lt;&gt;0,1,0)</f>
        <v>0</v>
      </c>
      <c r="BA486">
        <f>$BR128*IF(DukeEnergy_TP!BA128&lt;&gt;0,1,0)</f>
        <v>0</v>
      </c>
      <c r="BB486">
        <f>$BR128*IF(DukeEnergy_TP!BB128&lt;&gt;0,1,0)</f>
        <v>0</v>
      </c>
      <c r="BC486">
        <f>$BR128*IF(DukeEnergy_TP!BC128&lt;&gt;0,1,0)</f>
        <v>0</v>
      </c>
      <c r="BD486">
        <f>$BR128*IF(DukeEnergy_TP!BD128&lt;&gt;0,1,0)</f>
        <v>0</v>
      </c>
      <c r="BE486">
        <f>$BR128*IF(DukeEnergy_TP!BE128&lt;&gt;0,1,0)</f>
        <v>0</v>
      </c>
      <c r="BF486">
        <f>$BR128*IF(DukeEnergy_TP!BF128&lt;&gt;0,1,0)</f>
        <v>0</v>
      </c>
      <c r="BG486">
        <f>$BR128*IF(DukeEnergy_TP!BG128&lt;&gt;0,1,0)</f>
        <v>0</v>
      </c>
      <c r="BH486">
        <f>$BR128*IF(DukeEnergy_TP!BH128&lt;&gt;0,1,0)</f>
        <v>0</v>
      </c>
      <c r="BI486">
        <f>$BR128*IF(DukeEnergy_TP!BI128&lt;&gt;0,1,0)</f>
        <v>0</v>
      </c>
      <c r="BJ486">
        <f>$BR128*IF(DukeEnergy_TP!BJ128&lt;&gt;0,1,0)</f>
        <v>0</v>
      </c>
      <c r="BK486">
        <f>$BR128*IF(DukeEnergy_TP!BK128&lt;&gt;0,1,0)</f>
        <v>0</v>
      </c>
      <c r="BL486">
        <f>$BR128*IF(DukeEnergy_TP!BL128&lt;&gt;0,1,0)</f>
        <v>0</v>
      </c>
      <c r="BM486">
        <f>$BR128*IF(DukeEnergy_TP!BM128&lt;&gt;0,1,0)</f>
        <v>0</v>
      </c>
      <c r="BN486">
        <f>$BR128*IF(DukeEnergy_TP!BN128&lt;&gt;0,1,0)</f>
        <v>0</v>
      </c>
      <c r="BO486">
        <f>$BR128*IF(DukeEnergy_TP!BO128&lt;&gt;0,1,0)</f>
        <v>0</v>
      </c>
      <c r="BP486">
        <f>$BR128*IF(DukeEnergy_TP!BP128&lt;&gt;0,1,0)</f>
        <v>0</v>
      </c>
      <c r="BQ486">
        <f>$BR128*IF(DukeEnergy_TP!BQ128&lt;&gt;0,1,0)</f>
        <v>0</v>
      </c>
    </row>
    <row r="487" spans="1:69">
      <c r="A487" t="s">
        <v>285</v>
      </c>
      <c r="B487" t="s">
        <v>32</v>
      </c>
      <c r="C487" t="s">
        <v>33</v>
      </c>
      <c r="D487" t="s">
        <v>34</v>
      </c>
      <c r="E487" t="s">
        <v>519</v>
      </c>
      <c r="F487" t="s">
        <v>472</v>
      </c>
      <c r="I487">
        <v>196</v>
      </c>
      <c r="J487" t="s">
        <v>520</v>
      </c>
      <c r="K487">
        <v>2000</v>
      </c>
      <c r="M487" t="s">
        <v>306</v>
      </c>
      <c r="N487" t="s">
        <v>289</v>
      </c>
      <c r="S487" t="s">
        <v>324</v>
      </c>
      <c r="T487" t="s">
        <v>41</v>
      </c>
      <c r="U487">
        <v>36.329700000000003</v>
      </c>
      <c r="V487">
        <v>-79.829700000000003</v>
      </c>
      <c r="W487" t="s">
        <v>42</v>
      </c>
      <c r="X487" t="s">
        <v>521</v>
      </c>
      <c r="Y487" t="s">
        <v>119</v>
      </c>
      <c r="AA487" t="s">
        <v>45</v>
      </c>
      <c r="AB487" t="s">
        <v>522</v>
      </c>
      <c r="AC487" t="s">
        <v>523</v>
      </c>
      <c r="AD487" t="s">
        <v>525</v>
      </c>
      <c r="AE487" t="s">
        <v>49</v>
      </c>
      <c r="AF487" s="1">
        <v>1</v>
      </c>
      <c r="AG487">
        <f t="shared" si="504"/>
        <v>2940</v>
      </c>
      <c r="AH487" t="str">
        <f t="shared" si="505"/>
        <v/>
      </c>
      <c r="AI487">
        <f t="shared" si="506"/>
        <v>24</v>
      </c>
      <c r="AJ487">
        <f t="shared" si="508"/>
        <v>2040</v>
      </c>
      <c r="AK487">
        <f t="shared" ref="AK487:AL487" si="571">AJ487+40</f>
        <v>2080</v>
      </c>
      <c r="AL487">
        <f t="shared" si="571"/>
        <v>2120</v>
      </c>
      <c r="AM487">
        <f>BT129*IF(DukeEnergy_TP!AM129&lt;&gt;0,1,0)</f>
        <v>0</v>
      </c>
      <c r="AN487">
        <f>BU129*IF(DukeEnergy_TP!AN129&lt;&gt;0,1,0)</f>
        <v>0</v>
      </c>
      <c r="AO487">
        <f>BV129*IF(DukeEnergy_TP!AO129&lt;&gt;0,1,0)</f>
        <v>0</v>
      </c>
      <c r="AP487">
        <f>BW129*IF(DukeEnergy_TP!AP129&lt;&gt;0,1,0)</f>
        <v>0</v>
      </c>
      <c r="AQ487">
        <f>$BR129*IF(DukeEnergy_TP!AQ129&lt;&gt;0,1,0)</f>
        <v>0</v>
      </c>
      <c r="AR487">
        <f>$BR129*IF(DukeEnergy_TP!AR129&lt;&gt;0,1,0)</f>
        <v>0</v>
      </c>
      <c r="AS487">
        <f>$BR129*IF(DukeEnergy_TP!AS129&lt;&gt;0,1,0)</f>
        <v>0</v>
      </c>
      <c r="AT487">
        <f>$BR129*IF(DukeEnergy_TP!AT129&lt;&gt;0,1,0)</f>
        <v>0</v>
      </c>
      <c r="AU487">
        <f>$BR129*IF(DukeEnergy_TP!AU129&lt;&gt;0,1,0)</f>
        <v>0</v>
      </c>
      <c r="AV487">
        <f>$BR129*IF(DukeEnergy_TP!AV129&lt;&gt;0,1,0)</f>
        <v>0</v>
      </c>
      <c r="AW487">
        <f>$BR129*IF(DukeEnergy_TP!AW129&lt;&gt;0,1,0)</f>
        <v>0</v>
      </c>
      <c r="AX487">
        <f>$BR129*IF(DukeEnergy_TP!AX129&lt;&gt;0,1,0)</f>
        <v>0</v>
      </c>
      <c r="AY487">
        <f>$BR129*IF(DukeEnergy_TP!AY129&lt;&gt;0,1,0)</f>
        <v>0</v>
      </c>
      <c r="AZ487">
        <f>$BR129*IF(DukeEnergy_TP!AZ129&lt;&gt;0,1,0)</f>
        <v>0</v>
      </c>
      <c r="BA487">
        <f>$BR129*IF(DukeEnergy_TP!BA129&lt;&gt;0,1,0)</f>
        <v>0</v>
      </c>
      <c r="BB487">
        <f>$BR129*IF(DukeEnergy_TP!BB129&lt;&gt;0,1,0)</f>
        <v>0</v>
      </c>
      <c r="BC487">
        <f>$BR129*IF(DukeEnergy_TP!BC129&lt;&gt;0,1,0)</f>
        <v>0</v>
      </c>
      <c r="BD487">
        <f>$BR129*IF(DukeEnergy_TP!BD129&lt;&gt;0,1,0)</f>
        <v>0</v>
      </c>
      <c r="BE487">
        <f>$BR129*IF(DukeEnergy_TP!BE129&lt;&gt;0,1,0)</f>
        <v>0</v>
      </c>
      <c r="BF487">
        <f>$BR129*IF(DukeEnergy_TP!BF129&lt;&gt;0,1,0)</f>
        <v>0</v>
      </c>
      <c r="BG487">
        <f>$BR129*IF(DukeEnergy_TP!BG129&lt;&gt;0,1,0)</f>
        <v>0</v>
      </c>
      <c r="BH487">
        <f>$BR129*IF(DukeEnergy_TP!BH129&lt;&gt;0,1,0)</f>
        <v>0</v>
      </c>
      <c r="BI487">
        <f>$BR129*IF(DukeEnergy_TP!BI129&lt;&gt;0,1,0)</f>
        <v>0</v>
      </c>
      <c r="BJ487">
        <f>$BR129*IF(DukeEnergy_TP!BJ129&lt;&gt;0,1,0)</f>
        <v>0</v>
      </c>
      <c r="BK487">
        <f>$BR129*IF(DukeEnergy_TP!BK129&lt;&gt;0,1,0)</f>
        <v>0</v>
      </c>
      <c r="BL487">
        <f>$BR129*IF(DukeEnergy_TP!BL129&lt;&gt;0,1,0)</f>
        <v>0</v>
      </c>
      <c r="BM487">
        <f>$BR129*IF(DukeEnergy_TP!BM129&lt;&gt;0,1,0)</f>
        <v>0</v>
      </c>
      <c r="BN487">
        <f>$BR129*IF(DukeEnergy_TP!BN129&lt;&gt;0,1,0)</f>
        <v>0</v>
      </c>
      <c r="BO487">
        <f>$BR129*IF(DukeEnergy_TP!BO129&lt;&gt;0,1,0)</f>
        <v>0</v>
      </c>
      <c r="BP487">
        <f>$BR129*IF(DukeEnergy_TP!BP129&lt;&gt;0,1,0)</f>
        <v>0</v>
      </c>
      <c r="BQ487">
        <f>$BR129*IF(DukeEnergy_TP!BQ129&lt;&gt;0,1,0)</f>
        <v>0</v>
      </c>
    </row>
    <row r="488" spans="1:69">
      <c r="A488" t="s">
        <v>285</v>
      </c>
      <c r="B488" t="s">
        <v>32</v>
      </c>
      <c r="C488" t="s">
        <v>33</v>
      </c>
      <c r="D488" t="s">
        <v>34</v>
      </c>
      <c r="E488" t="s">
        <v>519</v>
      </c>
      <c r="F488" t="s">
        <v>474</v>
      </c>
      <c r="I488">
        <v>196</v>
      </c>
      <c r="J488" t="s">
        <v>520</v>
      </c>
      <c r="K488">
        <v>2000</v>
      </c>
      <c r="M488" t="s">
        <v>306</v>
      </c>
      <c r="N488" t="s">
        <v>289</v>
      </c>
      <c r="S488" t="s">
        <v>324</v>
      </c>
      <c r="T488" t="s">
        <v>41</v>
      </c>
      <c r="U488">
        <v>36.329700000000003</v>
      </c>
      <c r="V488">
        <v>-79.829700000000003</v>
      </c>
      <c r="W488" t="s">
        <v>42</v>
      </c>
      <c r="X488" t="s">
        <v>521</v>
      </c>
      <c r="Y488" t="s">
        <v>119</v>
      </c>
      <c r="AA488" t="s">
        <v>45</v>
      </c>
      <c r="AB488" t="s">
        <v>522</v>
      </c>
      <c r="AC488" t="s">
        <v>523</v>
      </c>
      <c r="AD488" t="s">
        <v>526</v>
      </c>
      <c r="AE488" t="s">
        <v>49</v>
      </c>
      <c r="AF488" s="1">
        <v>1</v>
      </c>
      <c r="AG488">
        <f t="shared" ref="AG488:AG529" si="572">SUMIF(E:E,E488,I:I)</f>
        <v>2940</v>
      </c>
      <c r="AH488" t="str">
        <f t="shared" ref="AH488:AH529" si="573">IF(AG488=AG489,"",AG488)</f>
        <v/>
      </c>
      <c r="AI488">
        <f t="shared" ref="AI488:AI529" si="574">IF(K488="",-99,2024-K488)</f>
        <v>24</v>
      </c>
      <c r="AJ488">
        <f t="shared" si="508"/>
        <v>2040</v>
      </c>
      <c r="AK488">
        <f t="shared" ref="AK488:AL488" si="575">AJ488+40</f>
        <v>2080</v>
      </c>
      <c r="AL488">
        <f t="shared" si="575"/>
        <v>2120</v>
      </c>
      <c r="AM488">
        <f>BT130*IF(DukeEnergy_TP!AM130&lt;&gt;0,1,0)</f>
        <v>0</v>
      </c>
      <c r="AN488">
        <f>BU130*IF(DukeEnergy_TP!AN130&lt;&gt;0,1,0)</f>
        <v>0</v>
      </c>
      <c r="AO488">
        <f>BV130*IF(DukeEnergy_TP!AO130&lt;&gt;0,1,0)</f>
        <v>0</v>
      </c>
      <c r="AP488">
        <f>BW130*IF(DukeEnergy_TP!AP130&lt;&gt;0,1,0)</f>
        <v>0</v>
      </c>
      <c r="AQ488">
        <f>$BR130*IF(DukeEnergy_TP!AQ130&lt;&gt;0,1,0)</f>
        <v>0</v>
      </c>
      <c r="AR488">
        <f>$BR130*IF(DukeEnergy_TP!AR130&lt;&gt;0,1,0)</f>
        <v>0</v>
      </c>
      <c r="AS488">
        <f>$BR130*IF(DukeEnergy_TP!AS130&lt;&gt;0,1,0)</f>
        <v>0</v>
      </c>
      <c r="AT488">
        <f>$BR130*IF(DukeEnergy_TP!AT130&lt;&gt;0,1,0)</f>
        <v>0</v>
      </c>
      <c r="AU488">
        <f>$BR130*IF(DukeEnergy_TP!AU130&lt;&gt;0,1,0)</f>
        <v>0</v>
      </c>
      <c r="AV488">
        <f>$BR130*IF(DukeEnergy_TP!AV130&lt;&gt;0,1,0)</f>
        <v>0</v>
      </c>
      <c r="AW488">
        <f>$BR130*IF(DukeEnergy_TP!AW130&lt;&gt;0,1,0)</f>
        <v>0</v>
      </c>
      <c r="AX488">
        <f>$BR130*IF(DukeEnergy_TP!AX130&lt;&gt;0,1,0)</f>
        <v>0</v>
      </c>
      <c r="AY488">
        <f>$BR130*IF(DukeEnergy_TP!AY130&lt;&gt;0,1,0)</f>
        <v>0</v>
      </c>
      <c r="AZ488">
        <f>$BR130*IF(DukeEnergy_TP!AZ130&lt;&gt;0,1,0)</f>
        <v>0</v>
      </c>
      <c r="BA488">
        <f>$BR130*IF(DukeEnergy_TP!BA130&lt;&gt;0,1,0)</f>
        <v>0</v>
      </c>
      <c r="BB488">
        <f>$BR130*IF(DukeEnergy_TP!BB130&lt;&gt;0,1,0)</f>
        <v>0</v>
      </c>
      <c r="BC488">
        <f>$BR130*IF(DukeEnergy_TP!BC130&lt;&gt;0,1,0)</f>
        <v>0</v>
      </c>
      <c r="BD488">
        <f>$BR130*IF(DukeEnergy_TP!BD130&lt;&gt;0,1,0)</f>
        <v>0</v>
      </c>
      <c r="BE488">
        <f>$BR130*IF(DukeEnergy_TP!BE130&lt;&gt;0,1,0)</f>
        <v>0</v>
      </c>
      <c r="BF488">
        <f>$BR130*IF(DukeEnergy_TP!BF130&lt;&gt;0,1,0)</f>
        <v>0</v>
      </c>
      <c r="BG488">
        <f>$BR130*IF(DukeEnergy_TP!BG130&lt;&gt;0,1,0)</f>
        <v>0</v>
      </c>
      <c r="BH488">
        <f>$BR130*IF(DukeEnergy_TP!BH130&lt;&gt;0,1,0)</f>
        <v>0</v>
      </c>
      <c r="BI488">
        <f>$BR130*IF(DukeEnergy_TP!BI130&lt;&gt;0,1,0)</f>
        <v>0</v>
      </c>
      <c r="BJ488">
        <f>$BR130*IF(DukeEnergy_TP!BJ130&lt;&gt;0,1,0)</f>
        <v>0</v>
      </c>
      <c r="BK488">
        <f>$BR130*IF(DukeEnergy_TP!BK130&lt;&gt;0,1,0)</f>
        <v>0</v>
      </c>
      <c r="BL488">
        <f>$BR130*IF(DukeEnergy_TP!BL130&lt;&gt;0,1,0)</f>
        <v>0</v>
      </c>
      <c r="BM488">
        <f>$BR130*IF(DukeEnergy_TP!BM130&lt;&gt;0,1,0)</f>
        <v>0</v>
      </c>
      <c r="BN488">
        <f>$BR130*IF(DukeEnergy_TP!BN130&lt;&gt;0,1,0)</f>
        <v>0</v>
      </c>
      <c r="BO488">
        <f>$BR130*IF(DukeEnergy_TP!BO130&lt;&gt;0,1,0)</f>
        <v>0</v>
      </c>
      <c r="BP488">
        <f>$BR130*IF(DukeEnergy_TP!BP130&lt;&gt;0,1,0)</f>
        <v>0</v>
      </c>
      <c r="BQ488">
        <f>$BR130*IF(DukeEnergy_TP!BQ130&lt;&gt;0,1,0)</f>
        <v>0</v>
      </c>
    </row>
    <row r="489" spans="1:69">
      <c r="A489" t="s">
        <v>285</v>
      </c>
      <c r="B489" t="s">
        <v>32</v>
      </c>
      <c r="C489" t="s">
        <v>33</v>
      </c>
      <c r="D489" t="s">
        <v>34</v>
      </c>
      <c r="E489" t="s">
        <v>519</v>
      </c>
      <c r="F489" t="s">
        <v>476</v>
      </c>
      <c r="I489">
        <v>196</v>
      </c>
      <c r="J489" t="s">
        <v>520</v>
      </c>
      <c r="K489">
        <v>2000</v>
      </c>
      <c r="M489" t="s">
        <v>306</v>
      </c>
      <c r="N489" t="s">
        <v>289</v>
      </c>
      <c r="S489" t="s">
        <v>324</v>
      </c>
      <c r="T489" t="s">
        <v>41</v>
      </c>
      <c r="U489">
        <v>36.329700000000003</v>
      </c>
      <c r="V489">
        <v>-79.829700000000003</v>
      </c>
      <c r="W489" t="s">
        <v>42</v>
      </c>
      <c r="X489" t="s">
        <v>521</v>
      </c>
      <c r="Y489" t="s">
        <v>119</v>
      </c>
      <c r="AA489" t="s">
        <v>45</v>
      </c>
      <c r="AB489" t="s">
        <v>522</v>
      </c>
      <c r="AC489" t="s">
        <v>523</v>
      </c>
      <c r="AD489" t="s">
        <v>527</v>
      </c>
      <c r="AE489" t="s">
        <v>49</v>
      </c>
      <c r="AF489" s="1">
        <v>1</v>
      </c>
      <c r="AG489">
        <f t="shared" si="572"/>
        <v>2940</v>
      </c>
      <c r="AH489" t="str">
        <f t="shared" si="573"/>
        <v/>
      </c>
      <c r="AI489">
        <f t="shared" si="574"/>
        <v>24</v>
      </c>
      <c r="AJ489">
        <f t="shared" ref="AJ489:AJ529" si="576">K489+40</f>
        <v>2040</v>
      </c>
      <c r="AK489">
        <f t="shared" ref="AK489:AL489" si="577">AJ489+40</f>
        <v>2080</v>
      </c>
      <c r="AL489">
        <f t="shared" si="577"/>
        <v>2120</v>
      </c>
      <c r="AM489">
        <f>BT131*IF(DukeEnergy_TP!AM131&lt;&gt;0,1,0)</f>
        <v>0</v>
      </c>
      <c r="AN489">
        <f>BU131*IF(DukeEnergy_TP!AN131&lt;&gt;0,1,0)</f>
        <v>0</v>
      </c>
      <c r="AO489">
        <f>BV131*IF(DukeEnergy_TP!AO131&lt;&gt;0,1,0)</f>
        <v>0</v>
      </c>
      <c r="AP489">
        <f>BW131*IF(DukeEnergy_TP!AP131&lt;&gt;0,1,0)</f>
        <v>0</v>
      </c>
      <c r="AQ489">
        <f>$BR131*IF(DukeEnergy_TP!AQ131&lt;&gt;0,1,0)</f>
        <v>0</v>
      </c>
      <c r="AR489">
        <f>$BR131*IF(DukeEnergy_TP!AR131&lt;&gt;0,1,0)</f>
        <v>0</v>
      </c>
      <c r="AS489">
        <f>$BR131*IF(DukeEnergy_TP!AS131&lt;&gt;0,1,0)</f>
        <v>0</v>
      </c>
      <c r="AT489">
        <f>$BR131*IF(DukeEnergy_TP!AT131&lt;&gt;0,1,0)</f>
        <v>0</v>
      </c>
      <c r="AU489">
        <f>$BR131*IF(DukeEnergy_TP!AU131&lt;&gt;0,1,0)</f>
        <v>0</v>
      </c>
      <c r="AV489">
        <f>$BR131*IF(DukeEnergy_TP!AV131&lt;&gt;0,1,0)</f>
        <v>0</v>
      </c>
      <c r="AW489">
        <f>$BR131*IF(DukeEnergy_TP!AW131&lt;&gt;0,1,0)</f>
        <v>0</v>
      </c>
      <c r="AX489">
        <f>$BR131*IF(DukeEnergy_TP!AX131&lt;&gt;0,1,0)</f>
        <v>0</v>
      </c>
      <c r="AY489">
        <f>$BR131*IF(DukeEnergy_TP!AY131&lt;&gt;0,1,0)</f>
        <v>0</v>
      </c>
      <c r="AZ489">
        <f>$BR131*IF(DukeEnergy_TP!AZ131&lt;&gt;0,1,0)</f>
        <v>0</v>
      </c>
      <c r="BA489">
        <f>$BR131*IF(DukeEnergy_TP!BA131&lt;&gt;0,1,0)</f>
        <v>0</v>
      </c>
      <c r="BB489">
        <f>$BR131*IF(DukeEnergy_TP!BB131&lt;&gt;0,1,0)</f>
        <v>0</v>
      </c>
      <c r="BC489">
        <f>$BR131*IF(DukeEnergy_TP!BC131&lt;&gt;0,1,0)</f>
        <v>0</v>
      </c>
      <c r="BD489">
        <f>$BR131*IF(DukeEnergy_TP!BD131&lt;&gt;0,1,0)</f>
        <v>0</v>
      </c>
      <c r="BE489">
        <f>$BR131*IF(DukeEnergy_TP!BE131&lt;&gt;0,1,0)</f>
        <v>0</v>
      </c>
      <c r="BF489">
        <f>$BR131*IF(DukeEnergy_TP!BF131&lt;&gt;0,1,0)</f>
        <v>0</v>
      </c>
      <c r="BG489">
        <f>$BR131*IF(DukeEnergy_TP!BG131&lt;&gt;0,1,0)</f>
        <v>0</v>
      </c>
      <c r="BH489">
        <f>$BR131*IF(DukeEnergy_TP!BH131&lt;&gt;0,1,0)</f>
        <v>0</v>
      </c>
      <c r="BI489">
        <f>$BR131*IF(DukeEnergy_TP!BI131&lt;&gt;0,1,0)</f>
        <v>0</v>
      </c>
      <c r="BJ489">
        <f>$BR131*IF(DukeEnergy_TP!BJ131&lt;&gt;0,1,0)</f>
        <v>0</v>
      </c>
      <c r="BK489">
        <f>$BR131*IF(DukeEnergy_TP!BK131&lt;&gt;0,1,0)</f>
        <v>0</v>
      </c>
      <c r="BL489">
        <f>$BR131*IF(DukeEnergy_TP!BL131&lt;&gt;0,1,0)</f>
        <v>0</v>
      </c>
      <c r="BM489">
        <f>$BR131*IF(DukeEnergy_TP!BM131&lt;&gt;0,1,0)</f>
        <v>0</v>
      </c>
      <c r="BN489">
        <f>$BR131*IF(DukeEnergy_TP!BN131&lt;&gt;0,1,0)</f>
        <v>0</v>
      </c>
      <c r="BO489">
        <f>$BR131*IF(DukeEnergy_TP!BO131&lt;&gt;0,1,0)</f>
        <v>0</v>
      </c>
      <c r="BP489">
        <f>$BR131*IF(DukeEnergy_TP!BP131&lt;&gt;0,1,0)</f>
        <v>0</v>
      </c>
      <c r="BQ489">
        <f>$BR131*IF(DukeEnergy_TP!BQ131&lt;&gt;0,1,0)</f>
        <v>0</v>
      </c>
    </row>
    <row r="490" spans="1:69">
      <c r="A490" t="s">
        <v>285</v>
      </c>
      <c r="B490" t="s">
        <v>32</v>
      </c>
      <c r="C490" t="s">
        <v>33</v>
      </c>
      <c r="D490" t="s">
        <v>34</v>
      </c>
      <c r="E490" t="s">
        <v>519</v>
      </c>
      <c r="F490" t="s">
        <v>478</v>
      </c>
      <c r="I490">
        <v>196</v>
      </c>
      <c r="J490" t="s">
        <v>520</v>
      </c>
      <c r="K490">
        <v>2000</v>
      </c>
      <c r="M490" t="s">
        <v>306</v>
      </c>
      <c r="N490" t="s">
        <v>289</v>
      </c>
      <c r="S490" t="s">
        <v>324</v>
      </c>
      <c r="T490" t="s">
        <v>41</v>
      </c>
      <c r="U490">
        <v>36.329700000000003</v>
      </c>
      <c r="V490">
        <v>-79.829700000000003</v>
      </c>
      <c r="W490" t="s">
        <v>42</v>
      </c>
      <c r="X490" t="s">
        <v>521</v>
      </c>
      <c r="Y490" t="s">
        <v>119</v>
      </c>
      <c r="AA490" t="s">
        <v>45</v>
      </c>
      <c r="AB490" t="s">
        <v>522</v>
      </c>
      <c r="AC490" t="s">
        <v>523</v>
      </c>
      <c r="AD490" t="s">
        <v>528</v>
      </c>
      <c r="AE490" t="s">
        <v>49</v>
      </c>
      <c r="AF490" s="1">
        <v>1</v>
      </c>
      <c r="AG490">
        <f t="shared" si="572"/>
        <v>2940</v>
      </c>
      <c r="AH490">
        <f t="shared" si="573"/>
        <v>2940</v>
      </c>
      <c r="AI490">
        <f t="shared" si="574"/>
        <v>24</v>
      </c>
      <c r="AJ490">
        <f t="shared" si="576"/>
        <v>2040</v>
      </c>
      <c r="AK490">
        <f t="shared" ref="AK490:AL490" si="578">AJ490+40</f>
        <v>2080</v>
      </c>
      <c r="AL490">
        <f t="shared" si="578"/>
        <v>2120</v>
      </c>
      <c r="AM490">
        <f>BT132*IF(DukeEnergy_TP!AM132&lt;&gt;0,1,0)</f>
        <v>0</v>
      </c>
      <c r="AN490">
        <f>BU132*IF(DukeEnergy_TP!AN132&lt;&gt;0,1,0)</f>
        <v>0</v>
      </c>
      <c r="AO490">
        <f>BV132*IF(DukeEnergy_TP!AO132&lt;&gt;0,1,0)</f>
        <v>0</v>
      </c>
      <c r="AP490">
        <f>BW132*IF(DukeEnergy_TP!AP132&lt;&gt;0,1,0)</f>
        <v>0</v>
      </c>
      <c r="AQ490">
        <f>$BR132*IF(DukeEnergy_TP!AQ132&lt;&gt;0,1,0)</f>
        <v>0</v>
      </c>
      <c r="AR490">
        <f>$BR132*IF(DukeEnergy_TP!AR132&lt;&gt;0,1,0)</f>
        <v>0</v>
      </c>
      <c r="AS490">
        <f>$BR132*IF(DukeEnergy_TP!AS132&lt;&gt;0,1,0)</f>
        <v>0</v>
      </c>
      <c r="AT490">
        <f>$BR132*IF(DukeEnergy_TP!AT132&lt;&gt;0,1,0)</f>
        <v>0</v>
      </c>
      <c r="AU490">
        <f>$BR132*IF(DukeEnergy_TP!AU132&lt;&gt;0,1,0)</f>
        <v>0</v>
      </c>
      <c r="AV490">
        <f>$BR132*IF(DukeEnergy_TP!AV132&lt;&gt;0,1,0)</f>
        <v>0</v>
      </c>
      <c r="AW490">
        <f>$BR132*IF(DukeEnergy_TP!AW132&lt;&gt;0,1,0)</f>
        <v>0</v>
      </c>
      <c r="AX490">
        <f>$BR132*IF(DukeEnergy_TP!AX132&lt;&gt;0,1,0)</f>
        <v>0</v>
      </c>
      <c r="AY490">
        <f>$BR132*IF(DukeEnergy_TP!AY132&lt;&gt;0,1,0)</f>
        <v>0</v>
      </c>
      <c r="AZ490">
        <f>$BR132*IF(DukeEnergy_TP!AZ132&lt;&gt;0,1,0)</f>
        <v>0</v>
      </c>
      <c r="BA490">
        <f>$BR132*IF(DukeEnergy_TP!BA132&lt;&gt;0,1,0)</f>
        <v>0</v>
      </c>
      <c r="BB490">
        <f>$BR132*IF(DukeEnergy_TP!BB132&lt;&gt;0,1,0)</f>
        <v>0</v>
      </c>
      <c r="BC490">
        <f>$BR132*IF(DukeEnergy_TP!BC132&lt;&gt;0,1,0)</f>
        <v>0</v>
      </c>
      <c r="BD490">
        <f>$BR132*IF(DukeEnergy_TP!BD132&lt;&gt;0,1,0)</f>
        <v>0</v>
      </c>
      <c r="BE490">
        <f>$BR132*IF(DukeEnergy_TP!BE132&lt;&gt;0,1,0)</f>
        <v>0</v>
      </c>
      <c r="BF490">
        <f>$BR132*IF(DukeEnergy_TP!BF132&lt;&gt;0,1,0)</f>
        <v>0</v>
      </c>
      <c r="BG490">
        <f>$BR132*IF(DukeEnergy_TP!BG132&lt;&gt;0,1,0)</f>
        <v>0</v>
      </c>
      <c r="BH490">
        <f>$BR132*IF(DukeEnergy_TP!BH132&lt;&gt;0,1,0)</f>
        <v>0</v>
      </c>
      <c r="BI490">
        <f>$BR132*IF(DukeEnergy_TP!BI132&lt;&gt;0,1,0)</f>
        <v>0</v>
      </c>
      <c r="BJ490">
        <f>$BR132*IF(DukeEnergy_TP!BJ132&lt;&gt;0,1,0)</f>
        <v>0</v>
      </c>
      <c r="BK490">
        <f>$BR132*IF(DukeEnergy_TP!BK132&lt;&gt;0,1,0)</f>
        <v>0</v>
      </c>
      <c r="BL490">
        <f>$BR132*IF(DukeEnergy_TP!BL132&lt;&gt;0,1,0)</f>
        <v>0</v>
      </c>
      <c r="BM490">
        <f>$BR132*IF(DukeEnergy_TP!BM132&lt;&gt;0,1,0)</f>
        <v>0</v>
      </c>
      <c r="BN490">
        <f>$BR132*IF(DukeEnergy_TP!BN132&lt;&gt;0,1,0)</f>
        <v>0</v>
      </c>
      <c r="BO490">
        <f>$BR132*IF(DukeEnergy_TP!BO132&lt;&gt;0,1,0)</f>
        <v>0</v>
      </c>
      <c r="BP490">
        <f>$BR132*IF(DukeEnergy_TP!BP132&lt;&gt;0,1,0)</f>
        <v>0</v>
      </c>
      <c r="BQ490">
        <f>$BR132*IF(DukeEnergy_TP!BQ132&lt;&gt;0,1,0)</f>
        <v>0</v>
      </c>
    </row>
    <row r="491" spans="1:69">
      <c r="A491" t="s">
        <v>285</v>
      </c>
      <c r="B491" t="s">
        <v>32</v>
      </c>
      <c r="C491" t="s">
        <v>33</v>
      </c>
      <c r="D491" t="s">
        <v>34</v>
      </c>
      <c r="E491" t="s">
        <v>529</v>
      </c>
      <c r="F491" t="s">
        <v>287</v>
      </c>
      <c r="I491">
        <v>199</v>
      </c>
      <c r="J491" t="s">
        <v>72</v>
      </c>
      <c r="K491">
        <v>2001</v>
      </c>
      <c r="M491" t="s">
        <v>306</v>
      </c>
      <c r="N491" t="s">
        <v>328</v>
      </c>
      <c r="S491" t="s">
        <v>300</v>
      </c>
      <c r="T491" t="s">
        <v>41</v>
      </c>
      <c r="U491">
        <v>34.839199999999998</v>
      </c>
      <c r="V491">
        <v>-79.740600000000001</v>
      </c>
      <c r="W491" t="s">
        <v>42</v>
      </c>
      <c r="X491" t="s">
        <v>530</v>
      </c>
      <c r="Y491" t="s">
        <v>531</v>
      </c>
      <c r="AA491" t="s">
        <v>45</v>
      </c>
      <c r="AB491" t="s">
        <v>532</v>
      </c>
      <c r="AC491" t="s">
        <v>533</v>
      </c>
      <c r="AD491" t="s">
        <v>534</v>
      </c>
      <c r="AE491" t="s">
        <v>49</v>
      </c>
      <c r="AF491" s="1">
        <v>1</v>
      </c>
      <c r="AG491">
        <f t="shared" si="572"/>
        <v>6729</v>
      </c>
      <c r="AH491" t="str">
        <f t="shared" si="573"/>
        <v/>
      </c>
      <c r="AI491">
        <f t="shared" si="574"/>
        <v>23</v>
      </c>
      <c r="AJ491">
        <f t="shared" si="576"/>
        <v>2041</v>
      </c>
      <c r="AK491">
        <f t="shared" ref="AK491:AL491" si="579">AJ491+40</f>
        <v>2081</v>
      </c>
      <c r="AL491">
        <f t="shared" si="579"/>
        <v>2121</v>
      </c>
      <c r="AM491">
        <f>BT133*IF(DukeEnergy_TP!AM133&lt;&gt;0,1,0)</f>
        <v>39457.393935557389</v>
      </c>
      <c r="AN491">
        <f>BU133*IF(DukeEnergy_TP!AN133&lt;&gt;0,1,0)</f>
        <v>39457.393935557389</v>
      </c>
      <c r="AO491">
        <f>BV133*IF(DukeEnergy_TP!AO133&lt;&gt;0,1,0)</f>
        <v>49709.460986921913</v>
      </c>
      <c r="AP491">
        <f>BW133*IF(DukeEnergy_TP!AP133&lt;&gt;0,1,0)</f>
        <v>49709.460986921913</v>
      </c>
      <c r="AQ491">
        <f>$BR133*IF(DukeEnergy_TP!AQ133&lt;&gt;0,1,0)</f>
        <v>44583.427461239648</v>
      </c>
      <c r="AR491">
        <f>$BR133*IF(DukeEnergy_TP!AR133&lt;&gt;0,1,0)</f>
        <v>44583.427461239648</v>
      </c>
      <c r="AS491">
        <f>$BR133*IF(DukeEnergy_TP!AS133&lt;&gt;0,1,0)</f>
        <v>44583.427461239648</v>
      </c>
      <c r="AT491">
        <f>$BR133*IF(DukeEnergy_TP!AT133&lt;&gt;0,1,0)</f>
        <v>44583.427461239648</v>
      </c>
      <c r="AU491">
        <f>$BR133*IF(DukeEnergy_TP!AU133&lt;&gt;0,1,0)</f>
        <v>44583.427461239648</v>
      </c>
      <c r="AV491">
        <f>$BR133*IF(DukeEnergy_TP!AV133&lt;&gt;0,1,0)</f>
        <v>44583.427461239648</v>
      </c>
      <c r="AW491">
        <f>$BR133*IF(DukeEnergy_TP!AW133&lt;&gt;0,1,0)</f>
        <v>44583.427461239648</v>
      </c>
      <c r="AX491">
        <f>$BR133*IF(DukeEnergy_TP!AX133&lt;&gt;0,1,0)</f>
        <v>44583.427461239648</v>
      </c>
      <c r="AY491">
        <f>$BR133*IF(DukeEnergy_TP!AY133&lt;&gt;0,1,0)</f>
        <v>44583.427461239648</v>
      </c>
      <c r="AZ491">
        <f>$BR133*IF(DukeEnergy_TP!AZ133&lt;&gt;0,1,0)</f>
        <v>44583.427461239648</v>
      </c>
      <c r="BA491">
        <f>$BR133*IF(DukeEnergy_TP!BA133&lt;&gt;0,1,0)</f>
        <v>44583.427461239648</v>
      </c>
      <c r="BB491">
        <f>$BR133*IF(DukeEnergy_TP!BB133&lt;&gt;0,1,0)</f>
        <v>44583.427461239648</v>
      </c>
      <c r="BC491">
        <f>$BR133*IF(DukeEnergy_TP!BC133&lt;&gt;0,1,0)</f>
        <v>44583.427461239648</v>
      </c>
      <c r="BD491">
        <f>$BR133*IF(DukeEnergy_TP!BD133&lt;&gt;0,1,0)</f>
        <v>44583.427461239648</v>
      </c>
      <c r="BE491">
        <f>$BR133*IF(DukeEnergy_TP!BE133&lt;&gt;0,1,0)</f>
        <v>44583.427461239648</v>
      </c>
      <c r="BF491">
        <f>$BR133*IF(DukeEnergy_TP!BF133&lt;&gt;0,1,0)</f>
        <v>44583.427461239648</v>
      </c>
      <c r="BG491">
        <f>$BR133*IF(DukeEnergy_TP!BG133&lt;&gt;0,1,0)</f>
        <v>44583.427461239648</v>
      </c>
      <c r="BH491">
        <f>$BR133*IF(DukeEnergy_TP!BH133&lt;&gt;0,1,0)</f>
        <v>0</v>
      </c>
      <c r="BI491">
        <f>$BR133*IF(DukeEnergy_TP!BI133&lt;&gt;0,1,0)</f>
        <v>0</v>
      </c>
      <c r="BJ491">
        <f>$BR133*IF(DukeEnergy_TP!BJ133&lt;&gt;0,1,0)</f>
        <v>0</v>
      </c>
      <c r="BK491">
        <f>$BR133*IF(DukeEnergy_TP!BK133&lt;&gt;0,1,0)</f>
        <v>0</v>
      </c>
      <c r="BL491">
        <f>$BR133*IF(DukeEnergy_TP!BL133&lt;&gt;0,1,0)</f>
        <v>0</v>
      </c>
      <c r="BM491">
        <f>$BR133*IF(DukeEnergy_TP!BM133&lt;&gt;0,1,0)</f>
        <v>0</v>
      </c>
      <c r="BN491">
        <f>$BR133*IF(DukeEnergy_TP!BN133&lt;&gt;0,1,0)</f>
        <v>0</v>
      </c>
      <c r="BO491">
        <f>$BR133*IF(DukeEnergy_TP!BO133&lt;&gt;0,1,0)</f>
        <v>0</v>
      </c>
      <c r="BP491">
        <f>$BR133*IF(DukeEnergy_TP!BP133&lt;&gt;0,1,0)</f>
        <v>0</v>
      </c>
      <c r="BQ491">
        <f>$BR133*IF(DukeEnergy_TP!BQ133&lt;&gt;0,1,0)</f>
        <v>0</v>
      </c>
    </row>
    <row r="492" spans="1:69">
      <c r="A492" t="s">
        <v>285</v>
      </c>
      <c r="B492" t="s">
        <v>32</v>
      </c>
      <c r="C492" t="s">
        <v>33</v>
      </c>
      <c r="D492" t="s">
        <v>34</v>
      </c>
      <c r="E492" t="s">
        <v>529</v>
      </c>
      <c r="F492" t="s">
        <v>296</v>
      </c>
      <c r="I492">
        <v>199</v>
      </c>
      <c r="J492" t="s">
        <v>72</v>
      </c>
      <c r="K492">
        <v>2001</v>
      </c>
      <c r="M492" t="s">
        <v>306</v>
      </c>
      <c r="N492" t="s">
        <v>328</v>
      </c>
      <c r="S492" t="s">
        <v>300</v>
      </c>
      <c r="T492" t="s">
        <v>41</v>
      </c>
      <c r="U492">
        <v>34.839199999999998</v>
      </c>
      <c r="V492">
        <v>-79.740600000000001</v>
      </c>
      <c r="W492" t="s">
        <v>42</v>
      </c>
      <c r="X492" t="s">
        <v>530</v>
      </c>
      <c r="Y492" t="s">
        <v>531</v>
      </c>
      <c r="AA492" t="s">
        <v>45</v>
      </c>
      <c r="AB492" t="s">
        <v>532</v>
      </c>
      <c r="AC492" t="s">
        <v>533</v>
      </c>
      <c r="AD492" t="s">
        <v>535</v>
      </c>
      <c r="AE492" t="s">
        <v>49</v>
      </c>
      <c r="AF492" s="1">
        <v>1</v>
      </c>
      <c r="AG492">
        <f t="shared" si="572"/>
        <v>6729</v>
      </c>
      <c r="AH492" t="str">
        <f t="shared" si="573"/>
        <v/>
      </c>
      <c r="AI492">
        <f t="shared" si="574"/>
        <v>23</v>
      </c>
      <c r="AJ492">
        <f t="shared" si="576"/>
        <v>2041</v>
      </c>
      <c r="AK492">
        <f t="shared" ref="AK492:AL492" si="580">AJ492+40</f>
        <v>2081</v>
      </c>
      <c r="AL492">
        <f t="shared" si="580"/>
        <v>2121</v>
      </c>
      <c r="AM492">
        <f>BT134*IF(DukeEnergy_TP!AM134&lt;&gt;0,1,0)</f>
        <v>39457.393935557389</v>
      </c>
      <c r="AN492">
        <f>BU134*IF(DukeEnergy_TP!AN134&lt;&gt;0,1,0)</f>
        <v>39457.393935557389</v>
      </c>
      <c r="AO492">
        <f>BV134*IF(DukeEnergy_TP!AO134&lt;&gt;0,1,0)</f>
        <v>49709.460986921913</v>
      </c>
      <c r="AP492">
        <f>BW134*IF(DukeEnergy_TP!AP134&lt;&gt;0,1,0)</f>
        <v>49709.460986921913</v>
      </c>
      <c r="AQ492">
        <f>$BR134*IF(DukeEnergy_TP!AQ134&lt;&gt;0,1,0)</f>
        <v>44583.427461239648</v>
      </c>
      <c r="AR492">
        <f>$BR134*IF(DukeEnergy_TP!AR134&lt;&gt;0,1,0)</f>
        <v>44583.427461239648</v>
      </c>
      <c r="AS492">
        <f>$BR134*IF(DukeEnergy_TP!AS134&lt;&gt;0,1,0)</f>
        <v>44583.427461239648</v>
      </c>
      <c r="AT492">
        <f>$BR134*IF(DukeEnergy_TP!AT134&lt;&gt;0,1,0)</f>
        <v>44583.427461239648</v>
      </c>
      <c r="AU492">
        <f>$BR134*IF(DukeEnergy_TP!AU134&lt;&gt;0,1,0)</f>
        <v>44583.427461239648</v>
      </c>
      <c r="AV492">
        <f>$BR134*IF(DukeEnergy_TP!AV134&lt;&gt;0,1,0)</f>
        <v>44583.427461239648</v>
      </c>
      <c r="AW492">
        <f>$BR134*IF(DukeEnergy_TP!AW134&lt;&gt;0,1,0)</f>
        <v>44583.427461239648</v>
      </c>
      <c r="AX492">
        <f>$BR134*IF(DukeEnergy_TP!AX134&lt;&gt;0,1,0)</f>
        <v>44583.427461239648</v>
      </c>
      <c r="AY492">
        <f>$BR134*IF(DukeEnergy_TP!AY134&lt;&gt;0,1,0)</f>
        <v>44583.427461239648</v>
      </c>
      <c r="AZ492">
        <f>$BR134*IF(DukeEnergy_TP!AZ134&lt;&gt;0,1,0)</f>
        <v>44583.427461239648</v>
      </c>
      <c r="BA492">
        <f>$BR134*IF(DukeEnergy_TP!BA134&lt;&gt;0,1,0)</f>
        <v>44583.427461239648</v>
      </c>
      <c r="BB492">
        <f>$BR134*IF(DukeEnergy_TP!BB134&lt;&gt;0,1,0)</f>
        <v>44583.427461239648</v>
      </c>
      <c r="BC492">
        <f>$BR134*IF(DukeEnergy_TP!BC134&lt;&gt;0,1,0)</f>
        <v>44583.427461239648</v>
      </c>
      <c r="BD492">
        <f>$BR134*IF(DukeEnergy_TP!BD134&lt;&gt;0,1,0)</f>
        <v>44583.427461239648</v>
      </c>
      <c r="BE492">
        <f>$BR134*IF(DukeEnergy_TP!BE134&lt;&gt;0,1,0)</f>
        <v>44583.427461239648</v>
      </c>
      <c r="BF492">
        <f>$BR134*IF(DukeEnergy_TP!BF134&lt;&gt;0,1,0)</f>
        <v>44583.427461239648</v>
      </c>
      <c r="BG492">
        <f>$BR134*IF(DukeEnergy_TP!BG134&lt;&gt;0,1,0)</f>
        <v>44583.427461239648</v>
      </c>
      <c r="BH492">
        <f>$BR134*IF(DukeEnergy_TP!BH134&lt;&gt;0,1,0)</f>
        <v>0</v>
      </c>
      <c r="BI492">
        <f>$BR134*IF(DukeEnergy_TP!BI134&lt;&gt;0,1,0)</f>
        <v>0</v>
      </c>
      <c r="BJ492">
        <f>$BR134*IF(DukeEnergy_TP!BJ134&lt;&gt;0,1,0)</f>
        <v>0</v>
      </c>
      <c r="BK492">
        <f>$BR134*IF(DukeEnergy_TP!BK134&lt;&gt;0,1,0)</f>
        <v>0</v>
      </c>
      <c r="BL492">
        <f>$BR134*IF(DukeEnergy_TP!BL134&lt;&gt;0,1,0)</f>
        <v>0</v>
      </c>
      <c r="BM492">
        <f>$BR134*IF(DukeEnergy_TP!BM134&lt;&gt;0,1,0)</f>
        <v>0</v>
      </c>
      <c r="BN492">
        <f>$BR134*IF(DukeEnergy_TP!BN134&lt;&gt;0,1,0)</f>
        <v>0</v>
      </c>
      <c r="BO492">
        <f>$BR134*IF(DukeEnergy_TP!BO134&lt;&gt;0,1,0)</f>
        <v>0</v>
      </c>
      <c r="BP492">
        <f>$BR134*IF(DukeEnergy_TP!BP134&lt;&gt;0,1,0)</f>
        <v>0</v>
      </c>
      <c r="BQ492">
        <f>$BR134*IF(DukeEnergy_TP!BQ134&lt;&gt;0,1,0)</f>
        <v>0</v>
      </c>
    </row>
    <row r="493" spans="1:69">
      <c r="A493" t="s">
        <v>285</v>
      </c>
      <c r="B493" t="s">
        <v>32</v>
      </c>
      <c r="C493" t="s">
        <v>33</v>
      </c>
      <c r="D493" t="s">
        <v>34</v>
      </c>
      <c r="E493" t="s">
        <v>529</v>
      </c>
      <c r="F493" t="s">
        <v>343</v>
      </c>
      <c r="I493">
        <v>199</v>
      </c>
      <c r="J493" t="s">
        <v>72</v>
      </c>
      <c r="K493">
        <v>2001</v>
      </c>
      <c r="M493" t="s">
        <v>306</v>
      </c>
      <c r="N493" t="s">
        <v>328</v>
      </c>
      <c r="S493" t="s">
        <v>300</v>
      </c>
      <c r="T493" t="s">
        <v>41</v>
      </c>
      <c r="U493">
        <v>34.839199999999998</v>
      </c>
      <c r="V493">
        <v>-79.740600000000001</v>
      </c>
      <c r="W493" t="s">
        <v>42</v>
      </c>
      <c r="X493" t="s">
        <v>530</v>
      </c>
      <c r="Y493" t="s">
        <v>531</v>
      </c>
      <c r="AA493" t="s">
        <v>45</v>
      </c>
      <c r="AB493" t="s">
        <v>532</v>
      </c>
      <c r="AC493" t="s">
        <v>533</v>
      </c>
      <c r="AD493" t="s">
        <v>536</v>
      </c>
      <c r="AE493" t="s">
        <v>49</v>
      </c>
      <c r="AF493" s="1">
        <v>1</v>
      </c>
      <c r="AG493">
        <f t="shared" si="572"/>
        <v>6729</v>
      </c>
      <c r="AH493" t="str">
        <f t="shared" si="573"/>
        <v/>
      </c>
      <c r="AI493">
        <f t="shared" si="574"/>
        <v>23</v>
      </c>
      <c r="AJ493">
        <f t="shared" si="576"/>
        <v>2041</v>
      </c>
      <c r="AK493">
        <f t="shared" ref="AK493:AL493" si="581">AJ493+40</f>
        <v>2081</v>
      </c>
      <c r="AL493">
        <f t="shared" si="581"/>
        <v>2121</v>
      </c>
      <c r="AM493">
        <f>BT135*IF(DukeEnergy_TP!AM135&lt;&gt;0,1,0)</f>
        <v>39457.393935557389</v>
      </c>
      <c r="AN493">
        <f>BU135*IF(DukeEnergy_TP!AN135&lt;&gt;0,1,0)</f>
        <v>39457.393935557389</v>
      </c>
      <c r="AO493">
        <f>BV135*IF(DukeEnergy_TP!AO135&lt;&gt;0,1,0)</f>
        <v>49709.460986921913</v>
      </c>
      <c r="AP493">
        <f>BW135*IF(DukeEnergy_TP!AP135&lt;&gt;0,1,0)</f>
        <v>49709.460986921913</v>
      </c>
      <c r="AQ493">
        <f>$BR135*IF(DukeEnergy_TP!AQ135&lt;&gt;0,1,0)</f>
        <v>44583.427461239648</v>
      </c>
      <c r="AR493">
        <f>$BR135*IF(DukeEnergy_TP!AR135&lt;&gt;0,1,0)</f>
        <v>44583.427461239648</v>
      </c>
      <c r="AS493">
        <f>$BR135*IF(DukeEnergy_TP!AS135&lt;&gt;0,1,0)</f>
        <v>44583.427461239648</v>
      </c>
      <c r="AT493">
        <f>$BR135*IF(DukeEnergy_TP!AT135&lt;&gt;0,1,0)</f>
        <v>44583.427461239648</v>
      </c>
      <c r="AU493">
        <f>$BR135*IF(DukeEnergy_TP!AU135&lt;&gt;0,1,0)</f>
        <v>44583.427461239648</v>
      </c>
      <c r="AV493">
        <f>$BR135*IF(DukeEnergy_TP!AV135&lt;&gt;0,1,0)</f>
        <v>44583.427461239648</v>
      </c>
      <c r="AW493">
        <f>$BR135*IF(DukeEnergy_TP!AW135&lt;&gt;0,1,0)</f>
        <v>44583.427461239648</v>
      </c>
      <c r="AX493">
        <f>$BR135*IF(DukeEnergy_TP!AX135&lt;&gt;0,1,0)</f>
        <v>44583.427461239648</v>
      </c>
      <c r="AY493">
        <f>$BR135*IF(DukeEnergy_TP!AY135&lt;&gt;0,1,0)</f>
        <v>44583.427461239648</v>
      </c>
      <c r="AZ493">
        <f>$BR135*IF(DukeEnergy_TP!AZ135&lt;&gt;0,1,0)</f>
        <v>44583.427461239648</v>
      </c>
      <c r="BA493">
        <f>$BR135*IF(DukeEnergy_TP!BA135&lt;&gt;0,1,0)</f>
        <v>44583.427461239648</v>
      </c>
      <c r="BB493">
        <f>$BR135*IF(DukeEnergy_TP!BB135&lt;&gt;0,1,0)</f>
        <v>44583.427461239648</v>
      </c>
      <c r="BC493">
        <f>$BR135*IF(DukeEnergy_TP!BC135&lt;&gt;0,1,0)</f>
        <v>44583.427461239648</v>
      </c>
      <c r="BD493">
        <f>$BR135*IF(DukeEnergy_TP!BD135&lt;&gt;0,1,0)</f>
        <v>44583.427461239648</v>
      </c>
      <c r="BE493">
        <f>$BR135*IF(DukeEnergy_TP!BE135&lt;&gt;0,1,0)</f>
        <v>44583.427461239648</v>
      </c>
      <c r="BF493">
        <f>$BR135*IF(DukeEnergy_TP!BF135&lt;&gt;0,1,0)</f>
        <v>44583.427461239648</v>
      </c>
      <c r="BG493">
        <f>$BR135*IF(DukeEnergy_TP!BG135&lt;&gt;0,1,0)</f>
        <v>44583.427461239648</v>
      </c>
      <c r="BH493">
        <f>$BR135*IF(DukeEnergy_TP!BH135&lt;&gt;0,1,0)</f>
        <v>0</v>
      </c>
      <c r="BI493">
        <f>$BR135*IF(DukeEnergy_TP!BI135&lt;&gt;0,1,0)</f>
        <v>0</v>
      </c>
      <c r="BJ493">
        <f>$BR135*IF(DukeEnergy_TP!BJ135&lt;&gt;0,1,0)</f>
        <v>0</v>
      </c>
      <c r="BK493">
        <f>$BR135*IF(DukeEnergy_TP!BK135&lt;&gt;0,1,0)</f>
        <v>0</v>
      </c>
      <c r="BL493">
        <f>$BR135*IF(DukeEnergy_TP!BL135&lt;&gt;0,1,0)</f>
        <v>0</v>
      </c>
      <c r="BM493">
        <f>$BR135*IF(DukeEnergy_TP!BM135&lt;&gt;0,1,0)</f>
        <v>0</v>
      </c>
      <c r="BN493">
        <f>$BR135*IF(DukeEnergy_TP!BN135&lt;&gt;0,1,0)</f>
        <v>0</v>
      </c>
      <c r="BO493">
        <f>$BR135*IF(DukeEnergy_TP!BO135&lt;&gt;0,1,0)</f>
        <v>0</v>
      </c>
      <c r="BP493">
        <f>$BR135*IF(DukeEnergy_TP!BP135&lt;&gt;0,1,0)</f>
        <v>0</v>
      </c>
      <c r="BQ493">
        <f>$BR135*IF(DukeEnergy_TP!BQ135&lt;&gt;0,1,0)</f>
        <v>0</v>
      </c>
    </row>
    <row r="494" spans="1:69">
      <c r="A494" t="s">
        <v>285</v>
      </c>
      <c r="B494" t="s">
        <v>32</v>
      </c>
      <c r="C494" t="s">
        <v>33</v>
      </c>
      <c r="D494" t="s">
        <v>34</v>
      </c>
      <c r="E494" t="s">
        <v>529</v>
      </c>
      <c r="F494" t="s">
        <v>327</v>
      </c>
      <c r="I494">
        <v>199</v>
      </c>
      <c r="J494" t="s">
        <v>72</v>
      </c>
      <c r="K494">
        <v>2001</v>
      </c>
      <c r="M494" t="s">
        <v>306</v>
      </c>
      <c r="N494" t="s">
        <v>328</v>
      </c>
      <c r="S494" t="s">
        <v>300</v>
      </c>
      <c r="T494" t="s">
        <v>41</v>
      </c>
      <c r="U494">
        <v>34.839199999999998</v>
      </c>
      <c r="V494">
        <v>-79.740600000000001</v>
      </c>
      <c r="W494" t="s">
        <v>42</v>
      </c>
      <c r="X494" t="s">
        <v>530</v>
      </c>
      <c r="Y494" t="s">
        <v>531</v>
      </c>
      <c r="AA494" t="s">
        <v>45</v>
      </c>
      <c r="AB494" t="s">
        <v>532</v>
      </c>
      <c r="AC494" t="s">
        <v>533</v>
      </c>
      <c r="AD494" t="s">
        <v>537</v>
      </c>
      <c r="AE494" t="s">
        <v>49</v>
      </c>
      <c r="AF494" s="1">
        <v>1</v>
      </c>
      <c r="AG494">
        <f t="shared" si="572"/>
        <v>6729</v>
      </c>
      <c r="AH494" t="str">
        <f t="shared" si="573"/>
        <v/>
      </c>
      <c r="AI494">
        <f t="shared" si="574"/>
        <v>23</v>
      </c>
      <c r="AJ494">
        <f t="shared" si="576"/>
        <v>2041</v>
      </c>
      <c r="AK494">
        <f t="shared" ref="AK494:AL494" si="582">AJ494+40</f>
        <v>2081</v>
      </c>
      <c r="AL494">
        <f t="shared" si="582"/>
        <v>2121</v>
      </c>
      <c r="AM494">
        <f>BT136*IF(DukeEnergy_TP!AM136&lt;&gt;0,1,0)</f>
        <v>39457.393935557389</v>
      </c>
      <c r="AN494">
        <f>BU136*IF(DukeEnergy_TP!AN136&lt;&gt;0,1,0)</f>
        <v>39457.393935557389</v>
      </c>
      <c r="AO494">
        <f>BV136*IF(DukeEnergy_TP!AO136&lt;&gt;0,1,0)</f>
        <v>49709.460986921913</v>
      </c>
      <c r="AP494">
        <f>BW136*IF(DukeEnergy_TP!AP136&lt;&gt;0,1,0)</f>
        <v>49709.460986921913</v>
      </c>
      <c r="AQ494">
        <f>$BR136*IF(DukeEnergy_TP!AQ136&lt;&gt;0,1,0)</f>
        <v>44583.427461239648</v>
      </c>
      <c r="AR494">
        <f>$BR136*IF(DukeEnergy_TP!AR136&lt;&gt;0,1,0)</f>
        <v>44583.427461239648</v>
      </c>
      <c r="AS494">
        <f>$BR136*IF(DukeEnergy_TP!AS136&lt;&gt;0,1,0)</f>
        <v>44583.427461239648</v>
      </c>
      <c r="AT494">
        <f>$BR136*IF(DukeEnergy_TP!AT136&lt;&gt;0,1,0)</f>
        <v>44583.427461239648</v>
      </c>
      <c r="AU494">
        <f>$BR136*IF(DukeEnergy_TP!AU136&lt;&gt;0,1,0)</f>
        <v>44583.427461239648</v>
      </c>
      <c r="AV494">
        <f>$BR136*IF(DukeEnergy_TP!AV136&lt;&gt;0,1,0)</f>
        <v>44583.427461239648</v>
      </c>
      <c r="AW494">
        <f>$BR136*IF(DukeEnergy_TP!AW136&lt;&gt;0,1,0)</f>
        <v>44583.427461239648</v>
      </c>
      <c r="AX494">
        <f>$BR136*IF(DukeEnergy_TP!AX136&lt;&gt;0,1,0)</f>
        <v>44583.427461239648</v>
      </c>
      <c r="AY494">
        <f>$BR136*IF(DukeEnergy_TP!AY136&lt;&gt;0,1,0)</f>
        <v>44583.427461239648</v>
      </c>
      <c r="AZ494">
        <f>$BR136*IF(DukeEnergy_TP!AZ136&lt;&gt;0,1,0)</f>
        <v>44583.427461239648</v>
      </c>
      <c r="BA494">
        <f>$BR136*IF(DukeEnergy_TP!BA136&lt;&gt;0,1,0)</f>
        <v>44583.427461239648</v>
      </c>
      <c r="BB494">
        <f>$BR136*IF(DukeEnergy_TP!BB136&lt;&gt;0,1,0)</f>
        <v>44583.427461239648</v>
      </c>
      <c r="BC494">
        <f>$BR136*IF(DukeEnergy_TP!BC136&lt;&gt;0,1,0)</f>
        <v>44583.427461239648</v>
      </c>
      <c r="BD494">
        <f>$BR136*IF(DukeEnergy_TP!BD136&lt;&gt;0,1,0)</f>
        <v>44583.427461239648</v>
      </c>
      <c r="BE494">
        <f>$BR136*IF(DukeEnergy_TP!BE136&lt;&gt;0,1,0)</f>
        <v>44583.427461239648</v>
      </c>
      <c r="BF494">
        <f>$BR136*IF(DukeEnergy_TP!BF136&lt;&gt;0,1,0)</f>
        <v>44583.427461239648</v>
      </c>
      <c r="BG494">
        <f>$BR136*IF(DukeEnergy_TP!BG136&lt;&gt;0,1,0)</f>
        <v>44583.427461239648</v>
      </c>
      <c r="BH494">
        <f>$BR136*IF(DukeEnergy_TP!BH136&lt;&gt;0,1,0)</f>
        <v>0</v>
      </c>
      <c r="BI494">
        <f>$BR136*IF(DukeEnergy_TP!BI136&lt;&gt;0,1,0)</f>
        <v>0</v>
      </c>
      <c r="BJ494">
        <f>$BR136*IF(DukeEnergy_TP!BJ136&lt;&gt;0,1,0)</f>
        <v>0</v>
      </c>
      <c r="BK494">
        <f>$BR136*IF(DukeEnergy_TP!BK136&lt;&gt;0,1,0)</f>
        <v>0</v>
      </c>
      <c r="BL494">
        <f>$BR136*IF(DukeEnergy_TP!BL136&lt;&gt;0,1,0)</f>
        <v>0</v>
      </c>
      <c r="BM494">
        <f>$BR136*IF(DukeEnergy_TP!BM136&lt;&gt;0,1,0)</f>
        <v>0</v>
      </c>
      <c r="BN494">
        <f>$BR136*IF(DukeEnergy_TP!BN136&lt;&gt;0,1,0)</f>
        <v>0</v>
      </c>
      <c r="BO494">
        <f>$BR136*IF(DukeEnergy_TP!BO136&lt;&gt;0,1,0)</f>
        <v>0</v>
      </c>
      <c r="BP494">
        <f>$BR136*IF(DukeEnergy_TP!BP136&lt;&gt;0,1,0)</f>
        <v>0</v>
      </c>
      <c r="BQ494">
        <f>$BR136*IF(DukeEnergy_TP!BQ136&lt;&gt;0,1,0)</f>
        <v>0</v>
      </c>
    </row>
    <row r="495" spans="1:69">
      <c r="A495" t="s">
        <v>285</v>
      </c>
      <c r="B495" t="s">
        <v>32</v>
      </c>
      <c r="C495" t="s">
        <v>33</v>
      </c>
      <c r="D495" t="s">
        <v>34</v>
      </c>
      <c r="E495" t="s">
        <v>529</v>
      </c>
      <c r="F495" t="s">
        <v>346</v>
      </c>
      <c r="I495">
        <v>199</v>
      </c>
      <c r="J495" t="s">
        <v>72</v>
      </c>
      <c r="K495">
        <v>2002</v>
      </c>
      <c r="M495" t="s">
        <v>306</v>
      </c>
      <c r="N495" t="s">
        <v>289</v>
      </c>
      <c r="S495" t="s">
        <v>300</v>
      </c>
      <c r="T495" t="s">
        <v>41</v>
      </c>
      <c r="U495">
        <v>34.839199999999998</v>
      </c>
      <c r="V495">
        <v>-79.740600000000001</v>
      </c>
      <c r="W495" t="s">
        <v>42</v>
      </c>
      <c r="X495" t="s">
        <v>530</v>
      </c>
      <c r="Y495" t="s">
        <v>531</v>
      </c>
      <c r="AA495" t="s">
        <v>45</v>
      </c>
      <c r="AB495" t="s">
        <v>532</v>
      </c>
      <c r="AC495" t="s">
        <v>533</v>
      </c>
      <c r="AD495" t="s">
        <v>538</v>
      </c>
      <c r="AE495" t="s">
        <v>49</v>
      </c>
      <c r="AF495" s="1">
        <v>1</v>
      </c>
      <c r="AG495">
        <f t="shared" si="572"/>
        <v>6729</v>
      </c>
      <c r="AH495" t="str">
        <f t="shared" si="573"/>
        <v/>
      </c>
      <c r="AI495">
        <f t="shared" si="574"/>
        <v>22</v>
      </c>
      <c r="AJ495">
        <f t="shared" si="576"/>
        <v>2042</v>
      </c>
      <c r="AK495">
        <f t="shared" ref="AK495:AL495" si="583">AJ495+40</f>
        <v>2082</v>
      </c>
      <c r="AL495">
        <f t="shared" si="583"/>
        <v>2122</v>
      </c>
      <c r="AM495">
        <f>BT137*IF(DukeEnergy_TP!AM137&lt;&gt;0,1,0)</f>
        <v>343231.81667757587</v>
      </c>
      <c r="AN495">
        <f>BU137*IF(DukeEnergy_TP!AN137&lt;&gt;0,1,0)</f>
        <v>370771.17761856131</v>
      </c>
      <c r="AO495">
        <f>BV137*IF(DukeEnergy_TP!AO137&lt;&gt;0,1,0)</f>
        <v>419577.70438004157</v>
      </c>
      <c r="AP495">
        <f>BW137*IF(DukeEnergy_TP!AP137&lt;&gt;0,1,0)</f>
        <v>328019.98851565464</v>
      </c>
      <c r="AQ495">
        <f>$BR137*IF(DukeEnergy_TP!AQ137&lt;&gt;0,1,0)</f>
        <v>365400.17179795832</v>
      </c>
      <c r="AR495">
        <f>$BR137*IF(DukeEnergy_TP!AR137&lt;&gt;0,1,0)</f>
        <v>365400.17179795832</v>
      </c>
      <c r="AS495">
        <f>$BR137*IF(DukeEnergy_TP!AS137&lt;&gt;0,1,0)</f>
        <v>365400.17179795832</v>
      </c>
      <c r="AT495">
        <f>$BR137*IF(DukeEnergy_TP!AT137&lt;&gt;0,1,0)</f>
        <v>365400.17179795832</v>
      </c>
      <c r="AU495">
        <f>$BR137*IF(DukeEnergy_TP!AU137&lt;&gt;0,1,0)</f>
        <v>365400.17179795832</v>
      </c>
      <c r="AV495">
        <f>$BR137*IF(DukeEnergy_TP!AV137&lt;&gt;0,1,0)</f>
        <v>365400.17179795832</v>
      </c>
      <c r="AW495">
        <f>$BR137*IF(DukeEnergy_TP!AW137&lt;&gt;0,1,0)</f>
        <v>365400.17179795832</v>
      </c>
      <c r="AX495">
        <f>$BR137*IF(DukeEnergy_TP!AX137&lt;&gt;0,1,0)</f>
        <v>365400.17179795832</v>
      </c>
      <c r="AY495">
        <f>$BR137*IF(DukeEnergy_TP!AY137&lt;&gt;0,1,0)</f>
        <v>365400.17179795832</v>
      </c>
      <c r="AZ495">
        <f>$BR137*IF(DukeEnergy_TP!AZ137&lt;&gt;0,1,0)</f>
        <v>365400.17179795832</v>
      </c>
      <c r="BA495">
        <f>$BR137*IF(DukeEnergy_TP!BA137&lt;&gt;0,1,0)</f>
        <v>365400.17179795832</v>
      </c>
      <c r="BB495">
        <f>$BR137*IF(DukeEnergy_TP!BB137&lt;&gt;0,1,0)</f>
        <v>365400.17179795832</v>
      </c>
      <c r="BC495">
        <f>$BR137*IF(DukeEnergy_TP!BC137&lt;&gt;0,1,0)</f>
        <v>365400.17179795832</v>
      </c>
      <c r="BD495">
        <f>$BR137*IF(DukeEnergy_TP!BD137&lt;&gt;0,1,0)</f>
        <v>365400.17179795832</v>
      </c>
      <c r="BE495">
        <f>$BR137*IF(DukeEnergy_TP!BE137&lt;&gt;0,1,0)</f>
        <v>365400.17179795832</v>
      </c>
      <c r="BF495">
        <f>$BR137*IF(DukeEnergy_TP!BF137&lt;&gt;0,1,0)</f>
        <v>365400.17179795832</v>
      </c>
      <c r="BG495">
        <f>$BR137*IF(DukeEnergy_TP!BG137&lt;&gt;0,1,0)</f>
        <v>365400.17179795832</v>
      </c>
      <c r="BH495">
        <f>$BR137*IF(DukeEnergy_TP!BH137&lt;&gt;0,1,0)</f>
        <v>365400.17179795832</v>
      </c>
      <c r="BI495">
        <f>$BR137*IF(DukeEnergy_TP!BI137&lt;&gt;0,1,0)</f>
        <v>0</v>
      </c>
      <c r="BJ495">
        <f>$BR137*IF(DukeEnergy_TP!BJ137&lt;&gt;0,1,0)</f>
        <v>0</v>
      </c>
      <c r="BK495">
        <f>$BR137*IF(DukeEnergy_TP!BK137&lt;&gt;0,1,0)</f>
        <v>0</v>
      </c>
      <c r="BL495">
        <f>$BR137*IF(DukeEnergy_TP!BL137&lt;&gt;0,1,0)</f>
        <v>0</v>
      </c>
      <c r="BM495">
        <f>$BR137*IF(DukeEnergy_TP!BM137&lt;&gt;0,1,0)</f>
        <v>0</v>
      </c>
      <c r="BN495">
        <f>$BR137*IF(DukeEnergy_TP!BN137&lt;&gt;0,1,0)</f>
        <v>0</v>
      </c>
      <c r="BO495">
        <f>$BR137*IF(DukeEnergy_TP!BO137&lt;&gt;0,1,0)</f>
        <v>0</v>
      </c>
      <c r="BP495">
        <f>$BR137*IF(DukeEnergy_TP!BP137&lt;&gt;0,1,0)</f>
        <v>0</v>
      </c>
      <c r="BQ495">
        <f>$BR137*IF(DukeEnergy_TP!BQ137&lt;&gt;0,1,0)</f>
        <v>0</v>
      </c>
    </row>
    <row r="496" spans="1:69">
      <c r="A496" t="s">
        <v>285</v>
      </c>
      <c r="B496" t="s">
        <v>32</v>
      </c>
      <c r="C496" t="s">
        <v>33</v>
      </c>
      <c r="D496" t="s">
        <v>34</v>
      </c>
      <c r="E496" t="s">
        <v>529</v>
      </c>
      <c r="F496" t="s">
        <v>298</v>
      </c>
      <c r="I496">
        <v>594</v>
      </c>
      <c r="J496" t="s">
        <v>72</v>
      </c>
      <c r="K496">
        <v>2002</v>
      </c>
      <c r="M496" t="s">
        <v>299</v>
      </c>
      <c r="N496" t="s">
        <v>289</v>
      </c>
      <c r="S496" t="s">
        <v>300</v>
      </c>
      <c r="T496" t="s">
        <v>41</v>
      </c>
      <c r="U496">
        <v>34.839199999999998</v>
      </c>
      <c r="V496">
        <v>-79.740600000000001</v>
      </c>
      <c r="W496" t="s">
        <v>42</v>
      </c>
      <c r="X496" t="s">
        <v>530</v>
      </c>
      <c r="Y496" t="s">
        <v>531</v>
      </c>
      <c r="AA496" t="s">
        <v>45</v>
      </c>
      <c r="AB496" t="s">
        <v>532</v>
      </c>
      <c r="AC496" t="s">
        <v>533</v>
      </c>
      <c r="AD496" t="s">
        <v>539</v>
      </c>
      <c r="AE496" t="s">
        <v>49</v>
      </c>
      <c r="AF496" s="1">
        <v>1</v>
      </c>
      <c r="AG496">
        <f t="shared" si="572"/>
        <v>6729</v>
      </c>
      <c r="AH496" t="str">
        <f t="shared" si="573"/>
        <v/>
      </c>
      <c r="AI496">
        <f t="shared" si="574"/>
        <v>22</v>
      </c>
      <c r="AJ496">
        <f t="shared" si="576"/>
        <v>2042</v>
      </c>
      <c r="AK496">
        <f t="shared" ref="AK496:AL496" si="584">AJ496+40</f>
        <v>2082</v>
      </c>
      <c r="AL496">
        <f t="shared" si="584"/>
        <v>2122</v>
      </c>
      <c r="AM496">
        <f>BT138*IF(DukeEnergy_TP!AM138&lt;&gt;0,1,0)</f>
        <v>1024521.1010375881</v>
      </c>
      <c r="AN496">
        <f>BU138*IF(DukeEnergy_TP!AN138&lt;&gt;0,1,0)</f>
        <v>1106724.017615203</v>
      </c>
      <c r="AO496">
        <f>BV138*IF(DukeEnergy_TP!AO138&lt;&gt;0,1,0)</f>
        <v>1252407.8211142949</v>
      </c>
      <c r="AP496">
        <f>BW138*IF(DukeEnergy_TP!AP138&lt;&gt;0,1,0)</f>
        <v>979114.94059446629</v>
      </c>
      <c r="AQ496">
        <f>$BR138*IF(DukeEnergy_TP!AQ138&lt;&gt;0,1,0)</f>
        <v>1090691.9700903881</v>
      </c>
      <c r="AR496">
        <f>$BR138*IF(DukeEnergy_TP!AR138&lt;&gt;0,1,0)</f>
        <v>1090691.9700903881</v>
      </c>
      <c r="AS496">
        <f>$BR138*IF(DukeEnergy_TP!AS138&lt;&gt;0,1,0)</f>
        <v>1090691.9700903881</v>
      </c>
      <c r="AT496">
        <f>$BR138*IF(DukeEnergy_TP!AT138&lt;&gt;0,1,0)</f>
        <v>1090691.9700903881</v>
      </c>
      <c r="AU496">
        <f>$BR138*IF(DukeEnergy_TP!AU138&lt;&gt;0,1,0)</f>
        <v>1090691.9700903881</v>
      </c>
      <c r="AV496">
        <f>$BR138*IF(DukeEnergy_TP!AV138&lt;&gt;0,1,0)</f>
        <v>1090691.9700903881</v>
      </c>
      <c r="AW496">
        <f>$BR138*IF(DukeEnergy_TP!AW138&lt;&gt;0,1,0)</f>
        <v>1090691.9700903881</v>
      </c>
      <c r="AX496">
        <f>$BR138*IF(DukeEnergy_TP!AX138&lt;&gt;0,1,0)</f>
        <v>1090691.9700903881</v>
      </c>
      <c r="AY496">
        <f>$BR138*IF(DukeEnergy_TP!AY138&lt;&gt;0,1,0)</f>
        <v>1090691.9700903881</v>
      </c>
      <c r="AZ496">
        <f>$BR138*IF(DukeEnergy_TP!AZ138&lt;&gt;0,1,0)</f>
        <v>1090691.9700903881</v>
      </c>
      <c r="BA496">
        <f>$BR138*IF(DukeEnergy_TP!BA138&lt;&gt;0,1,0)</f>
        <v>1090691.9700903881</v>
      </c>
      <c r="BB496">
        <f>$BR138*IF(DukeEnergy_TP!BB138&lt;&gt;0,1,0)</f>
        <v>1090691.9700903881</v>
      </c>
      <c r="BC496">
        <f>$BR138*IF(DukeEnergy_TP!BC138&lt;&gt;0,1,0)</f>
        <v>1090691.9700903881</v>
      </c>
      <c r="BD496">
        <f>$BR138*IF(DukeEnergy_TP!BD138&lt;&gt;0,1,0)</f>
        <v>1090691.9700903881</v>
      </c>
      <c r="BE496">
        <f>$BR138*IF(DukeEnergy_TP!BE138&lt;&gt;0,1,0)</f>
        <v>1090691.9700903881</v>
      </c>
      <c r="BF496">
        <f>$BR138*IF(DukeEnergy_TP!BF138&lt;&gt;0,1,0)</f>
        <v>1090691.9700903881</v>
      </c>
      <c r="BG496">
        <f>$BR138*IF(DukeEnergy_TP!BG138&lt;&gt;0,1,0)</f>
        <v>1090691.9700903881</v>
      </c>
      <c r="BH496">
        <f>$BR138*IF(DukeEnergy_TP!BH138&lt;&gt;0,1,0)</f>
        <v>1090691.9700903881</v>
      </c>
      <c r="BI496">
        <f>$BR138*IF(DukeEnergy_TP!BI138&lt;&gt;0,1,0)</f>
        <v>0</v>
      </c>
      <c r="BJ496">
        <f>$BR138*IF(DukeEnergy_TP!BJ138&lt;&gt;0,1,0)</f>
        <v>0</v>
      </c>
      <c r="BK496">
        <f>$BR138*IF(DukeEnergy_TP!BK138&lt;&gt;0,1,0)</f>
        <v>0</v>
      </c>
      <c r="BL496">
        <f>$BR138*IF(DukeEnergy_TP!BL138&lt;&gt;0,1,0)</f>
        <v>0</v>
      </c>
      <c r="BM496">
        <f>$BR138*IF(DukeEnergy_TP!BM138&lt;&gt;0,1,0)</f>
        <v>0</v>
      </c>
      <c r="BN496">
        <f>$BR138*IF(DukeEnergy_TP!BN138&lt;&gt;0,1,0)</f>
        <v>0</v>
      </c>
      <c r="BO496">
        <f>$BR138*IF(DukeEnergy_TP!BO138&lt;&gt;0,1,0)</f>
        <v>0</v>
      </c>
      <c r="BP496">
        <f>$BR138*IF(DukeEnergy_TP!BP138&lt;&gt;0,1,0)</f>
        <v>0</v>
      </c>
      <c r="BQ496">
        <f>$BR138*IF(DukeEnergy_TP!BQ138&lt;&gt;0,1,0)</f>
        <v>0</v>
      </c>
    </row>
    <row r="497" spans="1:69">
      <c r="A497" t="s">
        <v>285</v>
      </c>
      <c r="B497" t="s">
        <v>32</v>
      </c>
      <c r="C497" t="s">
        <v>33</v>
      </c>
      <c r="D497" t="s">
        <v>34</v>
      </c>
      <c r="E497" t="s">
        <v>529</v>
      </c>
      <c r="F497" t="s">
        <v>303</v>
      </c>
      <c r="I497">
        <v>654</v>
      </c>
      <c r="J497" t="s">
        <v>72</v>
      </c>
      <c r="K497">
        <v>2011</v>
      </c>
      <c r="M497" t="s">
        <v>299</v>
      </c>
      <c r="N497" t="s">
        <v>289</v>
      </c>
      <c r="S497" t="s">
        <v>300</v>
      </c>
      <c r="T497" t="s">
        <v>41</v>
      </c>
      <c r="U497">
        <v>34.839199999999998</v>
      </c>
      <c r="V497">
        <v>-79.740600000000001</v>
      </c>
      <c r="W497" t="s">
        <v>42</v>
      </c>
      <c r="X497" t="s">
        <v>530</v>
      </c>
      <c r="Y497" t="s">
        <v>531</v>
      </c>
      <c r="AA497" t="s">
        <v>45</v>
      </c>
      <c r="AB497" t="s">
        <v>532</v>
      </c>
      <c r="AC497" t="s">
        <v>533</v>
      </c>
      <c r="AD497" t="s">
        <v>540</v>
      </c>
      <c r="AE497" t="s">
        <v>49</v>
      </c>
      <c r="AF497" s="1">
        <v>1</v>
      </c>
      <c r="AG497">
        <f t="shared" si="572"/>
        <v>6729</v>
      </c>
      <c r="AH497">
        <f t="shared" si="573"/>
        <v>6729</v>
      </c>
      <c r="AI497">
        <f t="shared" si="574"/>
        <v>13</v>
      </c>
      <c r="AJ497">
        <f t="shared" si="576"/>
        <v>2051</v>
      </c>
      <c r="AK497">
        <f t="shared" ref="AK497:AL497" si="585">AJ497+40</f>
        <v>2091</v>
      </c>
      <c r="AL497">
        <f t="shared" si="585"/>
        <v>2131</v>
      </c>
      <c r="AM497">
        <f>BT139*IF(DukeEnergy_TP!AM139&lt;&gt;0,1,0)</f>
        <v>1128008.0809403751</v>
      </c>
      <c r="AN497">
        <f>BU139*IF(DukeEnergy_TP!AN139&lt;&gt;0,1,0)</f>
        <v>1218514.3224248197</v>
      </c>
      <c r="AO497">
        <f>BV139*IF(DukeEnergy_TP!AO139&lt;&gt;0,1,0)</f>
        <v>1378913.6616308906</v>
      </c>
      <c r="AP497">
        <f>BW139*IF(DukeEnergy_TP!AP139&lt;&gt;0,1,0)</f>
        <v>1078015.4396444126</v>
      </c>
      <c r="AQ497">
        <f>$BR139*IF(DukeEnergy_TP!AQ139&lt;&gt;0,1,0)</f>
        <v>1200862.8761601245</v>
      </c>
      <c r="AR497">
        <f>$BR139*IF(DukeEnergy_TP!AR139&lt;&gt;0,1,0)</f>
        <v>1200862.8761601245</v>
      </c>
      <c r="AS497">
        <f>$BR139*IF(DukeEnergy_TP!AS139&lt;&gt;0,1,0)</f>
        <v>1200862.8761601245</v>
      </c>
      <c r="AT497">
        <f>$BR139*IF(DukeEnergy_TP!AT139&lt;&gt;0,1,0)</f>
        <v>1200862.8761601245</v>
      </c>
      <c r="AU497">
        <f>$BR139*IF(DukeEnergy_TP!AU139&lt;&gt;0,1,0)</f>
        <v>1200862.8761601245</v>
      </c>
      <c r="AV497">
        <f>$BR139*IF(DukeEnergy_TP!AV139&lt;&gt;0,1,0)</f>
        <v>1200862.8761601245</v>
      </c>
      <c r="AW497">
        <f>$BR139*IF(DukeEnergy_TP!AW139&lt;&gt;0,1,0)</f>
        <v>1200862.8761601245</v>
      </c>
      <c r="AX497">
        <f>$BR139*IF(DukeEnergy_TP!AX139&lt;&gt;0,1,0)</f>
        <v>1200862.8761601245</v>
      </c>
      <c r="AY497">
        <f>$BR139*IF(DukeEnergy_TP!AY139&lt;&gt;0,1,0)</f>
        <v>1200862.8761601245</v>
      </c>
      <c r="AZ497">
        <f>$BR139*IF(DukeEnergy_TP!AZ139&lt;&gt;0,1,0)</f>
        <v>1200862.8761601245</v>
      </c>
      <c r="BA497">
        <f>$BR139*IF(DukeEnergy_TP!BA139&lt;&gt;0,1,0)</f>
        <v>1200862.8761601245</v>
      </c>
      <c r="BB497">
        <f>$BR139*IF(DukeEnergy_TP!BB139&lt;&gt;0,1,0)</f>
        <v>1200862.8761601245</v>
      </c>
      <c r="BC497">
        <f>$BR139*IF(DukeEnergy_TP!BC139&lt;&gt;0,1,0)</f>
        <v>1200862.8761601245</v>
      </c>
      <c r="BD497">
        <f>$BR139*IF(DukeEnergy_TP!BD139&lt;&gt;0,1,0)</f>
        <v>1200862.8761601245</v>
      </c>
      <c r="BE497">
        <f>$BR139*IF(DukeEnergy_TP!BE139&lt;&gt;0,1,0)</f>
        <v>1200862.8761601245</v>
      </c>
      <c r="BF497">
        <f>$BR139*IF(DukeEnergy_TP!BF139&lt;&gt;0,1,0)</f>
        <v>1200862.8761601245</v>
      </c>
      <c r="BG497">
        <f>$BR139*IF(DukeEnergy_TP!BG139&lt;&gt;0,1,0)</f>
        <v>1200862.8761601245</v>
      </c>
      <c r="BH497">
        <f>$BR139*IF(DukeEnergy_TP!BH139&lt;&gt;0,1,0)</f>
        <v>1200862.8761601245</v>
      </c>
      <c r="BI497">
        <f>$BR139*IF(DukeEnergy_TP!BI139&lt;&gt;0,1,0)</f>
        <v>1200862.8761601245</v>
      </c>
      <c r="BJ497">
        <f>$BR139*IF(DukeEnergy_TP!BJ139&lt;&gt;0,1,0)</f>
        <v>1200862.8761601245</v>
      </c>
      <c r="BK497">
        <f>$BR139*IF(DukeEnergy_TP!BK139&lt;&gt;0,1,0)</f>
        <v>1200862.8761601245</v>
      </c>
      <c r="BL497">
        <f>$BR139*IF(DukeEnergy_TP!BL139&lt;&gt;0,1,0)</f>
        <v>1200862.8761601245</v>
      </c>
      <c r="BM497">
        <f>$BR139*IF(DukeEnergy_TP!BM139&lt;&gt;0,1,0)</f>
        <v>1200862.8761601245</v>
      </c>
      <c r="BN497">
        <f>$BR139*IF(DukeEnergy_TP!BN139&lt;&gt;0,1,0)</f>
        <v>1200862.8761601245</v>
      </c>
      <c r="BO497">
        <f>$BR139*IF(DukeEnergy_TP!BO139&lt;&gt;0,1,0)</f>
        <v>1200862.8761601245</v>
      </c>
      <c r="BP497">
        <f>$BR139*IF(DukeEnergy_TP!BP139&lt;&gt;0,1,0)</f>
        <v>1200862.8761601245</v>
      </c>
      <c r="BQ497">
        <f>$BR139*IF(DukeEnergy_TP!BQ139&lt;&gt;0,1,0)</f>
        <v>0</v>
      </c>
    </row>
    <row r="498" spans="1:69">
      <c r="A498" t="s">
        <v>285</v>
      </c>
      <c r="B498" t="s">
        <v>32</v>
      </c>
      <c r="C498" t="s">
        <v>33</v>
      </c>
      <c r="D498" t="s">
        <v>34</v>
      </c>
      <c r="E498" t="s">
        <v>541</v>
      </c>
      <c r="F498" t="s">
        <v>311</v>
      </c>
      <c r="I498">
        <v>66</v>
      </c>
      <c r="J498" t="s">
        <v>72</v>
      </c>
      <c r="K498">
        <v>1980</v>
      </c>
      <c r="M498" t="s">
        <v>306</v>
      </c>
      <c r="N498" t="s">
        <v>289</v>
      </c>
      <c r="S498" t="s">
        <v>290</v>
      </c>
      <c r="T498" t="s">
        <v>41</v>
      </c>
      <c r="U498">
        <v>30.376389</v>
      </c>
      <c r="V498">
        <v>-83.18056</v>
      </c>
      <c r="W498" t="s">
        <v>42</v>
      </c>
      <c r="X498" t="s">
        <v>542</v>
      </c>
      <c r="Y498" t="s">
        <v>543</v>
      </c>
      <c r="AA498" t="s">
        <v>110</v>
      </c>
      <c r="AB498" t="s">
        <v>544</v>
      </c>
      <c r="AC498" t="s">
        <v>545</v>
      </c>
      <c r="AD498" t="s">
        <v>546</v>
      </c>
      <c r="AE498" t="s">
        <v>49</v>
      </c>
      <c r="AF498" s="1">
        <v>1</v>
      </c>
      <c r="AG498">
        <f t="shared" si="572"/>
        <v>593.69999999999993</v>
      </c>
      <c r="AH498" t="str">
        <f t="shared" si="573"/>
        <v/>
      </c>
      <c r="AI498">
        <f t="shared" si="574"/>
        <v>44</v>
      </c>
      <c r="AJ498">
        <f t="shared" si="576"/>
        <v>2020</v>
      </c>
      <c r="AK498">
        <f t="shared" ref="AK498:AL498" si="586">AJ498+40</f>
        <v>2060</v>
      </c>
      <c r="AL498">
        <f t="shared" si="586"/>
        <v>2100</v>
      </c>
      <c r="AM498">
        <f>BT140*IF(DukeEnergy_TP!AM140&lt;&gt;0,1,0)</f>
        <v>113835.67789306537</v>
      </c>
      <c r="AN498">
        <f>BU140*IF(DukeEnergy_TP!AN140&lt;&gt;0,1,0)</f>
        <v>122969.33529057812</v>
      </c>
      <c r="AO498">
        <f>BV140*IF(DukeEnergy_TP!AO140&lt;&gt;0,1,0)</f>
        <v>139156.42456825502</v>
      </c>
      <c r="AP498">
        <f>BW140*IF(DukeEnergy_TP!AP140&lt;&gt;0,1,0)</f>
        <v>108790.54895494071</v>
      </c>
      <c r="AQ498">
        <f>$BR140*IF(DukeEnergy_TP!AQ140&lt;&gt;0,1,0)</f>
        <v>121187.99667670982</v>
      </c>
      <c r="AR498">
        <f>$BR140*IF(DukeEnergy_TP!AR140&lt;&gt;0,1,0)</f>
        <v>121187.99667670982</v>
      </c>
      <c r="AS498">
        <f>$BR140*IF(DukeEnergy_TP!AS140&lt;&gt;0,1,0)</f>
        <v>121187.99667670982</v>
      </c>
      <c r="AT498">
        <f>$BR140*IF(DukeEnergy_TP!AT140&lt;&gt;0,1,0)</f>
        <v>121187.99667670982</v>
      </c>
      <c r="AU498">
        <f>$BR140*IF(DukeEnergy_TP!AU140&lt;&gt;0,1,0)</f>
        <v>121187.99667670982</v>
      </c>
      <c r="AV498">
        <f>$BR140*IF(DukeEnergy_TP!AV140&lt;&gt;0,1,0)</f>
        <v>121187.99667670982</v>
      </c>
      <c r="AW498">
        <f>$BR140*IF(DukeEnergy_TP!AW140&lt;&gt;0,1,0)</f>
        <v>121187.99667670982</v>
      </c>
      <c r="AX498">
        <f>$BR140*IF(DukeEnergy_TP!AX140&lt;&gt;0,1,0)</f>
        <v>121187.99667670982</v>
      </c>
      <c r="AY498">
        <f>$BR140*IF(DukeEnergy_TP!AY140&lt;&gt;0,1,0)</f>
        <v>121187.99667670982</v>
      </c>
      <c r="AZ498">
        <f>$BR140*IF(DukeEnergy_TP!AZ140&lt;&gt;0,1,0)</f>
        <v>121187.99667670982</v>
      </c>
      <c r="BA498">
        <f>$BR140*IF(DukeEnergy_TP!BA140&lt;&gt;0,1,0)</f>
        <v>121187.99667670982</v>
      </c>
      <c r="BB498">
        <f>$BR140*IF(DukeEnergy_TP!BB140&lt;&gt;0,1,0)</f>
        <v>121187.99667670982</v>
      </c>
      <c r="BC498">
        <f>$BR140*IF(DukeEnergy_TP!BC140&lt;&gt;0,1,0)</f>
        <v>121187.99667670982</v>
      </c>
      <c r="BD498">
        <f>$BR140*IF(DukeEnergy_TP!BD140&lt;&gt;0,1,0)</f>
        <v>121187.99667670982</v>
      </c>
      <c r="BE498">
        <f>$BR140*IF(DukeEnergy_TP!BE140&lt;&gt;0,1,0)</f>
        <v>121187.99667670982</v>
      </c>
      <c r="BF498">
        <f>$BR140*IF(DukeEnergy_TP!BF140&lt;&gt;0,1,0)</f>
        <v>121187.99667670982</v>
      </c>
      <c r="BG498">
        <f>$BR140*IF(DukeEnergy_TP!BG140&lt;&gt;0,1,0)</f>
        <v>121187.99667670982</v>
      </c>
      <c r="BH498">
        <f>$BR140*IF(DukeEnergy_TP!BH140&lt;&gt;0,1,0)</f>
        <v>121187.99667670982</v>
      </c>
      <c r="BI498">
        <f>$BR140*IF(DukeEnergy_TP!BI140&lt;&gt;0,1,0)</f>
        <v>121187.99667670982</v>
      </c>
      <c r="BJ498">
        <f>$BR140*IF(DukeEnergy_TP!BJ140&lt;&gt;0,1,0)</f>
        <v>121187.99667670982</v>
      </c>
      <c r="BK498">
        <f>$BR140*IF(DukeEnergy_TP!BK140&lt;&gt;0,1,0)</f>
        <v>121187.99667670982</v>
      </c>
      <c r="BL498">
        <f>$BR140*IF(DukeEnergy_TP!BL140&lt;&gt;0,1,0)</f>
        <v>121187.99667670982</v>
      </c>
      <c r="BM498">
        <f>$BR140*IF(DukeEnergy_TP!BM140&lt;&gt;0,1,0)</f>
        <v>121187.99667670982</v>
      </c>
      <c r="BN498">
        <f>$BR140*IF(DukeEnergy_TP!BN140&lt;&gt;0,1,0)</f>
        <v>121187.99667670982</v>
      </c>
      <c r="BO498">
        <f>$BR140*IF(DukeEnergy_TP!BO140&lt;&gt;0,1,0)</f>
        <v>121187.99667670982</v>
      </c>
      <c r="BP498">
        <f>$BR140*IF(DukeEnergy_TP!BP140&lt;&gt;0,1,0)</f>
        <v>121187.99667670982</v>
      </c>
      <c r="BQ498">
        <f>$BR140*IF(DukeEnergy_TP!BQ140&lt;&gt;0,1,0)</f>
        <v>0</v>
      </c>
    </row>
    <row r="499" spans="1:69">
      <c r="A499" t="s">
        <v>285</v>
      </c>
      <c r="B499" t="s">
        <v>32</v>
      </c>
      <c r="C499" t="s">
        <v>33</v>
      </c>
      <c r="D499" t="s">
        <v>34</v>
      </c>
      <c r="E499" t="s">
        <v>541</v>
      </c>
      <c r="F499" t="s">
        <v>318</v>
      </c>
      <c r="I499">
        <v>65.900000000000006</v>
      </c>
      <c r="J499" t="s">
        <v>72</v>
      </c>
      <c r="K499">
        <v>1980</v>
      </c>
      <c r="M499" t="s">
        <v>306</v>
      </c>
      <c r="N499" t="s">
        <v>312</v>
      </c>
      <c r="S499" t="s">
        <v>290</v>
      </c>
      <c r="T499" t="s">
        <v>41</v>
      </c>
      <c r="U499">
        <v>30.376389</v>
      </c>
      <c r="V499">
        <v>-83.180555999999996</v>
      </c>
      <c r="W499" t="s">
        <v>42</v>
      </c>
      <c r="X499" t="s">
        <v>542</v>
      </c>
      <c r="Y499" t="s">
        <v>543</v>
      </c>
      <c r="AA499" t="s">
        <v>110</v>
      </c>
      <c r="AB499" t="s">
        <v>544</v>
      </c>
      <c r="AC499" t="s">
        <v>545</v>
      </c>
      <c r="AD499" t="s">
        <v>547</v>
      </c>
      <c r="AE499" t="s">
        <v>49</v>
      </c>
      <c r="AF499" s="1">
        <v>1</v>
      </c>
      <c r="AG499">
        <f t="shared" si="572"/>
        <v>593.69999999999993</v>
      </c>
      <c r="AH499" t="str">
        <f t="shared" si="573"/>
        <v/>
      </c>
      <c r="AI499">
        <f t="shared" si="574"/>
        <v>44</v>
      </c>
      <c r="AJ499">
        <f t="shared" si="576"/>
        <v>2020</v>
      </c>
      <c r="AK499">
        <f t="shared" ref="AK499:AL499" si="587">AJ499+40</f>
        <v>2060</v>
      </c>
      <c r="AL499">
        <f t="shared" si="587"/>
        <v>2100</v>
      </c>
      <c r="AM499">
        <f>BT141*IF(DukeEnergy_TP!AM141&lt;&gt;0,1,0)</f>
        <v>13066.544021875539</v>
      </c>
      <c r="AN499">
        <f>BU141*IF(DukeEnergy_TP!AN141&lt;&gt;0,1,0)</f>
        <v>13066.544021875539</v>
      </c>
      <c r="AO499">
        <f>BV141*IF(DukeEnergy_TP!AO141&lt;&gt;0,1,0)</f>
        <v>16461.575271548518</v>
      </c>
      <c r="AP499">
        <f>BW141*IF(DukeEnergy_TP!AP141&lt;&gt;0,1,0)</f>
        <v>16461.575271548518</v>
      </c>
      <c r="AQ499">
        <f>$BR141*IF(DukeEnergy_TP!AQ141&lt;&gt;0,1,0)</f>
        <v>14764.059646712027</v>
      </c>
      <c r="AR499">
        <f>$BR141*IF(DukeEnergy_TP!AR141&lt;&gt;0,1,0)</f>
        <v>14764.059646712027</v>
      </c>
      <c r="AS499">
        <f>$BR141*IF(DukeEnergy_TP!AS141&lt;&gt;0,1,0)</f>
        <v>14764.059646712027</v>
      </c>
      <c r="AT499">
        <f>$BR141*IF(DukeEnergy_TP!AT141&lt;&gt;0,1,0)</f>
        <v>14764.059646712027</v>
      </c>
      <c r="AU499">
        <f>$BR141*IF(DukeEnergy_TP!AU141&lt;&gt;0,1,0)</f>
        <v>14764.059646712027</v>
      </c>
      <c r="AV499">
        <f>$BR141*IF(DukeEnergy_TP!AV141&lt;&gt;0,1,0)</f>
        <v>14764.059646712027</v>
      </c>
      <c r="AW499">
        <f>$BR141*IF(DukeEnergy_TP!AW141&lt;&gt;0,1,0)</f>
        <v>14764.059646712027</v>
      </c>
      <c r="AX499">
        <f>$BR141*IF(DukeEnergy_TP!AX141&lt;&gt;0,1,0)</f>
        <v>14764.059646712027</v>
      </c>
      <c r="AY499">
        <f>$BR141*IF(DukeEnergy_TP!AY141&lt;&gt;0,1,0)</f>
        <v>14764.059646712027</v>
      </c>
      <c r="AZ499">
        <f>$BR141*IF(DukeEnergy_TP!AZ141&lt;&gt;0,1,0)</f>
        <v>14764.059646712027</v>
      </c>
      <c r="BA499">
        <f>$BR141*IF(DukeEnergy_TP!BA141&lt;&gt;0,1,0)</f>
        <v>14764.059646712027</v>
      </c>
      <c r="BB499">
        <f>$BR141*IF(DukeEnergy_TP!BB141&lt;&gt;0,1,0)</f>
        <v>14764.059646712027</v>
      </c>
      <c r="BC499">
        <f>$BR141*IF(DukeEnergy_TP!BC141&lt;&gt;0,1,0)</f>
        <v>14764.059646712027</v>
      </c>
      <c r="BD499">
        <f>$BR141*IF(DukeEnergy_TP!BD141&lt;&gt;0,1,0)</f>
        <v>14764.059646712027</v>
      </c>
      <c r="BE499">
        <f>$BR141*IF(DukeEnergy_TP!BE141&lt;&gt;0,1,0)</f>
        <v>14764.059646712027</v>
      </c>
      <c r="BF499">
        <f>$BR141*IF(DukeEnergy_TP!BF141&lt;&gt;0,1,0)</f>
        <v>14764.059646712027</v>
      </c>
      <c r="BG499">
        <f>$BR141*IF(DukeEnergy_TP!BG141&lt;&gt;0,1,0)</f>
        <v>14764.059646712027</v>
      </c>
      <c r="BH499">
        <f>$BR141*IF(DukeEnergy_TP!BH141&lt;&gt;0,1,0)</f>
        <v>14764.059646712027</v>
      </c>
      <c r="BI499">
        <f>$BR141*IF(DukeEnergy_TP!BI141&lt;&gt;0,1,0)</f>
        <v>14764.059646712027</v>
      </c>
      <c r="BJ499">
        <f>$BR141*IF(DukeEnergy_TP!BJ141&lt;&gt;0,1,0)</f>
        <v>14764.059646712027</v>
      </c>
      <c r="BK499">
        <f>$BR141*IF(DukeEnergy_TP!BK141&lt;&gt;0,1,0)</f>
        <v>14764.059646712027</v>
      </c>
      <c r="BL499">
        <f>$BR141*IF(DukeEnergy_TP!BL141&lt;&gt;0,1,0)</f>
        <v>14764.059646712027</v>
      </c>
      <c r="BM499">
        <f>$BR141*IF(DukeEnergy_TP!BM141&lt;&gt;0,1,0)</f>
        <v>14764.059646712027</v>
      </c>
      <c r="BN499">
        <f>$BR141*IF(DukeEnergy_TP!BN141&lt;&gt;0,1,0)</f>
        <v>14764.059646712027</v>
      </c>
      <c r="BO499">
        <f>$BR141*IF(DukeEnergy_TP!BO141&lt;&gt;0,1,0)</f>
        <v>14764.059646712027</v>
      </c>
      <c r="BP499">
        <f>$BR141*IF(DukeEnergy_TP!BP141&lt;&gt;0,1,0)</f>
        <v>14764.059646712027</v>
      </c>
      <c r="BQ499">
        <f>$BR141*IF(DukeEnergy_TP!BQ141&lt;&gt;0,1,0)</f>
        <v>0</v>
      </c>
    </row>
    <row r="500" spans="1:69">
      <c r="A500" t="s">
        <v>285</v>
      </c>
      <c r="B500" t="s">
        <v>32</v>
      </c>
      <c r="C500" t="s">
        <v>33</v>
      </c>
      <c r="D500" t="s">
        <v>34</v>
      </c>
      <c r="E500" t="s">
        <v>541</v>
      </c>
      <c r="F500" t="s">
        <v>320</v>
      </c>
      <c r="I500">
        <v>66</v>
      </c>
      <c r="J500" t="s">
        <v>72</v>
      </c>
      <c r="K500">
        <v>1980</v>
      </c>
      <c r="M500" t="s">
        <v>306</v>
      </c>
      <c r="N500" t="s">
        <v>289</v>
      </c>
      <c r="S500" t="s">
        <v>290</v>
      </c>
      <c r="T500" t="s">
        <v>41</v>
      </c>
      <c r="U500">
        <v>30.376389</v>
      </c>
      <c r="V500">
        <v>-83.18056</v>
      </c>
      <c r="W500" t="s">
        <v>42</v>
      </c>
      <c r="X500" t="s">
        <v>542</v>
      </c>
      <c r="Y500" t="s">
        <v>543</v>
      </c>
      <c r="AA500" t="s">
        <v>110</v>
      </c>
      <c r="AB500" t="s">
        <v>544</v>
      </c>
      <c r="AC500" t="s">
        <v>545</v>
      </c>
      <c r="AD500" t="s">
        <v>548</v>
      </c>
      <c r="AE500" t="s">
        <v>49</v>
      </c>
      <c r="AF500" s="1">
        <v>1</v>
      </c>
      <c r="AG500">
        <f t="shared" si="572"/>
        <v>593.69999999999993</v>
      </c>
      <c r="AH500">
        <f t="shared" si="573"/>
        <v>593.69999999999993</v>
      </c>
      <c r="AI500">
        <f t="shared" si="574"/>
        <v>44</v>
      </c>
      <c r="AJ500">
        <f t="shared" si="576"/>
        <v>2020</v>
      </c>
      <c r="AK500">
        <f t="shared" ref="AK500:AL500" si="588">AJ500+40</f>
        <v>2060</v>
      </c>
      <c r="AL500">
        <f t="shared" si="588"/>
        <v>2100</v>
      </c>
      <c r="AM500">
        <f>BT142*IF(DukeEnergy_TP!AM142&lt;&gt;0,1,0)</f>
        <v>113835.67789306537</v>
      </c>
      <c r="AN500">
        <f>BU142*IF(DukeEnergy_TP!AN142&lt;&gt;0,1,0)</f>
        <v>122969.33529057812</v>
      </c>
      <c r="AO500">
        <f>BV142*IF(DukeEnergy_TP!AO142&lt;&gt;0,1,0)</f>
        <v>139156.42456825502</v>
      </c>
      <c r="AP500">
        <f>BW142*IF(DukeEnergy_TP!AP142&lt;&gt;0,1,0)</f>
        <v>108790.54895494071</v>
      </c>
      <c r="AQ500">
        <f>$BR142*IF(DukeEnergy_TP!AQ142&lt;&gt;0,1,0)</f>
        <v>121187.99667670982</v>
      </c>
      <c r="AR500">
        <f>$BR142*IF(DukeEnergy_TP!AR142&lt;&gt;0,1,0)</f>
        <v>121187.99667670982</v>
      </c>
      <c r="AS500">
        <f>$BR142*IF(DukeEnergy_TP!AS142&lt;&gt;0,1,0)</f>
        <v>121187.99667670982</v>
      </c>
      <c r="AT500">
        <f>$BR142*IF(DukeEnergy_TP!AT142&lt;&gt;0,1,0)</f>
        <v>121187.99667670982</v>
      </c>
      <c r="AU500">
        <f>$BR142*IF(DukeEnergy_TP!AU142&lt;&gt;0,1,0)</f>
        <v>121187.99667670982</v>
      </c>
      <c r="AV500">
        <f>$BR142*IF(DukeEnergy_TP!AV142&lt;&gt;0,1,0)</f>
        <v>121187.99667670982</v>
      </c>
      <c r="AW500">
        <f>$BR142*IF(DukeEnergy_TP!AW142&lt;&gt;0,1,0)</f>
        <v>121187.99667670982</v>
      </c>
      <c r="AX500">
        <f>$BR142*IF(DukeEnergy_TP!AX142&lt;&gt;0,1,0)</f>
        <v>121187.99667670982</v>
      </c>
      <c r="AY500">
        <f>$BR142*IF(DukeEnergy_TP!AY142&lt;&gt;0,1,0)</f>
        <v>121187.99667670982</v>
      </c>
      <c r="AZ500">
        <f>$BR142*IF(DukeEnergy_TP!AZ142&lt;&gt;0,1,0)</f>
        <v>121187.99667670982</v>
      </c>
      <c r="BA500">
        <f>$BR142*IF(DukeEnergy_TP!BA142&lt;&gt;0,1,0)</f>
        <v>121187.99667670982</v>
      </c>
      <c r="BB500">
        <f>$BR142*IF(DukeEnergy_TP!BB142&lt;&gt;0,1,0)</f>
        <v>121187.99667670982</v>
      </c>
      <c r="BC500">
        <f>$BR142*IF(DukeEnergy_TP!BC142&lt;&gt;0,1,0)</f>
        <v>121187.99667670982</v>
      </c>
      <c r="BD500">
        <f>$BR142*IF(DukeEnergy_TP!BD142&lt;&gt;0,1,0)</f>
        <v>121187.99667670982</v>
      </c>
      <c r="BE500">
        <f>$BR142*IF(DukeEnergy_TP!BE142&lt;&gt;0,1,0)</f>
        <v>121187.99667670982</v>
      </c>
      <c r="BF500">
        <f>$BR142*IF(DukeEnergy_TP!BF142&lt;&gt;0,1,0)</f>
        <v>121187.99667670982</v>
      </c>
      <c r="BG500">
        <f>$BR142*IF(DukeEnergy_TP!BG142&lt;&gt;0,1,0)</f>
        <v>121187.99667670982</v>
      </c>
      <c r="BH500">
        <f>$BR142*IF(DukeEnergy_TP!BH142&lt;&gt;0,1,0)</f>
        <v>121187.99667670982</v>
      </c>
      <c r="BI500">
        <f>$BR142*IF(DukeEnergy_TP!BI142&lt;&gt;0,1,0)</f>
        <v>121187.99667670982</v>
      </c>
      <c r="BJ500">
        <f>$BR142*IF(DukeEnergy_TP!BJ142&lt;&gt;0,1,0)</f>
        <v>121187.99667670982</v>
      </c>
      <c r="BK500">
        <f>$BR142*IF(DukeEnergy_TP!BK142&lt;&gt;0,1,0)</f>
        <v>121187.99667670982</v>
      </c>
      <c r="BL500">
        <f>$BR142*IF(DukeEnergy_TP!BL142&lt;&gt;0,1,0)</f>
        <v>121187.99667670982</v>
      </c>
      <c r="BM500">
        <f>$BR142*IF(DukeEnergy_TP!BM142&lt;&gt;0,1,0)</f>
        <v>121187.99667670982</v>
      </c>
      <c r="BN500">
        <f>$BR142*IF(DukeEnergy_TP!BN142&lt;&gt;0,1,0)</f>
        <v>121187.99667670982</v>
      </c>
      <c r="BO500">
        <f>$BR142*IF(DukeEnergy_TP!BO142&lt;&gt;0,1,0)</f>
        <v>121187.99667670982</v>
      </c>
      <c r="BP500">
        <f>$BR142*IF(DukeEnergy_TP!BP142&lt;&gt;0,1,0)</f>
        <v>121187.99667670982</v>
      </c>
      <c r="BQ500">
        <f>$BR142*IF(DukeEnergy_TP!BQ142&lt;&gt;0,1,0)</f>
        <v>0</v>
      </c>
    </row>
    <row r="501" spans="1:69">
      <c r="A501" t="s">
        <v>285</v>
      </c>
      <c r="B501" t="s">
        <v>32</v>
      </c>
      <c r="C501" t="s">
        <v>33</v>
      </c>
      <c r="D501" t="s">
        <v>34</v>
      </c>
      <c r="E501" t="s">
        <v>549</v>
      </c>
      <c r="F501" t="s">
        <v>550</v>
      </c>
      <c r="I501">
        <v>278</v>
      </c>
      <c r="J501" t="s">
        <v>72</v>
      </c>
      <c r="K501">
        <v>1997</v>
      </c>
      <c r="M501" t="s">
        <v>299</v>
      </c>
      <c r="N501" t="s">
        <v>332</v>
      </c>
      <c r="S501" t="s">
        <v>290</v>
      </c>
      <c r="T501" t="s">
        <v>41</v>
      </c>
      <c r="U501">
        <v>27.746369000000001</v>
      </c>
      <c r="V501">
        <v>-81.849450000000004</v>
      </c>
      <c r="W501" t="s">
        <v>42</v>
      </c>
      <c r="X501" t="s">
        <v>551</v>
      </c>
      <c r="Y501" t="s">
        <v>385</v>
      </c>
      <c r="AA501" t="s">
        <v>110</v>
      </c>
      <c r="AB501" t="s">
        <v>552</v>
      </c>
      <c r="AC501" t="s">
        <v>553</v>
      </c>
      <c r="AD501" t="s">
        <v>554</v>
      </c>
      <c r="AE501" t="s">
        <v>49</v>
      </c>
      <c r="AF501" s="1">
        <v>1</v>
      </c>
      <c r="AG501">
        <f t="shared" si="572"/>
        <v>834</v>
      </c>
      <c r="AH501">
        <f t="shared" si="573"/>
        <v>834</v>
      </c>
      <c r="AI501">
        <f t="shared" si="574"/>
        <v>27</v>
      </c>
      <c r="AJ501">
        <f t="shared" si="576"/>
        <v>2037</v>
      </c>
      <c r="AK501">
        <f t="shared" ref="AK501:AL501" si="589">AJ501+40</f>
        <v>2077</v>
      </c>
      <c r="AL501">
        <f t="shared" si="589"/>
        <v>2117</v>
      </c>
      <c r="AM501">
        <f>BT143*IF(DukeEnergy_TP!AM143&lt;&gt;0,1,0)</f>
        <v>479489.67354957829</v>
      </c>
      <c r="AN501">
        <f>BU143*IF(DukeEnergy_TP!AN143&lt;&gt;0,1,0)</f>
        <v>517961.74561788974</v>
      </c>
      <c r="AO501">
        <f>BV143*IF(DukeEnergy_TP!AO143&lt;&gt;0,1,0)</f>
        <v>586143.72772689234</v>
      </c>
      <c r="AP501">
        <f>BW143*IF(DukeEnergy_TP!AP143&lt;&gt;0,1,0)</f>
        <v>458238.97893141693</v>
      </c>
      <c r="AQ501">
        <f>$BR143*IF(DukeEnergy_TP!AQ143&lt;&gt;0,1,0)</f>
        <v>510458.5314564443</v>
      </c>
      <c r="AR501">
        <f>$BR143*IF(DukeEnergy_TP!AR143&lt;&gt;0,1,0)</f>
        <v>510458.5314564443</v>
      </c>
      <c r="AS501">
        <f>$BR143*IF(DukeEnergy_TP!AS143&lt;&gt;0,1,0)</f>
        <v>510458.5314564443</v>
      </c>
      <c r="AT501">
        <f>$BR143*IF(DukeEnergy_TP!AT143&lt;&gt;0,1,0)</f>
        <v>510458.5314564443</v>
      </c>
      <c r="AU501">
        <f>$BR143*IF(DukeEnergy_TP!AU143&lt;&gt;0,1,0)</f>
        <v>510458.5314564443</v>
      </c>
      <c r="AV501">
        <f>$BR143*IF(DukeEnergy_TP!AV143&lt;&gt;0,1,0)</f>
        <v>510458.5314564443</v>
      </c>
      <c r="AW501">
        <f>$BR143*IF(DukeEnergy_TP!AW143&lt;&gt;0,1,0)</f>
        <v>510458.5314564443</v>
      </c>
      <c r="AX501">
        <f>$BR143*IF(DukeEnergy_TP!AX143&lt;&gt;0,1,0)</f>
        <v>510458.5314564443</v>
      </c>
      <c r="AY501">
        <f>$BR143*IF(DukeEnergy_TP!AY143&lt;&gt;0,1,0)</f>
        <v>510458.5314564443</v>
      </c>
      <c r="AZ501">
        <f>$BR143*IF(DukeEnergy_TP!AZ143&lt;&gt;0,1,0)</f>
        <v>510458.5314564443</v>
      </c>
      <c r="BA501">
        <f>$BR143*IF(DukeEnergy_TP!BA143&lt;&gt;0,1,0)</f>
        <v>510458.5314564443</v>
      </c>
      <c r="BB501">
        <f>$BR143*IF(DukeEnergy_TP!BB143&lt;&gt;0,1,0)</f>
        <v>510458.5314564443</v>
      </c>
      <c r="BC501">
        <f>$BR143*IF(DukeEnergy_TP!BC143&lt;&gt;0,1,0)</f>
        <v>510458.5314564443</v>
      </c>
      <c r="BD501">
        <f>$BR143*IF(DukeEnergy_TP!BD143&lt;&gt;0,1,0)</f>
        <v>0</v>
      </c>
      <c r="BE501">
        <f>$BR143*IF(DukeEnergy_TP!BE143&lt;&gt;0,1,0)</f>
        <v>0</v>
      </c>
      <c r="BF501">
        <f>$BR143*IF(DukeEnergy_TP!BF143&lt;&gt;0,1,0)</f>
        <v>0</v>
      </c>
      <c r="BG501">
        <f>$BR143*IF(DukeEnergy_TP!BG143&lt;&gt;0,1,0)</f>
        <v>0</v>
      </c>
      <c r="BH501">
        <f>$BR143*IF(DukeEnergy_TP!BH143&lt;&gt;0,1,0)</f>
        <v>0</v>
      </c>
      <c r="BI501">
        <f>$BR143*IF(DukeEnergy_TP!BI143&lt;&gt;0,1,0)</f>
        <v>0</v>
      </c>
      <c r="BJ501">
        <f>$BR143*IF(DukeEnergy_TP!BJ143&lt;&gt;0,1,0)</f>
        <v>0</v>
      </c>
      <c r="BK501">
        <f>$BR143*IF(DukeEnergy_TP!BK143&lt;&gt;0,1,0)</f>
        <v>0</v>
      </c>
      <c r="BL501">
        <f>$BR143*IF(DukeEnergy_TP!BL143&lt;&gt;0,1,0)</f>
        <v>0</v>
      </c>
      <c r="BM501">
        <f>$BR143*IF(DukeEnergy_TP!BM143&lt;&gt;0,1,0)</f>
        <v>0</v>
      </c>
      <c r="BN501">
        <f>$BR143*IF(DukeEnergy_TP!BN143&lt;&gt;0,1,0)</f>
        <v>0</v>
      </c>
      <c r="BO501">
        <f>$BR143*IF(DukeEnergy_TP!BO143&lt;&gt;0,1,0)</f>
        <v>0</v>
      </c>
      <c r="BP501">
        <f>$BR143*IF(DukeEnergy_TP!BP143&lt;&gt;0,1,0)</f>
        <v>0</v>
      </c>
      <c r="BQ501">
        <f>$BR143*IF(DukeEnergy_TP!BQ143&lt;&gt;0,1,0)</f>
        <v>0</v>
      </c>
    </row>
    <row r="502" spans="1:69">
      <c r="A502" t="s">
        <v>285</v>
      </c>
      <c r="B502" t="s">
        <v>32</v>
      </c>
      <c r="C502" t="s">
        <v>33</v>
      </c>
      <c r="D502" t="s">
        <v>34</v>
      </c>
      <c r="E502" t="s">
        <v>555</v>
      </c>
      <c r="F502" t="s">
        <v>311</v>
      </c>
      <c r="I502">
        <v>54</v>
      </c>
      <c r="J502" t="s">
        <v>72</v>
      </c>
      <c r="K502">
        <v>1994</v>
      </c>
      <c r="M502" t="s">
        <v>306</v>
      </c>
      <c r="N502" t="s">
        <v>332</v>
      </c>
      <c r="S502" t="s">
        <v>290</v>
      </c>
      <c r="T502" t="s">
        <v>41</v>
      </c>
      <c r="U502">
        <v>29.640277999999999</v>
      </c>
      <c r="V502">
        <v>-82.348609999999994</v>
      </c>
      <c r="W502" t="s">
        <v>42</v>
      </c>
      <c r="X502" t="s">
        <v>556</v>
      </c>
      <c r="Y502" t="s">
        <v>557</v>
      </c>
      <c r="AA502" t="s">
        <v>110</v>
      </c>
      <c r="AB502" t="s">
        <v>558</v>
      </c>
      <c r="AC502" t="s">
        <v>559</v>
      </c>
      <c r="AD502" t="s">
        <v>560</v>
      </c>
      <c r="AE502" t="s">
        <v>49</v>
      </c>
      <c r="AF502" s="1">
        <v>1</v>
      </c>
      <c r="AG502">
        <f t="shared" si="572"/>
        <v>162</v>
      </c>
      <c r="AH502">
        <f t="shared" si="573"/>
        <v>162</v>
      </c>
      <c r="AI502">
        <f t="shared" si="574"/>
        <v>30</v>
      </c>
      <c r="AJ502">
        <f t="shared" si="576"/>
        <v>2034</v>
      </c>
      <c r="AK502">
        <f t="shared" ref="AK502:AL502" si="590">AJ502+40</f>
        <v>2074</v>
      </c>
      <c r="AL502">
        <f t="shared" si="590"/>
        <v>2114</v>
      </c>
      <c r="AM502">
        <f>BT144*IF(DukeEnergy_TP!AM144&lt;&gt;0,1,0)</f>
        <v>93138.281912508013</v>
      </c>
      <c r="AN502">
        <f>BU144*IF(DukeEnergy_TP!AN144&lt;&gt;0,1,0)</f>
        <v>100611.27432865484</v>
      </c>
      <c r="AO502">
        <f>BV144*IF(DukeEnergy_TP!AO144&lt;&gt;0,1,0)</f>
        <v>113855.25646493591</v>
      </c>
      <c r="AP502">
        <f>BW144*IF(DukeEnergy_TP!AP144&lt;&gt;0,1,0)</f>
        <v>89010.449144951475</v>
      </c>
      <c r="AQ502">
        <f>$BR144*IF(DukeEnergy_TP!AQ144&lt;&gt;0,1,0)</f>
        <v>99153.815462762563</v>
      </c>
      <c r="AR502">
        <f>$BR144*IF(DukeEnergy_TP!AR144&lt;&gt;0,1,0)</f>
        <v>99153.815462762563</v>
      </c>
      <c r="AS502">
        <f>$BR144*IF(DukeEnergy_TP!AS144&lt;&gt;0,1,0)</f>
        <v>99153.815462762563</v>
      </c>
      <c r="AT502">
        <f>$BR144*IF(DukeEnergy_TP!AT144&lt;&gt;0,1,0)</f>
        <v>99153.815462762563</v>
      </c>
      <c r="AU502">
        <f>$BR144*IF(DukeEnergy_TP!AU144&lt;&gt;0,1,0)</f>
        <v>99153.815462762563</v>
      </c>
      <c r="AV502">
        <f>$BR144*IF(DukeEnergy_TP!AV144&lt;&gt;0,1,0)</f>
        <v>99153.815462762563</v>
      </c>
      <c r="AW502">
        <f>$BR144*IF(DukeEnergy_TP!AW144&lt;&gt;0,1,0)</f>
        <v>99153.815462762563</v>
      </c>
      <c r="AX502">
        <f>$BR144*IF(DukeEnergy_TP!AX144&lt;&gt;0,1,0)</f>
        <v>99153.815462762563</v>
      </c>
      <c r="AY502">
        <f>$BR144*IF(DukeEnergy_TP!AY144&lt;&gt;0,1,0)</f>
        <v>99153.815462762563</v>
      </c>
      <c r="AZ502">
        <f>$BR144*IF(DukeEnergy_TP!AZ144&lt;&gt;0,1,0)</f>
        <v>99153.815462762563</v>
      </c>
      <c r="BA502">
        <f>$BR144*IF(DukeEnergy_TP!BA144&lt;&gt;0,1,0)</f>
        <v>0</v>
      </c>
      <c r="BB502">
        <f>$BR144*IF(DukeEnergy_TP!BB144&lt;&gt;0,1,0)</f>
        <v>0</v>
      </c>
      <c r="BC502">
        <f>$BR144*IF(DukeEnergy_TP!BC144&lt;&gt;0,1,0)</f>
        <v>0</v>
      </c>
      <c r="BD502">
        <f>$BR144*IF(DukeEnergy_TP!BD144&lt;&gt;0,1,0)</f>
        <v>0</v>
      </c>
      <c r="BE502">
        <f>$BR144*IF(DukeEnergy_TP!BE144&lt;&gt;0,1,0)</f>
        <v>0</v>
      </c>
      <c r="BF502">
        <f>$BR144*IF(DukeEnergy_TP!BF144&lt;&gt;0,1,0)</f>
        <v>0</v>
      </c>
      <c r="BG502">
        <f>$BR144*IF(DukeEnergy_TP!BG144&lt;&gt;0,1,0)</f>
        <v>0</v>
      </c>
      <c r="BH502">
        <f>$BR144*IF(DukeEnergy_TP!BH144&lt;&gt;0,1,0)</f>
        <v>0</v>
      </c>
      <c r="BI502">
        <f>$BR144*IF(DukeEnergy_TP!BI144&lt;&gt;0,1,0)</f>
        <v>0</v>
      </c>
      <c r="BJ502">
        <f>$BR144*IF(DukeEnergy_TP!BJ144&lt;&gt;0,1,0)</f>
        <v>0</v>
      </c>
      <c r="BK502">
        <f>$BR144*IF(DukeEnergy_TP!BK144&lt;&gt;0,1,0)</f>
        <v>0</v>
      </c>
      <c r="BL502">
        <f>$BR144*IF(DukeEnergy_TP!BL144&lt;&gt;0,1,0)</f>
        <v>0</v>
      </c>
      <c r="BM502">
        <f>$BR144*IF(DukeEnergy_TP!BM144&lt;&gt;0,1,0)</f>
        <v>0</v>
      </c>
      <c r="BN502">
        <f>$BR144*IF(DukeEnergy_TP!BN144&lt;&gt;0,1,0)</f>
        <v>0</v>
      </c>
      <c r="BO502">
        <f>$BR144*IF(DukeEnergy_TP!BO144&lt;&gt;0,1,0)</f>
        <v>0</v>
      </c>
      <c r="BP502">
        <f>$BR144*IF(DukeEnergy_TP!BP144&lt;&gt;0,1,0)</f>
        <v>0</v>
      </c>
      <c r="BQ502">
        <f>$BR144*IF(DukeEnergy_TP!BQ144&lt;&gt;0,1,0)</f>
        <v>0</v>
      </c>
    </row>
    <row r="503" spans="1:69">
      <c r="A503" t="s">
        <v>285</v>
      </c>
      <c r="B503" t="s">
        <v>32</v>
      </c>
      <c r="C503" t="s">
        <v>33</v>
      </c>
      <c r="D503" t="s">
        <v>34</v>
      </c>
      <c r="E503" t="s">
        <v>561</v>
      </c>
      <c r="F503" t="s">
        <v>466</v>
      </c>
      <c r="I503">
        <v>87</v>
      </c>
      <c r="J503" t="s">
        <v>72</v>
      </c>
      <c r="K503">
        <v>2000</v>
      </c>
      <c r="M503" t="s">
        <v>306</v>
      </c>
      <c r="N503" t="s">
        <v>332</v>
      </c>
      <c r="S503" t="s">
        <v>562</v>
      </c>
      <c r="T503" t="s">
        <v>1173</v>
      </c>
      <c r="U503">
        <v>39.922328</v>
      </c>
      <c r="V503">
        <v>-87.446359999999999</v>
      </c>
      <c r="W503" t="s">
        <v>42</v>
      </c>
      <c r="X503" t="s">
        <v>99</v>
      </c>
      <c r="Y503" t="s">
        <v>100</v>
      </c>
      <c r="AA503" t="s">
        <v>101</v>
      </c>
      <c r="AB503" t="s">
        <v>564</v>
      </c>
      <c r="AC503" t="s">
        <v>565</v>
      </c>
      <c r="AD503" t="s">
        <v>566</v>
      </c>
      <c r="AE503" t="s">
        <v>49</v>
      </c>
      <c r="AF503" s="2">
        <v>0.625</v>
      </c>
      <c r="AG503">
        <f t="shared" si="572"/>
        <v>2088</v>
      </c>
      <c r="AH503" t="str">
        <f t="shared" si="573"/>
        <v/>
      </c>
      <c r="AI503">
        <f t="shared" si="574"/>
        <v>24</v>
      </c>
      <c r="AJ503">
        <f t="shared" si="576"/>
        <v>2040</v>
      </c>
      <c r="AK503">
        <f t="shared" ref="AK503:AL503" si="591">AJ503+40</f>
        <v>2080</v>
      </c>
      <c r="AL503">
        <f t="shared" si="591"/>
        <v>2120</v>
      </c>
      <c r="AM503">
        <f>BT145*IF(DukeEnergy_TP!AM145&lt;&gt;0,1,0)</f>
        <v>93785.075536900433</v>
      </c>
      <c r="AN503">
        <f>BU145*IF(DukeEnergy_TP!AN145&lt;&gt;0,1,0)</f>
        <v>101309.96373371495</v>
      </c>
      <c r="AO503">
        <f>BV145*IF(DukeEnergy_TP!AO145&lt;&gt;0,1,0)</f>
        <v>114645.91796816465</v>
      </c>
      <c r="AP503">
        <f>BW145*IF(DukeEnergy_TP!AP145&lt;&gt;0,1,0)</f>
        <v>89628.577264013642</v>
      </c>
      <c r="AQ503">
        <f>$BR145*IF(DukeEnergy_TP!AQ145&lt;&gt;0,1,0)</f>
        <v>99842.383625698421</v>
      </c>
      <c r="AR503">
        <f>$BR145*IF(DukeEnergy_TP!AR145&lt;&gt;0,1,0)</f>
        <v>99842.383625698421</v>
      </c>
      <c r="AS503">
        <f>$BR145*IF(DukeEnergy_TP!AS145&lt;&gt;0,1,0)</f>
        <v>99842.383625698421</v>
      </c>
      <c r="AT503">
        <f>$BR145*IF(DukeEnergy_TP!AT145&lt;&gt;0,1,0)</f>
        <v>99842.383625698421</v>
      </c>
      <c r="AU503">
        <f>$BR145*IF(DukeEnergy_TP!AU145&lt;&gt;0,1,0)</f>
        <v>99842.383625698421</v>
      </c>
      <c r="AV503">
        <f>$BR145*IF(DukeEnergy_TP!AV145&lt;&gt;0,1,0)</f>
        <v>99842.383625698421</v>
      </c>
      <c r="AW503">
        <f>$BR145*IF(DukeEnergy_TP!AW145&lt;&gt;0,1,0)</f>
        <v>99842.383625698421</v>
      </c>
      <c r="AX503">
        <f>$BR145*IF(DukeEnergy_TP!AX145&lt;&gt;0,1,0)</f>
        <v>99842.383625698421</v>
      </c>
      <c r="AY503">
        <f>$BR145*IF(DukeEnergy_TP!AY145&lt;&gt;0,1,0)</f>
        <v>99842.383625698421</v>
      </c>
      <c r="AZ503">
        <f>$BR145*IF(DukeEnergy_TP!AZ145&lt;&gt;0,1,0)</f>
        <v>99842.383625698421</v>
      </c>
      <c r="BA503">
        <f>$BR145*IF(DukeEnergy_TP!BA145&lt;&gt;0,1,0)</f>
        <v>99842.383625698421</v>
      </c>
      <c r="BB503">
        <f>$BR145*IF(DukeEnergy_TP!BB145&lt;&gt;0,1,0)</f>
        <v>99842.383625698421</v>
      </c>
      <c r="BC503">
        <f>$BR145*IF(DukeEnergy_TP!BC145&lt;&gt;0,1,0)</f>
        <v>99842.383625698421</v>
      </c>
      <c r="BD503">
        <f>$BR145*IF(DukeEnergy_TP!BD145&lt;&gt;0,1,0)</f>
        <v>99842.383625698421</v>
      </c>
      <c r="BE503">
        <f>$BR145*IF(DukeEnergy_TP!BE145&lt;&gt;0,1,0)</f>
        <v>99842.383625698421</v>
      </c>
      <c r="BF503">
        <f>$BR145*IF(DukeEnergy_TP!BF145&lt;&gt;0,1,0)</f>
        <v>99842.383625698421</v>
      </c>
      <c r="BG503">
        <f>$BR145*IF(DukeEnergy_TP!BG145&lt;&gt;0,1,0)</f>
        <v>0</v>
      </c>
      <c r="BH503">
        <f>$BR145*IF(DukeEnergy_TP!BH145&lt;&gt;0,1,0)</f>
        <v>0</v>
      </c>
      <c r="BI503">
        <f>$BR145*IF(DukeEnergy_TP!BI145&lt;&gt;0,1,0)</f>
        <v>0</v>
      </c>
      <c r="BJ503">
        <f>$BR145*IF(DukeEnergy_TP!BJ145&lt;&gt;0,1,0)</f>
        <v>0</v>
      </c>
      <c r="BK503">
        <f>$BR145*IF(DukeEnergy_TP!BK145&lt;&gt;0,1,0)</f>
        <v>0</v>
      </c>
      <c r="BL503">
        <f>$BR145*IF(DukeEnergy_TP!BL145&lt;&gt;0,1,0)</f>
        <v>0</v>
      </c>
      <c r="BM503">
        <f>$BR145*IF(DukeEnergy_TP!BM145&lt;&gt;0,1,0)</f>
        <v>0</v>
      </c>
      <c r="BN503">
        <f>$BR145*IF(DukeEnergy_TP!BN145&lt;&gt;0,1,0)</f>
        <v>0</v>
      </c>
      <c r="BO503">
        <f>$BR145*IF(DukeEnergy_TP!BO145&lt;&gt;0,1,0)</f>
        <v>0</v>
      </c>
      <c r="BP503">
        <f>$BR145*IF(DukeEnergy_TP!BP145&lt;&gt;0,1,0)</f>
        <v>0</v>
      </c>
      <c r="BQ503">
        <f>$BR145*IF(DukeEnergy_TP!BQ145&lt;&gt;0,1,0)</f>
        <v>0</v>
      </c>
    </row>
    <row r="504" spans="1:69">
      <c r="A504" t="s">
        <v>285</v>
      </c>
      <c r="B504" t="s">
        <v>32</v>
      </c>
      <c r="C504" t="s">
        <v>33</v>
      </c>
      <c r="D504" t="s">
        <v>34</v>
      </c>
      <c r="E504" t="s">
        <v>561</v>
      </c>
      <c r="F504" t="s">
        <v>472</v>
      </c>
      <c r="I504">
        <v>87</v>
      </c>
      <c r="J504" t="s">
        <v>72</v>
      </c>
      <c r="K504">
        <v>2000</v>
      </c>
      <c r="M504" t="s">
        <v>306</v>
      </c>
      <c r="N504" t="s">
        <v>332</v>
      </c>
      <c r="S504" t="s">
        <v>562</v>
      </c>
      <c r="T504" t="s">
        <v>563</v>
      </c>
      <c r="U504">
        <v>39.922328</v>
      </c>
      <c r="V504">
        <v>-87.446359999999999</v>
      </c>
      <c r="W504" t="s">
        <v>42</v>
      </c>
      <c r="X504" t="s">
        <v>99</v>
      </c>
      <c r="Y504" t="s">
        <v>100</v>
      </c>
      <c r="AA504" t="s">
        <v>101</v>
      </c>
      <c r="AB504" t="s">
        <v>564</v>
      </c>
      <c r="AC504" t="s">
        <v>565</v>
      </c>
      <c r="AD504" t="s">
        <v>567</v>
      </c>
      <c r="AE504" t="s">
        <v>49</v>
      </c>
      <c r="AF504" s="2">
        <v>0.625</v>
      </c>
      <c r="AG504">
        <f t="shared" si="572"/>
        <v>2088</v>
      </c>
      <c r="AH504" t="str">
        <f t="shared" si="573"/>
        <v/>
      </c>
      <c r="AI504">
        <f t="shared" si="574"/>
        <v>24</v>
      </c>
      <c r="AJ504">
        <f t="shared" si="576"/>
        <v>2040</v>
      </c>
      <c r="AK504">
        <f t="shared" ref="AK504:AL504" si="592">AJ504+40</f>
        <v>2080</v>
      </c>
      <c r="AL504">
        <f t="shared" si="592"/>
        <v>2120</v>
      </c>
      <c r="AM504">
        <f>BT146*IF(DukeEnergy_TP!AM146&lt;&gt;0,1,0)</f>
        <v>93785.075536900433</v>
      </c>
      <c r="AN504">
        <f>BU146*IF(DukeEnergy_TP!AN146&lt;&gt;0,1,0)</f>
        <v>101309.96373371495</v>
      </c>
      <c r="AO504">
        <f>BV146*IF(DukeEnergy_TP!AO146&lt;&gt;0,1,0)</f>
        <v>114645.91796816465</v>
      </c>
      <c r="AP504">
        <f>BW146*IF(DukeEnergy_TP!AP146&lt;&gt;0,1,0)</f>
        <v>89628.577264013642</v>
      </c>
      <c r="AQ504">
        <f>$BR146*IF(DukeEnergy_TP!AQ146&lt;&gt;0,1,0)</f>
        <v>99842.383625698421</v>
      </c>
      <c r="AR504">
        <f>$BR146*IF(DukeEnergy_TP!AR146&lt;&gt;0,1,0)</f>
        <v>99842.383625698421</v>
      </c>
      <c r="AS504">
        <f>$BR146*IF(DukeEnergy_TP!AS146&lt;&gt;0,1,0)</f>
        <v>99842.383625698421</v>
      </c>
      <c r="AT504">
        <f>$BR146*IF(DukeEnergy_TP!AT146&lt;&gt;0,1,0)</f>
        <v>99842.383625698421</v>
      </c>
      <c r="AU504">
        <f>$BR146*IF(DukeEnergy_TP!AU146&lt;&gt;0,1,0)</f>
        <v>99842.383625698421</v>
      </c>
      <c r="AV504">
        <f>$BR146*IF(DukeEnergy_TP!AV146&lt;&gt;0,1,0)</f>
        <v>99842.383625698421</v>
      </c>
      <c r="AW504">
        <f>$BR146*IF(DukeEnergy_TP!AW146&lt;&gt;0,1,0)</f>
        <v>99842.383625698421</v>
      </c>
      <c r="AX504">
        <f>$BR146*IF(DukeEnergy_TP!AX146&lt;&gt;0,1,0)</f>
        <v>99842.383625698421</v>
      </c>
      <c r="AY504">
        <f>$BR146*IF(DukeEnergy_TP!AY146&lt;&gt;0,1,0)</f>
        <v>99842.383625698421</v>
      </c>
      <c r="AZ504">
        <f>$BR146*IF(DukeEnergy_TP!AZ146&lt;&gt;0,1,0)</f>
        <v>99842.383625698421</v>
      </c>
      <c r="BA504">
        <f>$BR146*IF(DukeEnergy_TP!BA146&lt;&gt;0,1,0)</f>
        <v>99842.383625698421</v>
      </c>
      <c r="BB504">
        <f>$BR146*IF(DukeEnergy_TP!BB146&lt;&gt;0,1,0)</f>
        <v>99842.383625698421</v>
      </c>
      <c r="BC504">
        <f>$BR146*IF(DukeEnergy_TP!BC146&lt;&gt;0,1,0)</f>
        <v>99842.383625698421</v>
      </c>
      <c r="BD504">
        <f>$BR146*IF(DukeEnergy_TP!BD146&lt;&gt;0,1,0)</f>
        <v>99842.383625698421</v>
      </c>
      <c r="BE504">
        <f>$BR146*IF(DukeEnergy_TP!BE146&lt;&gt;0,1,0)</f>
        <v>99842.383625698421</v>
      </c>
      <c r="BF504">
        <f>$BR146*IF(DukeEnergy_TP!BF146&lt;&gt;0,1,0)</f>
        <v>99842.383625698421</v>
      </c>
      <c r="BG504">
        <f>$BR146*IF(DukeEnergy_TP!BG146&lt;&gt;0,1,0)</f>
        <v>0</v>
      </c>
      <c r="BH504">
        <f>$BR146*IF(DukeEnergy_TP!BH146&lt;&gt;0,1,0)</f>
        <v>0</v>
      </c>
      <c r="BI504">
        <f>$BR146*IF(DukeEnergy_TP!BI146&lt;&gt;0,1,0)</f>
        <v>0</v>
      </c>
      <c r="BJ504">
        <f>$BR146*IF(DukeEnergy_TP!BJ146&lt;&gt;0,1,0)</f>
        <v>0</v>
      </c>
      <c r="BK504">
        <f>$BR146*IF(DukeEnergy_TP!BK146&lt;&gt;0,1,0)</f>
        <v>0</v>
      </c>
      <c r="BL504">
        <f>$BR146*IF(DukeEnergy_TP!BL146&lt;&gt;0,1,0)</f>
        <v>0</v>
      </c>
      <c r="BM504">
        <f>$BR146*IF(DukeEnergy_TP!BM146&lt;&gt;0,1,0)</f>
        <v>0</v>
      </c>
      <c r="BN504">
        <f>$BR146*IF(DukeEnergy_TP!BN146&lt;&gt;0,1,0)</f>
        <v>0</v>
      </c>
      <c r="BO504">
        <f>$BR146*IF(DukeEnergy_TP!BO146&lt;&gt;0,1,0)</f>
        <v>0</v>
      </c>
      <c r="BP504">
        <f>$BR146*IF(DukeEnergy_TP!BP146&lt;&gt;0,1,0)</f>
        <v>0</v>
      </c>
      <c r="BQ504">
        <f>$BR146*IF(DukeEnergy_TP!BQ146&lt;&gt;0,1,0)</f>
        <v>0</v>
      </c>
    </row>
    <row r="505" spans="1:69">
      <c r="A505" t="s">
        <v>285</v>
      </c>
      <c r="B505" t="s">
        <v>32</v>
      </c>
      <c r="C505" t="s">
        <v>33</v>
      </c>
      <c r="D505" t="s">
        <v>34</v>
      </c>
      <c r="E505" t="s">
        <v>561</v>
      </c>
      <c r="F505" t="s">
        <v>474</v>
      </c>
      <c r="I505">
        <v>87</v>
      </c>
      <c r="J505" t="s">
        <v>72</v>
      </c>
      <c r="K505">
        <v>2000</v>
      </c>
      <c r="M505" t="s">
        <v>306</v>
      </c>
      <c r="N505" t="s">
        <v>332</v>
      </c>
      <c r="S505" t="s">
        <v>562</v>
      </c>
      <c r="T505" t="s">
        <v>563</v>
      </c>
      <c r="U505">
        <v>39.922328</v>
      </c>
      <c r="V505">
        <v>-87.446359999999999</v>
      </c>
      <c r="W505" t="s">
        <v>42</v>
      </c>
      <c r="X505" t="s">
        <v>99</v>
      </c>
      <c r="Y505" t="s">
        <v>100</v>
      </c>
      <c r="AA505" t="s">
        <v>101</v>
      </c>
      <c r="AB505" t="s">
        <v>564</v>
      </c>
      <c r="AC505" t="s">
        <v>565</v>
      </c>
      <c r="AD505" t="s">
        <v>568</v>
      </c>
      <c r="AE505" t="s">
        <v>49</v>
      </c>
      <c r="AF505" s="2">
        <v>0.625</v>
      </c>
      <c r="AG505">
        <f t="shared" si="572"/>
        <v>2088</v>
      </c>
      <c r="AH505" t="str">
        <f t="shared" si="573"/>
        <v/>
      </c>
      <c r="AI505">
        <f t="shared" si="574"/>
        <v>24</v>
      </c>
      <c r="AJ505">
        <f t="shared" si="576"/>
        <v>2040</v>
      </c>
      <c r="AK505">
        <f t="shared" ref="AK505:AL505" si="593">AJ505+40</f>
        <v>2080</v>
      </c>
      <c r="AL505">
        <f t="shared" si="593"/>
        <v>2120</v>
      </c>
      <c r="AM505">
        <f>BT147*IF(DukeEnergy_TP!AM147&lt;&gt;0,1,0)</f>
        <v>93785.075536900433</v>
      </c>
      <c r="AN505">
        <f>BU147*IF(DukeEnergy_TP!AN147&lt;&gt;0,1,0)</f>
        <v>101309.96373371495</v>
      </c>
      <c r="AO505">
        <f>BV147*IF(DukeEnergy_TP!AO147&lt;&gt;0,1,0)</f>
        <v>114645.91796816465</v>
      </c>
      <c r="AP505">
        <f>BW147*IF(DukeEnergy_TP!AP147&lt;&gt;0,1,0)</f>
        <v>89628.577264013642</v>
      </c>
      <c r="AQ505">
        <f>$BR147*IF(DukeEnergy_TP!AQ147&lt;&gt;0,1,0)</f>
        <v>99842.383625698421</v>
      </c>
      <c r="AR505">
        <f>$BR147*IF(DukeEnergy_TP!AR147&lt;&gt;0,1,0)</f>
        <v>99842.383625698421</v>
      </c>
      <c r="AS505">
        <f>$BR147*IF(DukeEnergy_TP!AS147&lt;&gt;0,1,0)</f>
        <v>99842.383625698421</v>
      </c>
      <c r="AT505">
        <f>$BR147*IF(DukeEnergy_TP!AT147&lt;&gt;0,1,0)</f>
        <v>99842.383625698421</v>
      </c>
      <c r="AU505">
        <f>$BR147*IF(DukeEnergy_TP!AU147&lt;&gt;0,1,0)</f>
        <v>99842.383625698421</v>
      </c>
      <c r="AV505">
        <f>$BR147*IF(DukeEnergy_TP!AV147&lt;&gt;0,1,0)</f>
        <v>99842.383625698421</v>
      </c>
      <c r="AW505">
        <f>$BR147*IF(DukeEnergy_TP!AW147&lt;&gt;0,1,0)</f>
        <v>99842.383625698421</v>
      </c>
      <c r="AX505">
        <f>$BR147*IF(DukeEnergy_TP!AX147&lt;&gt;0,1,0)</f>
        <v>99842.383625698421</v>
      </c>
      <c r="AY505">
        <f>$BR147*IF(DukeEnergy_TP!AY147&lt;&gt;0,1,0)</f>
        <v>99842.383625698421</v>
      </c>
      <c r="AZ505">
        <f>$BR147*IF(DukeEnergy_TP!AZ147&lt;&gt;0,1,0)</f>
        <v>99842.383625698421</v>
      </c>
      <c r="BA505">
        <f>$BR147*IF(DukeEnergy_TP!BA147&lt;&gt;0,1,0)</f>
        <v>99842.383625698421</v>
      </c>
      <c r="BB505">
        <f>$BR147*IF(DukeEnergy_TP!BB147&lt;&gt;0,1,0)</f>
        <v>99842.383625698421</v>
      </c>
      <c r="BC505">
        <f>$BR147*IF(DukeEnergy_TP!BC147&lt;&gt;0,1,0)</f>
        <v>99842.383625698421</v>
      </c>
      <c r="BD505">
        <f>$BR147*IF(DukeEnergy_TP!BD147&lt;&gt;0,1,0)</f>
        <v>99842.383625698421</v>
      </c>
      <c r="BE505">
        <f>$BR147*IF(DukeEnergy_TP!BE147&lt;&gt;0,1,0)</f>
        <v>99842.383625698421</v>
      </c>
      <c r="BF505">
        <f>$BR147*IF(DukeEnergy_TP!BF147&lt;&gt;0,1,0)</f>
        <v>99842.383625698421</v>
      </c>
      <c r="BG505">
        <f>$BR147*IF(DukeEnergy_TP!BG147&lt;&gt;0,1,0)</f>
        <v>0</v>
      </c>
      <c r="BH505">
        <f>$BR147*IF(DukeEnergy_TP!BH147&lt;&gt;0,1,0)</f>
        <v>0</v>
      </c>
      <c r="BI505">
        <f>$BR147*IF(DukeEnergy_TP!BI147&lt;&gt;0,1,0)</f>
        <v>0</v>
      </c>
      <c r="BJ505">
        <f>$BR147*IF(DukeEnergy_TP!BJ147&lt;&gt;0,1,0)</f>
        <v>0</v>
      </c>
      <c r="BK505">
        <f>$BR147*IF(DukeEnergy_TP!BK147&lt;&gt;0,1,0)</f>
        <v>0</v>
      </c>
      <c r="BL505">
        <f>$BR147*IF(DukeEnergy_TP!BL147&lt;&gt;0,1,0)</f>
        <v>0</v>
      </c>
      <c r="BM505">
        <f>$BR147*IF(DukeEnergy_TP!BM147&lt;&gt;0,1,0)</f>
        <v>0</v>
      </c>
      <c r="BN505">
        <f>$BR147*IF(DukeEnergy_TP!BN147&lt;&gt;0,1,0)</f>
        <v>0</v>
      </c>
      <c r="BO505">
        <f>$BR147*IF(DukeEnergy_TP!BO147&lt;&gt;0,1,0)</f>
        <v>0</v>
      </c>
      <c r="BP505">
        <f>$BR147*IF(DukeEnergy_TP!BP147&lt;&gt;0,1,0)</f>
        <v>0</v>
      </c>
      <c r="BQ505">
        <f>$BR147*IF(DukeEnergy_TP!BQ147&lt;&gt;0,1,0)</f>
        <v>0</v>
      </c>
    </row>
    <row r="506" spans="1:69">
      <c r="A506" t="s">
        <v>285</v>
      </c>
      <c r="B506" t="s">
        <v>32</v>
      </c>
      <c r="C506" t="s">
        <v>33</v>
      </c>
      <c r="D506" t="s">
        <v>34</v>
      </c>
      <c r="E506" t="s">
        <v>561</v>
      </c>
      <c r="F506" t="s">
        <v>476</v>
      </c>
      <c r="I506">
        <v>87</v>
      </c>
      <c r="J506" t="s">
        <v>72</v>
      </c>
      <c r="K506">
        <v>2000</v>
      </c>
      <c r="M506" t="s">
        <v>306</v>
      </c>
      <c r="N506" t="s">
        <v>332</v>
      </c>
      <c r="S506" t="s">
        <v>562</v>
      </c>
      <c r="T506" t="s">
        <v>563</v>
      </c>
      <c r="U506">
        <v>39.922328</v>
      </c>
      <c r="V506">
        <v>-87.446359999999999</v>
      </c>
      <c r="W506" t="s">
        <v>42</v>
      </c>
      <c r="X506" t="s">
        <v>99</v>
      </c>
      <c r="Y506" t="s">
        <v>100</v>
      </c>
      <c r="AA506" t="s">
        <v>101</v>
      </c>
      <c r="AB506" t="s">
        <v>564</v>
      </c>
      <c r="AC506" t="s">
        <v>565</v>
      </c>
      <c r="AD506" t="s">
        <v>569</v>
      </c>
      <c r="AE506" t="s">
        <v>49</v>
      </c>
      <c r="AF506" s="2">
        <v>0.625</v>
      </c>
      <c r="AG506">
        <f t="shared" si="572"/>
        <v>2088</v>
      </c>
      <c r="AH506" t="str">
        <f t="shared" si="573"/>
        <v/>
      </c>
      <c r="AI506">
        <f t="shared" si="574"/>
        <v>24</v>
      </c>
      <c r="AJ506">
        <f t="shared" si="576"/>
        <v>2040</v>
      </c>
      <c r="AK506">
        <f t="shared" ref="AK506:AL506" si="594">AJ506+40</f>
        <v>2080</v>
      </c>
      <c r="AL506">
        <f t="shared" si="594"/>
        <v>2120</v>
      </c>
      <c r="AM506">
        <f>BT148*IF(DukeEnergy_TP!AM148&lt;&gt;0,1,0)</f>
        <v>93785.075536900433</v>
      </c>
      <c r="AN506">
        <f>BU148*IF(DukeEnergy_TP!AN148&lt;&gt;0,1,0)</f>
        <v>101309.96373371495</v>
      </c>
      <c r="AO506">
        <f>BV148*IF(DukeEnergy_TP!AO148&lt;&gt;0,1,0)</f>
        <v>114645.91796816465</v>
      </c>
      <c r="AP506">
        <f>BW148*IF(DukeEnergy_TP!AP148&lt;&gt;0,1,0)</f>
        <v>89628.577264013642</v>
      </c>
      <c r="AQ506">
        <f>$BR148*IF(DukeEnergy_TP!AQ148&lt;&gt;0,1,0)</f>
        <v>99842.383625698421</v>
      </c>
      <c r="AR506">
        <f>$BR148*IF(DukeEnergy_TP!AR148&lt;&gt;0,1,0)</f>
        <v>99842.383625698421</v>
      </c>
      <c r="AS506">
        <f>$BR148*IF(DukeEnergy_TP!AS148&lt;&gt;0,1,0)</f>
        <v>99842.383625698421</v>
      </c>
      <c r="AT506">
        <f>$BR148*IF(DukeEnergy_TP!AT148&lt;&gt;0,1,0)</f>
        <v>99842.383625698421</v>
      </c>
      <c r="AU506">
        <f>$BR148*IF(DukeEnergy_TP!AU148&lt;&gt;0,1,0)</f>
        <v>99842.383625698421</v>
      </c>
      <c r="AV506">
        <f>$BR148*IF(DukeEnergy_TP!AV148&lt;&gt;0,1,0)</f>
        <v>99842.383625698421</v>
      </c>
      <c r="AW506">
        <f>$BR148*IF(DukeEnergy_TP!AW148&lt;&gt;0,1,0)</f>
        <v>99842.383625698421</v>
      </c>
      <c r="AX506">
        <f>$BR148*IF(DukeEnergy_TP!AX148&lt;&gt;0,1,0)</f>
        <v>99842.383625698421</v>
      </c>
      <c r="AY506">
        <f>$BR148*IF(DukeEnergy_TP!AY148&lt;&gt;0,1,0)</f>
        <v>99842.383625698421</v>
      </c>
      <c r="AZ506">
        <f>$BR148*IF(DukeEnergy_TP!AZ148&lt;&gt;0,1,0)</f>
        <v>99842.383625698421</v>
      </c>
      <c r="BA506">
        <f>$BR148*IF(DukeEnergy_TP!BA148&lt;&gt;0,1,0)</f>
        <v>99842.383625698421</v>
      </c>
      <c r="BB506">
        <f>$BR148*IF(DukeEnergy_TP!BB148&lt;&gt;0,1,0)</f>
        <v>99842.383625698421</v>
      </c>
      <c r="BC506">
        <f>$BR148*IF(DukeEnergy_TP!BC148&lt;&gt;0,1,0)</f>
        <v>99842.383625698421</v>
      </c>
      <c r="BD506">
        <f>$BR148*IF(DukeEnergy_TP!BD148&lt;&gt;0,1,0)</f>
        <v>99842.383625698421</v>
      </c>
      <c r="BE506">
        <f>$BR148*IF(DukeEnergy_TP!BE148&lt;&gt;0,1,0)</f>
        <v>99842.383625698421</v>
      </c>
      <c r="BF506">
        <f>$BR148*IF(DukeEnergy_TP!BF148&lt;&gt;0,1,0)</f>
        <v>99842.383625698421</v>
      </c>
      <c r="BG506">
        <f>$BR148*IF(DukeEnergy_TP!BG148&lt;&gt;0,1,0)</f>
        <v>0</v>
      </c>
      <c r="BH506">
        <f>$BR148*IF(DukeEnergy_TP!BH148&lt;&gt;0,1,0)</f>
        <v>0</v>
      </c>
      <c r="BI506">
        <f>$BR148*IF(DukeEnergy_TP!BI148&lt;&gt;0,1,0)</f>
        <v>0</v>
      </c>
      <c r="BJ506">
        <f>$BR148*IF(DukeEnergy_TP!BJ148&lt;&gt;0,1,0)</f>
        <v>0</v>
      </c>
      <c r="BK506">
        <f>$BR148*IF(DukeEnergy_TP!BK148&lt;&gt;0,1,0)</f>
        <v>0</v>
      </c>
      <c r="BL506">
        <f>$BR148*IF(DukeEnergy_TP!BL148&lt;&gt;0,1,0)</f>
        <v>0</v>
      </c>
      <c r="BM506">
        <f>$BR148*IF(DukeEnergy_TP!BM148&lt;&gt;0,1,0)</f>
        <v>0</v>
      </c>
      <c r="BN506">
        <f>$BR148*IF(DukeEnergy_TP!BN148&lt;&gt;0,1,0)</f>
        <v>0</v>
      </c>
      <c r="BO506">
        <f>$BR148*IF(DukeEnergy_TP!BO148&lt;&gt;0,1,0)</f>
        <v>0</v>
      </c>
      <c r="BP506">
        <f>$BR148*IF(DukeEnergy_TP!BP148&lt;&gt;0,1,0)</f>
        <v>0</v>
      </c>
      <c r="BQ506">
        <f>$BR148*IF(DukeEnergy_TP!BQ148&lt;&gt;0,1,0)</f>
        <v>0</v>
      </c>
    </row>
    <row r="507" spans="1:69">
      <c r="A507" t="s">
        <v>285</v>
      </c>
      <c r="B507" t="s">
        <v>32</v>
      </c>
      <c r="C507" t="s">
        <v>33</v>
      </c>
      <c r="D507" t="s">
        <v>34</v>
      </c>
      <c r="E507" t="s">
        <v>561</v>
      </c>
      <c r="F507" t="s">
        <v>478</v>
      </c>
      <c r="I507">
        <v>87</v>
      </c>
      <c r="J507" t="s">
        <v>72</v>
      </c>
      <c r="K507">
        <v>2000</v>
      </c>
      <c r="M507" t="s">
        <v>306</v>
      </c>
      <c r="N507" t="s">
        <v>332</v>
      </c>
      <c r="S507" t="s">
        <v>562</v>
      </c>
      <c r="T507" t="s">
        <v>563</v>
      </c>
      <c r="U507">
        <v>39.922328</v>
      </c>
      <c r="V507">
        <v>-87.446359999999999</v>
      </c>
      <c r="W507" t="s">
        <v>42</v>
      </c>
      <c r="X507" t="s">
        <v>99</v>
      </c>
      <c r="Y507" t="s">
        <v>100</v>
      </c>
      <c r="AA507" t="s">
        <v>101</v>
      </c>
      <c r="AB507" t="s">
        <v>564</v>
      </c>
      <c r="AC507" t="s">
        <v>565</v>
      </c>
      <c r="AD507" t="s">
        <v>570</v>
      </c>
      <c r="AE507" t="s">
        <v>49</v>
      </c>
      <c r="AF507" s="2">
        <v>0.625</v>
      </c>
      <c r="AG507">
        <f t="shared" si="572"/>
        <v>2088</v>
      </c>
      <c r="AH507" t="str">
        <f t="shared" si="573"/>
        <v/>
      </c>
      <c r="AI507">
        <f t="shared" si="574"/>
        <v>24</v>
      </c>
      <c r="AJ507">
        <f t="shared" si="576"/>
        <v>2040</v>
      </c>
      <c r="AK507">
        <f t="shared" ref="AK507:AL507" si="595">AJ507+40</f>
        <v>2080</v>
      </c>
      <c r="AL507">
        <f t="shared" si="595"/>
        <v>2120</v>
      </c>
      <c r="AM507">
        <f>BT149*IF(DukeEnergy_TP!AM149&lt;&gt;0,1,0)</f>
        <v>93785.075536900433</v>
      </c>
      <c r="AN507">
        <f>BU149*IF(DukeEnergy_TP!AN149&lt;&gt;0,1,0)</f>
        <v>101309.96373371495</v>
      </c>
      <c r="AO507">
        <f>BV149*IF(DukeEnergy_TP!AO149&lt;&gt;0,1,0)</f>
        <v>114645.91796816465</v>
      </c>
      <c r="AP507">
        <f>BW149*IF(DukeEnergy_TP!AP149&lt;&gt;0,1,0)</f>
        <v>89628.577264013642</v>
      </c>
      <c r="AQ507">
        <f>$BR149*IF(DukeEnergy_TP!AQ149&lt;&gt;0,1,0)</f>
        <v>99842.383625698421</v>
      </c>
      <c r="AR507">
        <f>$BR149*IF(DukeEnergy_TP!AR149&lt;&gt;0,1,0)</f>
        <v>99842.383625698421</v>
      </c>
      <c r="AS507">
        <f>$BR149*IF(DukeEnergy_TP!AS149&lt;&gt;0,1,0)</f>
        <v>99842.383625698421</v>
      </c>
      <c r="AT507">
        <f>$BR149*IF(DukeEnergy_TP!AT149&lt;&gt;0,1,0)</f>
        <v>99842.383625698421</v>
      </c>
      <c r="AU507">
        <f>$BR149*IF(DukeEnergy_TP!AU149&lt;&gt;0,1,0)</f>
        <v>99842.383625698421</v>
      </c>
      <c r="AV507">
        <f>$BR149*IF(DukeEnergy_TP!AV149&lt;&gt;0,1,0)</f>
        <v>99842.383625698421</v>
      </c>
      <c r="AW507">
        <f>$BR149*IF(DukeEnergy_TP!AW149&lt;&gt;0,1,0)</f>
        <v>99842.383625698421</v>
      </c>
      <c r="AX507">
        <f>$BR149*IF(DukeEnergy_TP!AX149&lt;&gt;0,1,0)</f>
        <v>99842.383625698421</v>
      </c>
      <c r="AY507">
        <f>$BR149*IF(DukeEnergy_TP!AY149&lt;&gt;0,1,0)</f>
        <v>99842.383625698421</v>
      </c>
      <c r="AZ507">
        <f>$BR149*IF(DukeEnergy_TP!AZ149&lt;&gt;0,1,0)</f>
        <v>99842.383625698421</v>
      </c>
      <c r="BA507">
        <f>$BR149*IF(DukeEnergy_TP!BA149&lt;&gt;0,1,0)</f>
        <v>99842.383625698421</v>
      </c>
      <c r="BB507">
        <f>$BR149*IF(DukeEnergy_TP!BB149&lt;&gt;0,1,0)</f>
        <v>99842.383625698421</v>
      </c>
      <c r="BC507">
        <f>$BR149*IF(DukeEnergy_TP!BC149&lt;&gt;0,1,0)</f>
        <v>99842.383625698421</v>
      </c>
      <c r="BD507">
        <f>$BR149*IF(DukeEnergy_TP!BD149&lt;&gt;0,1,0)</f>
        <v>99842.383625698421</v>
      </c>
      <c r="BE507">
        <f>$BR149*IF(DukeEnergy_TP!BE149&lt;&gt;0,1,0)</f>
        <v>99842.383625698421</v>
      </c>
      <c r="BF507">
        <f>$BR149*IF(DukeEnergy_TP!BF149&lt;&gt;0,1,0)</f>
        <v>99842.383625698421</v>
      </c>
      <c r="BG507">
        <f>$BR149*IF(DukeEnergy_TP!BG149&lt;&gt;0,1,0)</f>
        <v>0</v>
      </c>
      <c r="BH507">
        <f>$BR149*IF(DukeEnergy_TP!BH149&lt;&gt;0,1,0)</f>
        <v>0</v>
      </c>
      <c r="BI507">
        <f>$BR149*IF(DukeEnergy_TP!BI149&lt;&gt;0,1,0)</f>
        <v>0</v>
      </c>
      <c r="BJ507">
        <f>$BR149*IF(DukeEnergy_TP!BJ149&lt;&gt;0,1,0)</f>
        <v>0</v>
      </c>
      <c r="BK507">
        <f>$BR149*IF(DukeEnergy_TP!BK149&lt;&gt;0,1,0)</f>
        <v>0</v>
      </c>
      <c r="BL507">
        <f>$BR149*IF(DukeEnergy_TP!BL149&lt;&gt;0,1,0)</f>
        <v>0</v>
      </c>
      <c r="BM507">
        <f>$BR149*IF(DukeEnergy_TP!BM149&lt;&gt;0,1,0)</f>
        <v>0</v>
      </c>
      <c r="BN507">
        <f>$BR149*IF(DukeEnergy_TP!BN149&lt;&gt;0,1,0)</f>
        <v>0</v>
      </c>
      <c r="BO507">
        <f>$BR149*IF(DukeEnergy_TP!BO149&lt;&gt;0,1,0)</f>
        <v>0</v>
      </c>
      <c r="BP507">
        <f>$BR149*IF(DukeEnergy_TP!BP149&lt;&gt;0,1,0)</f>
        <v>0</v>
      </c>
      <c r="BQ507">
        <f>$BR149*IF(DukeEnergy_TP!BQ149&lt;&gt;0,1,0)</f>
        <v>0</v>
      </c>
    </row>
    <row r="508" spans="1:69">
      <c r="A508" t="s">
        <v>285</v>
      </c>
      <c r="B508" t="s">
        <v>32</v>
      </c>
      <c r="C508" t="s">
        <v>33</v>
      </c>
      <c r="D508" t="s">
        <v>34</v>
      </c>
      <c r="E508" t="s">
        <v>561</v>
      </c>
      <c r="F508" t="s">
        <v>480</v>
      </c>
      <c r="I508">
        <v>87</v>
      </c>
      <c r="J508" t="s">
        <v>72</v>
      </c>
      <c r="K508">
        <v>2000</v>
      </c>
      <c r="M508" t="s">
        <v>306</v>
      </c>
      <c r="N508" t="s">
        <v>332</v>
      </c>
      <c r="S508" t="s">
        <v>562</v>
      </c>
      <c r="T508" t="s">
        <v>563</v>
      </c>
      <c r="U508">
        <v>39.922328</v>
      </c>
      <c r="V508">
        <v>-87.446359999999999</v>
      </c>
      <c r="W508" t="s">
        <v>42</v>
      </c>
      <c r="X508" t="s">
        <v>99</v>
      </c>
      <c r="Y508" t="s">
        <v>100</v>
      </c>
      <c r="AA508" t="s">
        <v>101</v>
      </c>
      <c r="AB508" t="s">
        <v>564</v>
      </c>
      <c r="AC508" t="s">
        <v>565</v>
      </c>
      <c r="AD508" t="s">
        <v>571</v>
      </c>
      <c r="AE508" t="s">
        <v>49</v>
      </c>
      <c r="AF508" s="2">
        <v>0.625</v>
      </c>
      <c r="AG508">
        <f t="shared" si="572"/>
        <v>2088</v>
      </c>
      <c r="AH508" t="str">
        <f t="shared" si="573"/>
        <v/>
      </c>
      <c r="AI508">
        <f t="shared" si="574"/>
        <v>24</v>
      </c>
      <c r="AJ508">
        <f t="shared" si="576"/>
        <v>2040</v>
      </c>
      <c r="AK508">
        <f t="shared" ref="AK508:AL508" si="596">AJ508+40</f>
        <v>2080</v>
      </c>
      <c r="AL508">
        <f t="shared" si="596"/>
        <v>2120</v>
      </c>
      <c r="AM508">
        <f>BT150*IF(DukeEnergy_TP!AM150&lt;&gt;0,1,0)</f>
        <v>93785.075536900433</v>
      </c>
      <c r="AN508">
        <f>BU150*IF(DukeEnergy_TP!AN150&lt;&gt;0,1,0)</f>
        <v>101309.96373371495</v>
      </c>
      <c r="AO508">
        <f>BV150*IF(DukeEnergy_TP!AO150&lt;&gt;0,1,0)</f>
        <v>114645.91796816465</v>
      </c>
      <c r="AP508">
        <f>BW150*IF(DukeEnergy_TP!AP150&lt;&gt;0,1,0)</f>
        <v>89628.577264013642</v>
      </c>
      <c r="AQ508">
        <f>$BR150*IF(DukeEnergy_TP!AQ150&lt;&gt;0,1,0)</f>
        <v>99842.383625698421</v>
      </c>
      <c r="AR508">
        <f>$BR150*IF(DukeEnergy_TP!AR150&lt;&gt;0,1,0)</f>
        <v>99842.383625698421</v>
      </c>
      <c r="AS508">
        <f>$BR150*IF(DukeEnergy_TP!AS150&lt;&gt;0,1,0)</f>
        <v>99842.383625698421</v>
      </c>
      <c r="AT508">
        <f>$BR150*IF(DukeEnergy_TP!AT150&lt;&gt;0,1,0)</f>
        <v>99842.383625698421</v>
      </c>
      <c r="AU508">
        <f>$BR150*IF(DukeEnergy_TP!AU150&lt;&gt;0,1,0)</f>
        <v>99842.383625698421</v>
      </c>
      <c r="AV508">
        <f>$BR150*IF(DukeEnergy_TP!AV150&lt;&gt;0,1,0)</f>
        <v>99842.383625698421</v>
      </c>
      <c r="AW508">
        <f>$BR150*IF(DukeEnergy_TP!AW150&lt;&gt;0,1,0)</f>
        <v>99842.383625698421</v>
      </c>
      <c r="AX508">
        <f>$BR150*IF(DukeEnergy_TP!AX150&lt;&gt;0,1,0)</f>
        <v>99842.383625698421</v>
      </c>
      <c r="AY508">
        <f>$BR150*IF(DukeEnergy_TP!AY150&lt;&gt;0,1,0)</f>
        <v>99842.383625698421</v>
      </c>
      <c r="AZ508">
        <f>$BR150*IF(DukeEnergy_TP!AZ150&lt;&gt;0,1,0)</f>
        <v>99842.383625698421</v>
      </c>
      <c r="BA508">
        <f>$BR150*IF(DukeEnergy_TP!BA150&lt;&gt;0,1,0)</f>
        <v>99842.383625698421</v>
      </c>
      <c r="BB508">
        <f>$BR150*IF(DukeEnergy_TP!BB150&lt;&gt;0,1,0)</f>
        <v>99842.383625698421</v>
      </c>
      <c r="BC508">
        <f>$BR150*IF(DukeEnergy_TP!BC150&lt;&gt;0,1,0)</f>
        <v>99842.383625698421</v>
      </c>
      <c r="BD508">
        <f>$BR150*IF(DukeEnergy_TP!BD150&lt;&gt;0,1,0)</f>
        <v>99842.383625698421</v>
      </c>
      <c r="BE508">
        <f>$BR150*IF(DukeEnergy_TP!BE150&lt;&gt;0,1,0)</f>
        <v>99842.383625698421</v>
      </c>
      <c r="BF508">
        <f>$BR150*IF(DukeEnergy_TP!BF150&lt;&gt;0,1,0)</f>
        <v>99842.383625698421</v>
      </c>
      <c r="BG508">
        <f>$BR150*IF(DukeEnergy_TP!BG150&lt;&gt;0,1,0)</f>
        <v>0</v>
      </c>
      <c r="BH508">
        <f>$BR150*IF(DukeEnergy_TP!BH150&lt;&gt;0,1,0)</f>
        <v>0</v>
      </c>
      <c r="BI508">
        <f>$BR150*IF(DukeEnergy_TP!BI150&lt;&gt;0,1,0)</f>
        <v>0</v>
      </c>
      <c r="BJ508">
        <f>$BR150*IF(DukeEnergy_TP!BJ150&lt;&gt;0,1,0)</f>
        <v>0</v>
      </c>
      <c r="BK508">
        <f>$BR150*IF(DukeEnergy_TP!BK150&lt;&gt;0,1,0)</f>
        <v>0</v>
      </c>
      <c r="BL508">
        <f>$BR150*IF(DukeEnergy_TP!BL150&lt;&gt;0,1,0)</f>
        <v>0</v>
      </c>
      <c r="BM508">
        <f>$BR150*IF(DukeEnergy_TP!BM150&lt;&gt;0,1,0)</f>
        <v>0</v>
      </c>
      <c r="BN508">
        <f>$BR150*IF(DukeEnergy_TP!BN150&lt;&gt;0,1,0)</f>
        <v>0</v>
      </c>
      <c r="BO508">
        <f>$BR150*IF(DukeEnergy_TP!BO150&lt;&gt;0,1,0)</f>
        <v>0</v>
      </c>
      <c r="BP508">
        <f>$BR150*IF(DukeEnergy_TP!BP150&lt;&gt;0,1,0)</f>
        <v>0</v>
      </c>
      <c r="BQ508">
        <f>$BR150*IF(DukeEnergy_TP!BQ150&lt;&gt;0,1,0)</f>
        <v>0</v>
      </c>
    </row>
    <row r="509" spans="1:69">
      <c r="A509" t="s">
        <v>285</v>
      </c>
      <c r="B509" t="s">
        <v>32</v>
      </c>
      <c r="C509" t="s">
        <v>33</v>
      </c>
      <c r="D509" t="s">
        <v>34</v>
      </c>
      <c r="E509" t="s">
        <v>561</v>
      </c>
      <c r="F509" t="s">
        <v>482</v>
      </c>
      <c r="I509">
        <v>87</v>
      </c>
      <c r="J509" t="s">
        <v>72</v>
      </c>
      <c r="K509">
        <v>2000</v>
      </c>
      <c r="M509" t="s">
        <v>306</v>
      </c>
      <c r="N509" t="s">
        <v>332</v>
      </c>
      <c r="S509" t="s">
        <v>562</v>
      </c>
      <c r="T509" t="s">
        <v>563</v>
      </c>
      <c r="U509">
        <v>39.922328</v>
      </c>
      <c r="V509">
        <v>-87.446359999999999</v>
      </c>
      <c r="W509" t="s">
        <v>42</v>
      </c>
      <c r="X509" t="s">
        <v>99</v>
      </c>
      <c r="Y509" t="s">
        <v>100</v>
      </c>
      <c r="AA509" t="s">
        <v>101</v>
      </c>
      <c r="AB509" t="s">
        <v>564</v>
      </c>
      <c r="AC509" t="s">
        <v>565</v>
      </c>
      <c r="AD509" t="s">
        <v>572</v>
      </c>
      <c r="AE509" t="s">
        <v>49</v>
      </c>
      <c r="AF509" s="2">
        <v>0.625</v>
      </c>
      <c r="AG509">
        <f t="shared" si="572"/>
        <v>2088</v>
      </c>
      <c r="AH509" t="str">
        <f t="shared" si="573"/>
        <v/>
      </c>
      <c r="AI509">
        <f t="shared" si="574"/>
        <v>24</v>
      </c>
      <c r="AJ509">
        <f t="shared" si="576"/>
        <v>2040</v>
      </c>
      <c r="AK509">
        <f t="shared" ref="AK509:AL509" si="597">AJ509+40</f>
        <v>2080</v>
      </c>
      <c r="AL509">
        <f t="shared" si="597"/>
        <v>2120</v>
      </c>
      <c r="AM509">
        <f>BT151*IF(DukeEnergy_TP!AM151&lt;&gt;0,1,0)</f>
        <v>93785.075536900433</v>
      </c>
      <c r="AN509">
        <f>BU151*IF(DukeEnergy_TP!AN151&lt;&gt;0,1,0)</f>
        <v>101309.96373371495</v>
      </c>
      <c r="AO509">
        <f>BV151*IF(DukeEnergy_TP!AO151&lt;&gt;0,1,0)</f>
        <v>114645.91796816465</v>
      </c>
      <c r="AP509">
        <f>BW151*IF(DukeEnergy_TP!AP151&lt;&gt;0,1,0)</f>
        <v>89628.577264013642</v>
      </c>
      <c r="AQ509">
        <f>$BR151*IF(DukeEnergy_TP!AQ151&lt;&gt;0,1,0)</f>
        <v>99842.383625698421</v>
      </c>
      <c r="AR509">
        <f>$BR151*IF(DukeEnergy_TP!AR151&lt;&gt;0,1,0)</f>
        <v>99842.383625698421</v>
      </c>
      <c r="AS509">
        <f>$BR151*IF(DukeEnergy_TP!AS151&lt;&gt;0,1,0)</f>
        <v>99842.383625698421</v>
      </c>
      <c r="AT509">
        <f>$BR151*IF(DukeEnergy_TP!AT151&lt;&gt;0,1,0)</f>
        <v>99842.383625698421</v>
      </c>
      <c r="AU509">
        <f>$BR151*IF(DukeEnergy_TP!AU151&lt;&gt;0,1,0)</f>
        <v>99842.383625698421</v>
      </c>
      <c r="AV509">
        <f>$BR151*IF(DukeEnergy_TP!AV151&lt;&gt;0,1,0)</f>
        <v>99842.383625698421</v>
      </c>
      <c r="AW509">
        <f>$BR151*IF(DukeEnergy_TP!AW151&lt;&gt;0,1,0)</f>
        <v>99842.383625698421</v>
      </c>
      <c r="AX509">
        <f>$BR151*IF(DukeEnergy_TP!AX151&lt;&gt;0,1,0)</f>
        <v>99842.383625698421</v>
      </c>
      <c r="AY509">
        <f>$BR151*IF(DukeEnergy_TP!AY151&lt;&gt;0,1,0)</f>
        <v>99842.383625698421</v>
      </c>
      <c r="AZ509">
        <f>$BR151*IF(DukeEnergy_TP!AZ151&lt;&gt;0,1,0)</f>
        <v>99842.383625698421</v>
      </c>
      <c r="BA509">
        <f>$BR151*IF(DukeEnergy_TP!BA151&lt;&gt;0,1,0)</f>
        <v>99842.383625698421</v>
      </c>
      <c r="BB509">
        <f>$BR151*IF(DukeEnergy_TP!BB151&lt;&gt;0,1,0)</f>
        <v>99842.383625698421</v>
      </c>
      <c r="BC509">
        <f>$BR151*IF(DukeEnergy_TP!BC151&lt;&gt;0,1,0)</f>
        <v>99842.383625698421</v>
      </c>
      <c r="BD509">
        <f>$BR151*IF(DukeEnergy_TP!BD151&lt;&gt;0,1,0)</f>
        <v>99842.383625698421</v>
      </c>
      <c r="BE509">
        <f>$BR151*IF(DukeEnergy_TP!BE151&lt;&gt;0,1,0)</f>
        <v>99842.383625698421</v>
      </c>
      <c r="BF509">
        <f>$BR151*IF(DukeEnergy_TP!BF151&lt;&gt;0,1,0)</f>
        <v>99842.383625698421</v>
      </c>
      <c r="BG509">
        <f>$BR151*IF(DukeEnergy_TP!BG151&lt;&gt;0,1,0)</f>
        <v>0</v>
      </c>
      <c r="BH509">
        <f>$BR151*IF(DukeEnergy_TP!BH151&lt;&gt;0,1,0)</f>
        <v>0</v>
      </c>
      <c r="BI509">
        <f>$BR151*IF(DukeEnergy_TP!BI151&lt;&gt;0,1,0)</f>
        <v>0</v>
      </c>
      <c r="BJ509">
        <f>$BR151*IF(DukeEnergy_TP!BJ151&lt;&gt;0,1,0)</f>
        <v>0</v>
      </c>
      <c r="BK509">
        <f>$BR151*IF(DukeEnergy_TP!BK151&lt;&gt;0,1,0)</f>
        <v>0</v>
      </c>
      <c r="BL509">
        <f>$BR151*IF(DukeEnergy_TP!BL151&lt;&gt;0,1,0)</f>
        <v>0</v>
      </c>
      <c r="BM509">
        <f>$BR151*IF(DukeEnergy_TP!BM151&lt;&gt;0,1,0)</f>
        <v>0</v>
      </c>
      <c r="BN509">
        <f>$BR151*IF(DukeEnergy_TP!BN151&lt;&gt;0,1,0)</f>
        <v>0</v>
      </c>
      <c r="BO509">
        <f>$BR151*IF(DukeEnergy_TP!BO151&lt;&gt;0,1,0)</f>
        <v>0</v>
      </c>
      <c r="BP509">
        <f>$BR151*IF(DukeEnergy_TP!BP151&lt;&gt;0,1,0)</f>
        <v>0</v>
      </c>
      <c r="BQ509">
        <f>$BR151*IF(DukeEnergy_TP!BQ151&lt;&gt;0,1,0)</f>
        <v>0</v>
      </c>
    </row>
    <row r="510" spans="1:69">
      <c r="A510" t="s">
        <v>285</v>
      </c>
      <c r="B510" t="s">
        <v>32</v>
      </c>
      <c r="C510" t="s">
        <v>33</v>
      </c>
      <c r="D510" t="s">
        <v>34</v>
      </c>
      <c r="E510" t="s">
        <v>561</v>
      </c>
      <c r="F510" t="s">
        <v>484</v>
      </c>
      <c r="I510">
        <v>87</v>
      </c>
      <c r="J510" t="s">
        <v>72</v>
      </c>
      <c r="K510">
        <v>2000</v>
      </c>
      <c r="M510" t="s">
        <v>306</v>
      </c>
      <c r="N510" t="s">
        <v>332</v>
      </c>
      <c r="S510" t="s">
        <v>562</v>
      </c>
      <c r="T510" t="s">
        <v>563</v>
      </c>
      <c r="U510">
        <v>39.922328</v>
      </c>
      <c r="V510">
        <v>-87.446359999999999</v>
      </c>
      <c r="W510" t="s">
        <v>42</v>
      </c>
      <c r="X510" t="s">
        <v>99</v>
      </c>
      <c r="Y510" t="s">
        <v>100</v>
      </c>
      <c r="AA510" t="s">
        <v>101</v>
      </c>
      <c r="AB510" t="s">
        <v>564</v>
      </c>
      <c r="AC510" t="s">
        <v>565</v>
      </c>
      <c r="AD510" t="s">
        <v>573</v>
      </c>
      <c r="AE510" t="s">
        <v>49</v>
      </c>
      <c r="AF510" s="2">
        <v>0.625</v>
      </c>
      <c r="AG510">
        <f t="shared" si="572"/>
        <v>2088</v>
      </c>
      <c r="AH510">
        <f t="shared" si="573"/>
        <v>2088</v>
      </c>
      <c r="AI510">
        <f t="shared" si="574"/>
        <v>24</v>
      </c>
      <c r="AJ510">
        <f t="shared" si="576"/>
        <v>2040</v>
      </c>
      <c r="AK510">
        <f t="shared" ref="AK510:AL510" si="598">AJ510+40</f>
        <v>2080</v>
      </c>
      <c r="AL510">
        <f t="shared" si="598"/>
        <v>2120</v>
      </c>
      <c r="AM510">
        <f>BT152*IF(DukeEnergy_TP!AM152&lt;&gt;0,1,0)</f>
        <v>93785.075536900433</v>
      </c>
      <c r="AN510">
        <f>BU152*IF(DukeEnergy_TP!AN152&lt;&gt;0,1,0)</f>
        <v>101309.96373371495</v>
      </c>
      <c r="AO510">
        <f>BV152*IF(DukeEnergy_TP!AO152&lt;&gt;0,1,0)</f>
        <v>114645.91796816465</v>
      </c>
      <c r="AP510">
        <f>BW152*IF(DukeEnergy_TP!AP152&lt;&gt;0,1,0)</f>
        <v>89628.577264013642</v>
      </c>
      <c r="AQ510">
        <f>$BR152*IF(DukeEnergy_TP!AQ152&lt;&gt;0,1,0)</f>
        <v>99842.383625698421</v>
      </c>
      <c r="AR510">
        <f>$BR152*IF(DukeEnergy_TP!AR152&lt;&gt;0,1,0)</f>
        <v>99842.383625698421</v>
      </c>
      <c r="AS510">
        <f>$BR152*IF(DukeEnergy_TP!AS152&lt;&gt;0,1,0)</f>
        <v>99842.383625698421</v>
      </c>
      <c r="AT510">
        <f>$BR152*IF(DukeEnergy_TP!AT152&lt;&gt;0,1,0)</f>
        <v>99842.383625698421</v>
      </c>
      <c r="AU510">
        <f>$BR152*IF(DukeEnergy_TP!AU152&lt;&gt;0,1,0)</f>
        <v>99842.383625698421</v>
      </c>
      <c r="AV510">
        <f>$BR152*IF(DukeEnergy_TP!AV152&lt;&gt;0,1,0)</f>
        <v>99842.383625698421</v>
      </c>
      <c r="AW510">
        <f>$BR152*IF(DukeEnergy_TP!AW152&lt;&gt;0,1,0)</f>
        <v>99842.383625698421</v>
      </c>
      <c r="AX510">
        <f>$BR152*IF(DukeEnergy_TP!AX152&lt;&gt;0,1,0)</f>
        <v>99842.383625698421</v>
      </c>
      <c r="AY510">
        <f>$BR152*IF(DukeEnergy_TP!AY152&lt;&gt;0,1,0)</f>
        <v>99842.383625698421</v>
      </c>
      <c r="AZ510">
        <f>$BR152*IF(DukeEnergy_TP!AZ152&lt;&gt;0,1,0)</f>
        <v>99842.383625698421</v>
      </c>
      <c r="BA510">
        <f>$BR152*IF(DukeEnergy_TP!BA152&lt;&gt;0,1,0)</f>
        <v>99842.383625698421</v>
      </c>
      <c r="BB510">
        <f>$BR152*IF(DukeEnergy_TP!BB152&lt;&gt;0,1,0)</f>
        <v>99842.383625698421</v>
      </c>
      <c r="BC510">
        <f>$BR152*IF(DukeEnergy_TP!BC152&lt;&gt;0,1,0)</f>
        <v>99842.383625698421</v>
      </c>
      <c r="BD510">
        <f>$BR152*IF(DukeEnergy_TP!BD152&lt;&gt;0,1,0)</f>
        <v>99842.383625698421</v>
      </c>
      <c r="BE510">
        <f>$BR152*IF(DukeEnergy_TP!BE152&lt;&gt;0,1,0)</f>
        <v>99842.383625698421</v>
      </c>
      <c r="BF510">
        <f>$BR152*IF(DukeEnergy_TP!BF152&lt;&gt;0,1,0)</f>
        <v>99842.383625698421</v>
      </c>
      <c r="BG510">
        <f>$BR152*IF(DukeEnergy_TP!BG152&lt;&gt;0,1,0)</f>
        <v>0</v>
      </c>
      <c r="BH510">
        <f>$BR152*IF(DukeEnergy_TP!BH152&lt;&gt;0,1,0)</f>
        <v>0</v>
      </c>
      <c r="BI510">
        <f>$BR152*IF(DukeEnergy_TP!BI152&lt;&gt;0,1,0)</f>
        <v>0</v>
      </c>
      <c r="BJ510">
        <f>$BR152*IF(DukeEnergy_TP!BJ152&lt;&gt;0,1,0)</f>
        <v>0</v>
      </c>
      <c r="BK510">
        <f>$BR152*IF(DukeEnergy_TP!BK152&lt;&gt;0,1,0)</f>
        <v>0</v>
      </c>
      <c r="BL510">
        <f>$BR152*IF(DukeEnergy_TP!BL152&lt;&gt;0,1,0)</f>
        <v>0</v>
      </c>
      <c r="BM510">
        <f>$BR152*IF(DukeEnergy_TP!BM152&lt;&gt;0,1,0)</f>
        <v>0</v>
      </c>
      <c r="BN510">
        <f>$BR152*IF(DukeEnergy_TP!BN152&lt;&gt;0,1,0)</f>
        <v>0</v>
      </c>
      <c r="BO510">
        <f>$BR152*IF(DukeEnergy_TP!BO152&lt;&gt;0,1,0)</f>
        <v>0</v>
      </c>
      <c r="BP510">
        <f>$BR152*IF(DukeEnergy_TP!BP152&lt;&gt;0,1,0)</f>
        <v>0</v>
      </c>
      <c r="BQ510">
        <f>$BR152*IF(DukeEnergy_TP!BQ152&lt;&gt;0,1,0)</f>
        <v>0</v>
      </c>
    </row>
    <row r="511" spans="1:69">
      <c r="A511" t="s">
        <v>285</v>
      </c>
      <c r="B511" t="s">
        <v>32</v>
      </c>
      <c r="C511" t="s">
        <v>33</v>
      </c>
      <c r="D511" t="s">
        <v>34</v>
      </c>
      <c r="E511" t="s">
        <v>256</v>
      </c>
      <c r="F511" t="s">
        <v>343</v>
      </c>
      <c r="I511">
        <v>163</v>
      </c>
      <c r="J511" t="s">
        <v>37</v>
      </c>
      <c r="K511">
        <v>1958</v>
      </c>
      <c r="L511">
        <v>2022</v>
      </c>
      <c r="M511" t="s">
        <v>288</v>
      </c>
      <c r="N511" t="s">
        <v>332</v>
      </c>
      <c r="S511" t="s">
        <v>324</v>
      </c>
      <c r="T511" t="s">
        <v>41</v>
      </c>
      <c r="U511">
        <v>34.602200000000003</v>
      </c>
      <c r="V511">
        <v>-82.435000000000002</v>
      </c>
      <c r="W511" t="s">
        <v>42</v>
      </c>
      <c r="X511" t="s">
        <v>574</v>
      </c>
      <c r="Y511" t="s">
        <v>259</v>
      </c>
      <c r="AA511" t="s">
        <v>185</v>
      </c>
      <c r="AB511" t="s">
        <v>260</v>
      </c>
      <c r="AC511" t="s">
        <v>261</v>
      </c>
      <c r="AD511" t="s">
        <v>575</v>
      </c>
      <c r="AE511" t="s">
        <v>49</v>
      </c>
      <c r="AF511" s="1">
        <v>1</v>
      </c>
      <c r="AG511">
        <f t="shared" si="572"/>
        <v>3354</v>
      </c>
      <c r="AH511" t="str">
        <f t="shared" si="573"/>
        <v/>
      </c>
      <c r="AI511">
        <f t="shared" si="574"/>
        <v>66</v>
      </c>
      <c r="AJ511">
        <f t="shared" si="576"/>
        <v>1998</v>
      </c>
      <c r="AK511">
        <f t="shared" ref="AK511:AL511" si="599">AJ511+40</f>
        <v>2038</v>
      </c>
      <c r="AL511">
        <f t="shared" si="599"/>
        <v>2078</v>
      </c>
      <c r="AM511">
        <f>BT153*IF(DukeEnergy_TP!AM153&lt;&gt;0,1,0)</f>
        <v>281139.62873590383</v>
      </c>
      <c r="AN511">
        <f>BU153*IF(DukeEnergy_TP!AN153&lt;&gt;0,1,0)</f>
        <v>303696.9947327915</v>
      </c>
      <c r="AO511">
        <f>BV153*IF(DukeEnergy_TP!AO153&lt;&gt;0,1,0)</f>
        <v>343674.20007008448</v>
      </c>
      <c r="AP511">
        <f>BW153*IF(DukeEnergy_TP!AP153&lt;&gt;0,1,0)</f>
        <v>268679.68908568687</v>
      </c>
      <c r="AQ511">
        <f>$BR153*IF(DukeEnergy_TP!AQ153&lt;&gt;0,1,0)</f>
        <v>299297.62815611652</v>
      </c>
      <c r="AR511">
        <f>$BR153*IF(DukeEnergy_TP!AR153&lt;&gt;0,1,0)</f>
        <v>299297.62815611652</v>
      </c>
      <c r="AS511">
        <f>$BR153*IF(DukeEnergy_TP!AS153&lt;&gt;0,1,0)</f>
        <v>299297.62815611652</v>
      </c>
      <c r="AT511">
        <f>$BR153*IF(DukeEnergy_TP!AT153&lt;&gt;0,1,0)</f>
        <v>299297.62815611652</v>
      </c>
      <c r="AU511">
        <f>$BR153*IF(DukeEnergy_TP!AU153&lt;&gt;0,1,0)</f>
        <v>299297.62815611652</v>
      </c>
      <c r="AV511">
        <f>$BR153*IF(DukeEnergy_TP!AV153&lt;&gt;0,1,0)</f>
        <v>299297.62815611652</v>
      </c>
      <c r="AW511">
        <f>$BR153*IF(DukeEnergy_TP!AW153&lt;&gt;0,1,0)</f>
        <v>299297.62815611652</v>
      </c>
      <c r="AX511">
        <f>$BR153*IF(DukeEnergy_TP!AX153&lt;&gt;0,1,0)</f>
        <v>299297.62815611652</v>
      </c>
      <c r="AY511">
        <f>$BR153*IF(DukeEnergy_TP!AY153&lt;&gt;0,1,0)</f>
        <v>299297.62815611652</v>
      </c>
      <c r="AZ511">
        <f>$BR153*IF(DukeEnergy_TP!AZ153&lt;&gt;0,1,0)</f>
        <v>299297.62815611652</v>
      </c>
      <c r="BA511">
        <f>$BR153*IF(DukeEnergy_TP!BA153&lt;&gt;0,1,0)</f>
        <v>299297.62815611652</v>
      </c>
      <c r="BB511">
        <f>$BR153*IF(DukeEnergy_TP!BB153&lt;&gt;0,1,0)</f>
        <v>299297.62815611652</v>
      </c>
      <c r="BC511">
        <f>$BR153*IF(DukeEnergy_TP!BC153&lt;&gt;0,1,0)</f>
        <v>299297.62815611652</v>
      </c>
      <c r="BD511">
        <f>$BR153*IF(DukeEnergy_TP!BD153&lt;&gt;0,1,0)</f>
        <v>299297.62815611652</v>
      </c>
      <c r="BE511">
        <f>$BR153*IF(DukeEnergy_TP!BE153&lt;&gt;0,1,0)</f>
        <v>0</v>
      </c>
      <c r="BF511">
        <f>$BR153*IF(DukeEnergy_TP!BF153&lt;&gt;0,1,0)</f>
        <v>0</v>
      </c>
      <c r="BG511">
        <f>$BR153*IF(DukeEnergy_TP!BG153&lt;&gt;0,1,0)</f>
        <v>0</v>
      </c>
      <c r="BH511">
        <f>$BR153*IF(DukeEnergy_TP!BH153&lt;&gt;0,1,0)</f>
        <v>0</v>
      </c>
      <c r="BI511">
        <f>$BR153*IF(DukeEnergy_TP!BI153&lt;&gt;0,1,0)</f>
        <v>0</v>
      </c>
      <c r="BJ511">
        <f>$BR153*IF(DukeEnergy_TP!BJ153&lt;&gt;0,1,0)</f>
        <v>0</v>
      </c>
      <c r="BK511">
        <f>$BR153*IF(DukeEnergy_TP!BK153&lt;&gt;0,1,0)</f>
        <v>0</v>
      </c>
      <c r="BL511">
        <f>$BR153*IF(DukeEnergy_TP!BL153&lt;&gt;0,1,0)</f>
        <v>0</v>
      </c>
      <c r="BM511">
        <f>$BR153*IF(DukeEnergy_TP!BM153&lt;&gt;0,1,0)</f>
        <v>0</v>
      </c>
      <c r="BN511">
        <f>$BR153*IF(DukeEnergy_TP!BN153&lt;&gt;0,1,0)</f>
        <v>0</v>
      </c>
      <c r="BO511">
        <f>$BR153*IF(DukeEnergy_TP!BO153&lt;&gt;0,1,0)</f>
        <v>0</v>
      </c>
      <c r="BP511">
        <f>$BR153*IF(DukeEnergy_TP!BP153&lt;&gt;0,1,0)</f>
        <v>0</v>
      </c>
      <c r="BQ511">
        <f>$BR153*IF(DukeEnergy_TP!BQ153&lt;&gt;0,1,0)</f>
        <v>0</v>
      </c>
    </row>
    <row r="512" spans="1:69">
      <c r="A512" t="s">
        <v>285</v>
      </c>
      <c r="B512" t="s">
        <v>32</v>
      </c>
      <c r="C512" t="s">
        <v>33</v>
      </c>
      <c r="D512" t="s">
        <v>34</v>
      </c>
      <c r="E512" t="s">
        <v>256</v>
      </c>
      <c r="F512" t="s">
        <v>348</v>
      </c>
      <c r="I512">
        <v>54</v>
      </c>
      <c r="J512" t="s">
        <v>72</v>
      </c>
      <c r="K512">
        <v>2007</v>
      </c>
      <c r="M512" t="s">
        <v>306</v>
      </c>
      <c r="N512" t="s">
        <v>289</v>
      </c>
      <c r="S512" t="s">
        <v>324</v>
      </c>
      <c r="T512" t="s">
        <v>41</v>
      </c>
      <c r="U512">
        <v>34.602200000000003</v>
      </c>
      <c r="V512">
        <v>-82.435000000000002</v>
      </c>
      <c r="W512" t="s">
        <v>42</v>
      </c>
      <c r="X512" t="s">
        <v>574</v>
      </c>
      <c r="Y512" t="s">
        <v>259</v>
      </c>
      <c r="AA512" t="s">
        <v>185</v>
      </c>
      <c r="AB512" t="s">
        <v>260</v>
      </c>
      <c r="AC512" t="s">
        <v>261</v>
      </c>
      <c r="AD512" t="s">
        <v>576</v>
      </c>
      <c r="AE512" t="s">
        <v>49</v>
      </c>
      <c r="AF512" s="1">
        <v>1</v>
      </c>
      <c r="AG512">
        <f t="shared" si="572"/>
        <v>3354</v>
      </c>
      <c r="AH512" t="str">
        <f t="shared" si="573"/>
        <v/>
      </c>
      <c r="AI512">
        <f t="shared" si="574"/>
        <v>17</v>
      </c>
      <c r="AJ512">
        <f t="shared" si="576"/>
        <v>2047</v>
      </c>
      <c r="AK512">
        <f t="shared" ref="AK512:AL512" si="600">AJ512+40</f>
        <v>2087</v>
      </c>
      <c r="AL512">
        <f t="shared" si="600"/>
        <v>2127</v>
      </c>
      <c r="AM512">
        <f>BT154*IF(DukeEnergy_TP!AM154&lt;&gt;0,1,0)</f>
        <v>93138.281912508013</v>
      </c>
      <c r="AN512">
        <f>BU154*IF(DukeEnergy_TP!AN154&lt;&gt;0,1,0)</f>
        <v>100611.27432865484</v>
      </c>
      <c r="AO512">
        <f>BV154*IF(DukeEnergy_TP!AO154&lt;&gt;0,1,0)</f>
        <v>113855.25646493591</v>
      </c>
      <c r="AP512">
        <f>BW154*IF(DukeEnergy_TP!AP154&lt;&gt;0,1,0)</f>
        <v>89010.449144951475</v>
      </c>
      <c r="AQ512">
        <f>$BR154*IF(DukeEnergy_TP!AQ154&lt;&gt;0,1,0)</f>
        <v>99153.815462762563</v>
      </c>
      <c r="AR512">
        <f>$BR154*IF(DukeEnergy_TP!AR154&lt;&gt;0,1,0)</f>
        <v>99153.815462762563</v>
      </c>
      <c r="AS512">
        <f>$BR154*IF(DukeEnergy_TP!AS154&lt;&gt;0,1,0)</f>
        <v>99153.815462762563</v>
      </c>
      <c r="AT512">
        <f>$BR154*IF(DukeEnergy_TP!AT154&lt;&gt;0,1,0)</f>
        <v>99153.815462762563</v>
      </c>
      <c r="AU512">
        <f>$BR154*IF(DukeEnergy_TP!AU154&lt;&gt;0,1,0)</f>
        <v>99153.815462762563</v>
      </c>
      <c r="AV512">
        <f>$BR154*IF(DukeEnergy_TP!AV154&lt;&gt;0,1,0)</f>
        <v>99153.815462762563</v>
      </c>
      <c r="AW512">
        <f>$BR154*IF(DukeEnergy_TP!AW154&lt;&gt;0,1,0)</f>
        <v>99153.815462762563</v>
      </c>
      <c r="AX512">
        <f>$BR154*IF(DukeEnergy_TP!AX154&lt;&gt;0,1,0)</f>
        <v>99153.815462762563</v>
      </c>
      <c r="AY512">
        <f>$BR154*IF(DukeEnergy_TP!AY154&lt;&gt;0,1,0)</f>
        <v>99153.815462762563</v>
      </c>
      <c r="AZ512">
        <f>$BR154*IF(DukeEnergy_TP!AZ154&lt;&gt;0,1,0)</f>
        <v>99153.815462762563</v>
      </c>
      <c r="BA512">
        <f>$BR154*IF(DukeEnergy_TP!BA154&lt;&gt;0,1,0)</f>
        <v>99153.815462762563</v>
      </c>
      <c r="BB512">
        <f>$BR154*IF(DukeEnergy_TP!BB154&lt;&gt;0,1,0)</f>
        <v>99153.815462762563</v>
      </c>
      <c r="BC512">
        <f>$BR154*IF(DukeEnergy_TP!BC154&lt;&gt;0,1,0)</f>
        <v>99153.815462762563</v>
      </c>
      <c r="BD512">
        <f>$BR154*IF(DukeEnergy_TP!BD154&lt;&gt;0,1,0)</f>
        <v>99153.815462762563</v>
      </c>
      <c r="BE512">
        <f>$BR154*IF(DukeEnergy_TP!BE154&lt;&gt;0,1,0)</f>
        <v>99153.815462762563</v>
      </c>
      <c r="BF512">
        <f>$BR154*IF(DukeEnergy_TP!BF154&lt;&gt;0,1,0)</f>
        <v>99153.815462762563</v>
      </c>
      <c r="BG512">
        <f>$BR154*IF(DukeEnergy_TP!BG154&lt;&gt;0,1,0)</f>
        <v>99153.815462762563</v>
      </c>
      <c r="BH512">
        <f>$BR154*IF(DukeEnergy_TP!BH154&lt;&gt;0,1,0)</f>
        <v>99153.815462762563</v>
      </c>
      <c r="BI512">
        <f>$BR154*IF(DukeEnergy_TP!BI154&lt;&gt;0,1,0)</f>
        <v>99153.815462762563</v>
      </c>
      <c r="BJ512">
        <f>$BR154*IF(DukeEnergy_TP!BJ154&lt;&gt;0,1,0)</f>
        <v>99153.815462762563</v>
      </c>
      <c r="BK512">
        <f>$BR154*IF(DukeEnergy_TP!BK154&lt;&gt;0,1,0)</f>
        <v>99153.815462762563</v>
      </c>
      <c r="BL512">
        <f>$BR154*IF(DukeEnergy_TP!BL154&lt;&gt;0,1,0)</f>
        <v>99153.815462762563</v>
      </c>
      <c r="BM512">
        <f>$BR154*IF(DukeEnergy_TP!BM154&lt;&gt;0,1,0)</f>
        <v>99153.815462762563</v>
      </c>
      <c r="BN512">
        <f>$BR154*IF(DukeEnergy_TP!BN154&lt;&gt;0,1,0)</f>
        <v>0</v>
      </c>
      <c r="BO512">
        <f>$BR154*IF(DukeEnergy_TP!BO154&lt;&gt;0,1,0)</f>
        <v>0</v>
      </c>
      <c r="BP512">
        <f>$BR154*IF(DukeEnergy_TP!BP154&lt;&gt;0,1,0)</f>
        <v>0</v>
      </c>
      <c r="BQ512">
        <f>$BR154*IF(DukeEnergy_TP!BQ154&lt;&gt;0,1,0)</f>
        <v>0</v>
      </c>
    </row>
    <row r="513" spans="1:69">
      <c r="A513" t="s">
        <v>285</v>
      </c>
      <c r="B513" t="s">
        <v>32</v>
      </c>
      <c r="C513" t="s">
        <v>33</v>
      </c>
      <c r="D513" t="s">
        <v>34</v>
      </c>
      <c r="E513" t="s">
        <v>256</v>
      </c>
      <c r="F513" t="s">
        <v>350</v>
      </c>
      <c r="I513">
        <v>54</v>
      </c>
      <c r="J513" t="s">
        <v>72</v>
      </c>
      <c r="K513">
        <v>2007</v>
      </c>
      <c r="M513" t="s">
        <v>306</v>
      </c>
      <c r="N513" t="s">
        <v>289</v>
      </c>
      <c r="S513" t="s">
        <v>324</v>
      </c>
      <c r="T513" t="s">
        <v>41</v>
      </c>
      <c r="U513">
        <v>34.602200000000003</v>
      </c>
      <c r="V513">
        <v>-82.435000000000002</v>
      </c>
      <c r="W513" t="s">
        <v>42</v>
      </c>
      <c r="X513" t="s">
        <v>574</v>
      </c>
      <c r="Y513" t="s">
        <v>259</v>
      </c>
      <c r="AA513" t="s">
        <v>185</v>
      </c>
      <c r="AB513" t="s">
        <v>260</v>
      </c>
      <c r="AC513" t="s">
        <v>261</v>
      </c>
      <c r="AD513" t="s">
        <v>577</v>
      </c>
      <c r="AE513" t="s">
        <v>49</v>
      </c>
      <c r="AF513" s="1">
        <v>1</v>
      </c>
      <c r="AG513">
        <f t="shared" si="572"/>
        <v>3354</v>
      </c>
      <c r="AH513" t="str">
        <f t="shared" si="573"/>
        <v/>
      </c>
      <c r="AI513">
        <f t="shared" si="574"/>
        <v>17</v>
      </c>
      <c r="AJ513">
        <f t="shared" si="576"/>
        <v>2047</v>
      </c>
      <c r="AK513">
        <f t="shared" ref="AK513:AL513" si="601">AJ513+40</f>
        <v>2087</v>
      </c>
      <c r="AL513">
        <f t="shared" si="601"/>
        <v>2127</v>
      </c>
      <c r="AM513">
        <f>BT155*IF(DukeEnergy_TP!AM155&lt;&gt;0,1,0)</f>
        <v>93138.281912508013</v>
      </c>
      <c r="AN513">
        <f>BU155*IF(DukeEnergy_TP!AN155&lt;&gt;0,1,0)</f>
        <v>100611.27432865484</v>
      </c>
      <c r="AO513">
        <f>BV155*IF(DukeEnergy_TP!AO155&lt;&gt;0,1,0)</f>
        <v>113855.25646493591</v>
      </c>
      <c r="AP513">
        <f>BW155*IF(DukeEnergy_TP!AP155&lt;&gt;0,1,0)</f>
        <v>89010.449144951475</v>
      </c>
      <c r="AQ513">
        <f>$BR155*IF(DukeEnergy_TP!AQ155&lt;&gt;0,1,0)</f>
        <v>99153.815462762563</v>
      </c>
      <c r="AR513">
        <f>$BR155*IF(DukeEnergy_TP!AR155&lt;&gt;0,1,0)</f>
        <v>99153.815462762563</v>
      </c>
      <c r="AS513">
        <f>$BR155*IF(DukeEnergy_TP!AS155&lt;&gt;0,1,0)</f>
        <v>99153.815462762563</v>
      </c>
      <c r="AT513">
        <f>$BR155*IF(DukeEnergy_TP!AT155&lt;&gt;0,1,0)</f>
        <v>99153.815462762563</v>
      </c>
      <c r="AU513">
        <f>$BR155*IF(DukeEnergy_TP!AU155&lt;&gt;0,1,0)</f>
        <v>99153.815462762563</v>
      </c>
      <c r="AV513">
        <f>$BR155*IF(DukeEnergy_TP!AV155&lt;&gt;0,1,0)</f>
        <v>99153.815462762563</v>
      </c>
      <c r="AW513">
        <f>$BR155*IF(DukeEnergy_TP!AW155&lt;&gt;0,1,0)</f>
        <v>99153.815462762563</v>
      </c>
      <c r="AX513">
        <f>$BR155*IF(DukeEnergy_TP!AX155&lt;&gt;0,1,0)</f>
        <v>99153.815462762563</v>
      </c>
      <c r="AY513">
        <f>$BR155*IF(DukeEnergy_TP!AY155&lt;&gt;0,1,0)</f>
        <v>99153.815462762563</v>
      </c>
      <c r="AZ513">
        <f>$BR155*IF(DukeEnergy_TP!AZ155&lt;&gt;0,1,0)</f>
        <v>99153.815462762563</v>
      </c>
      <c r="BA513">
        <f>$BR155*IF(DukeEnergy_TP!BA155&lt;&gt;0,1,0)</f>
        <v>99153.815462762563</v>
      </c>
      <c r="BB513">
        <f>$BR155*IF(DukeEnergy_TP!BB155&lt;&gt;0,1,0)</f>
        <v>99153.815462762563</v>
      </c>
      <c r="BC513">
        <f>$BR155*IF(DukeEnergy_TP!BC155&lt;&gt;0,1,0)</f>
        <v>99153.815462762563</v>
      </c>
      <c r="BD513">
        <f>$BR155*IF(DukeEnergy_TP!BD155&lt;&gt;0,1,0)</f>
        <v>99153.815462762563</v>
      </c>
      <c r="BE513">
        <f>$BR155*IF(DukeEnergy_TP!BE155&lt;&gt;0,1,0)</f>
        <v>99153.815462762563</v>
      </c>
      <c r="BF513">
        <f>$BR155*IF(DukeEnergy_TP!BF155&lt;&gt;0,1,0)</f>
        <v>99153.815462762563</v>
      </c>
      <c r="BG513">
        <f>$BR155*IF(DukeEnergy_TP!BG155&lt;&gt;0,1,0)</f>
        <v>99153.815462762563</v>
      </c>
      <c r="BH513">
        <f>$BR155*IF(DukeEnergy_TP!BH155&lt;&gt;0,1,0)</f>
        <v>99153.815462762563</v>
      </c>
      <c r="BI513">
        <f>$BR155*IF(DukeEnergy_TP!BI155&lt;&gt;0,1,0)</f>
        <v>99153.815462762563</v>
      </c>
      <c r="BJ513">
        <f>$BR155*IF(DukeEnergy_TP!BJ155&lt;&gt;0,1,0)</f>
        <v>99153.815462762563</v>
      </c>
      <c r="BK513">
        <f>$BR155*IF(DukeEnergy_TP!BK155&lt;&gt;0,1,0)</f>
        <v>99153.815462762563</v>
      </c>
      <c r="BL513">
        <f>$BR155*IF(DukeEnergy_TP!BL155&lt;&gt;0,1,0)</f>
        <v>99153.815462762563</v>
      </c>
      <c r="BM513">
        <f>$BR155*IF(DukeEnergy_TP!BM155&lt;&gt;0,1,0)</f>
        <v>99153.815462762563</v>
      </c>
      <c r="BN513">
        <f>$BR155*IF(DukeEnergy_TP!BN155&lt;&gt;0,1,0)</f>
        <v>0</v>
      </c>
      <c r="BO513">
        <f>$BR155*IF(DukeEnergy_TP!BO155&lt;&gt;0,1,0)</f>
        <v>0</v>
      </c>
      <c r="BP513">
        <f>$BR155*IF(DukeEnergy_TP!BP155&lt;&gt;0,1,0)</f>
        <v>0</v>
      </c>
      <c r="BQ513">
        <f>$BR155*IF(DukeEnergy_TP!BQ155&lt;&gt;0,1,0)</f>
        <v>0</v>
      </c>
    </row>
    <row r="514" spans="1:69">
      <c r="A514" t="s">
        <v>285</v>
      </c>
      <c r="B514" t="s">
        <v>32</v>
      </c>
      <c r="C514" t="s">
        <v>33</v>
      </c>
      <c r="D514" t="s">
        <v>34</v>
      </c>
      <c r="E514" t="s">
        <v>256</v>
      </c>
      <c r="F514" t="s">
        <v>298</v>
      </c>
      <c r="I514">
        <v>847</v>
      </c>
      <c r="J514" t="s">
        <v>72</v>
      </c>
      <c r="K514">
        <v>2018</v>
      </c>
      <c r="M514" t="s">
        <v>299</v>
      </c>
      <c r="N514" t="s">
        <v>332</v>
      </c>
      <c r="S514" t="s">
        <v>324</v>
      </c>
      <c r="T514" t="s">
        <v>41</v>
      </c>
      <c r="U514">
        <v>34.602200000000003</v>
      </c>
      <c r="V514">
        <v>-82.435000000000002</v>
      </c>
      <c r="W514" t="s">
        <v>42</v>
      </c>
      <c r="X514" t="s">
        <v>574</v>
      </c>
      <c r="Y514" t="s">
        <v>259</v>
      </c>
      <c r="AA514" t="s">
        <v>185</v>
      </c>
      <c r="AB514" t="s">
        <v>260</v>
      </c>
      <c r="AC514" t="s">
        <v>261</v>
      </c>
      <c r="AD514" t="s">
        <v>578</v>
      </c>
      <c r="AE514" t="s">
        <v>49</v>
      </c>
      <c r="AF514" s="1">
        <v>1</v>
      </c>
      <c r="AG514">
        <f t="shared" si="572"/>
        <v>3354</v>
      </c>
      <c r="AH514">
        <f t="shared" si="573"/>
        <v>3354</v>
      </c>
      <c r="AI514">
        <f t="shared" si="574"/>
        <v>6</v>
      </c>
      <c r="AJ514">
        <f t="shared" si="576"/>
        <v>2058</v>
      </c>
      <c r="AK514">
        <f t="shared" ref="AK514:AL514" si="602">AJ514+40</f>
        <v>2098</v>
      </c>
      <c r="AL514">
        <f t="shared" si="602"/>
        <v>2138</v>
      </c>
      <c r="AM514">
        <f>BT156*IF(DukeEnergy_TP!AM156&lt;&gt;0,1,0)</f>
        <v>1460891.1996276719</v>
      </c>
      <c r="AN514">
        <f>BU156*IF(DukeEnergy_TP!AN156&lt;&gt;0,1,0)</f>
        <v>1578106.4695624197</v>
      </c>
      <c r="AO514">
        <f>BV156*IF(DukeEnergy_TP!AO156&lt;&gt;0,1,0)</f>
        <v>1785840.7819592729</v>
      </c>
      <c r="AP514">
        <f>BW156*IF(DukeEnergy_TP!AP156&lt;&gt;0,1,0)</f>
        <v>1396145.3782550725</v>
      </c>
      <c r="AQ514">
        <f>$BR156*IF(DukeEnergy_TP!AQ156&lt;&gt;0,1,0)</f>
        <v>1555245.957351109</v>
      </c>
      <c r="AR514">
        <f>$BR156*IF(DukeEnergy_TP!AR156&lt;&gt;0,1,0)</f>
        <v>1555245.957351109</v>
      </c>
      <c r="AS514">
        <f>$BR156*IF(DukeEnergy_TP!AS156&lt;&gt;0,1,0)</f>
        <v>1555245.957351109</v>
      </c>
      <c r="AT514">
        <f>$BR156*IF(DukeEnergy_TP!AT156&lt;&gt;0,1,0)</f>
        <v>1555245.957351109</v>
      </c>
      <c r="AU514">
        <f>$BR156*IF(DukeEnergy_TP!AU156&lt;&gt;0,1,0)</f>
        <v>1555245.957351109</v>
      </c>
      <c r="AV514">
        <f>$BR156*IF(DukeEnergy_TP!AV156&lt;&gt;0,1,0)</f>
        <v>1555245.957351109</v>
      </c>
      <c r="AW514">
        <f>$BR156*IF(DukeEnergy_TP!AW156&lt;&gt;0,1,0)</f>
        <v>1555245.957351109</v>
      </c>
      <c r="AX514">
        <f>$BR156*IF(DukeEnergy_TP!AX156&lt;&gt;0,1,0)</f>
        <v>1555245.957351109</v>
      </c>
      <c r="AY514">
        <f>$BR156*IF(DukeEnergy_TP!AY156&lt;&gt;0,1,0)</f>
        <v>1555245.957351109</v>
      </c>
      <c r="AZ514">
        <f>$BR156*IF(DukeEnergy_TP!AZ156&lt;&gt;0,1,0)</f>
        <v>1555245.957351109</v>
      </c>
      <c r="BA514">
        <f>$BR156*IF(DukeEnergy_TP!BA156&lt;&gt;0,1,0)</f>
        <v>1555245.957351109</v>
      </c>
      <c r="BB514">
        <f>$BR156*IF(DukeEnergy_TP!BB156&lt;&gt;0,1,0)</f>
        <v>1555245.957351109</v>
      </c>
      <c r="BC514">
        <f>$BR156*IF(DukeEnergy_TP!BC156&lt;&gt;0,1,0)</f>
        <v>1555245.957351109</v>
      </c>
      <c r="BD514">
        <f>$BR156*IF(DukeEnergy_TP!BD156&lt;&gt;0,1,0)</f>
        <v>1555245.957351109</v>
      </c>
      <c r="BE514">
        <f>$BR156*IF(DukeEnergy_TP!BE156&lt;&gt;0,1,0)</f>
        <v>1555245.957351109</v>
      </c>
      <c r="BF514">
        <f>$BR156*IF(DukeEnergy_TP!BF156&lt;&gt;0,1,0)</f>
        <v>1555245.957351109</v>
      </c>
      <c r="BG514">
        <f>$BR156*IF(DukeEnergy_TP!BG156&lt;&gt;0,1,0)</f>
        <v>1555245.957351109</v>
      </c>
      <c r="BH514">
        <f>$BR156*IF(DukeEnergy_TP!BH156&lt;&gt;0,1,0)</f>
        <v>1555245.957351109</v>
      </c>
      <c r="BI514">
        <f>$BR156*IF(DukeEnergy_TP!BI156&lt;&gt;0,1,0)</f>
        <v>1555245.957351109</v>
      </c>
      <c r="BJ514">
        <f>$BR156*IF(DukeEnergy_TP!BJ156&lt;&gt;0,1,0)</f>
        <v>1555245.957351109</v>
      </c>
      <c r="BK514">
        <f>$BR156*IF(DukeEnergy_TP!BK156&lt;&gt;0,1,0)</f>
        <v>1555245.957351109</v>
      </c>
      <c r="BL514">
        <f>$BR156*IF(DukeEnergy_TP!BL156&lt;&gt;0,1,0)</f>
        <v>1555245.957351109</v>
      </c>
      <c r="BM514">
        <f>$BR156*IF(DukeEnergy_TP!BM156&lt;&gt;0,1,0)</f>
        <v>1555245.957351109</v>
      </c>
      <c r="BN514">
        <f>$BR156*IF(DukeEnergy_TP!BN156&lt;&gt;0,1,0)</f>
        <v>1555245.957351109</v>
      </c>
      <c r="BO514">
        <f>$BR156*IF(DukeEnergy_TP!BO156&lt;&gt;0,1,0)</f>
        <v>1555245.957351109</v>
      </c>
      <c r="BP514">
        <f>$BR156*IF(DukeEnergy_TP!BP156&lt;&gt;0,1,0)</f>
        <v>1555245.957351109</v>
      </c>
      <c r="BQ514">
        <f>$BR156*IF(DukeEnergy_TP!BQ156&lt;&gt;0,1,0)</f>
        <v>0</v>
      </c>
    </row>
    <row r="515" spans="1:69">
      <c r="A515" t="s">
        <v>285</v>
      </c>
      <c r="B515" t="s">
        <v>32</v>
      </c>
      <c r="C515" t="s">
        <v>33</v>
      </c>
      <c r="D515" t="s">
        <v>34</v>
      </c>
      <c r="E515" t="s">
        <v>579</v>
      </c>
      <c r="F515" t="s">
        <v>287</v>
      </c>
      <c r="I515">
        <v>195</v>
      </c>
      <c r="J515" t="s">
        <v>72</v>
      </c>
      <c r="K515">
        <v>2000</v>
      </c>
      <c r="M515" t="s">
        <v>306</v>
      </c>
      <c r="N515" t="s">
        <v>289</v>
      </c>
      <c r="S515" t="s">
        <v>300</v>
      </c>
      <c r="T515" t="s">
        <v>41</v>
      </c>
      <c r="U515">
        <v>35.375788999999997</v>
      </c>
      <c r="V515">
        <v>-78.098050000000001</v>
      </c>
      <c r="W515" t="s">
        <v>42</v>
      </c>
      <c r="X515" t="s">
        <v>202</v>
      </c>
      <c r="Y515" t="s">
        <v>203</v>
      </c>
      <c r="AA515" t="s">
        <v>45</v>
      </c>
      <c r="AB515" t="s">
        <v>580</v>
      </c>
      <c r="AC515" t="s">
        <v>581</v>
      </c>
      <c r="AD515" t="s">
        <v>582</v>
      </c>
      <c r="AE515" t="s">
        <v>49</v>
      </c>
      <c r="AF515" s="1">
        <v>1</v>
      </c>
      <c r="AG515">
        <f t="shared" si="572"/>
        <v>2937</v>
      </c>
      <c r="AH515" t="str">
        <f t="shared" si="573"/>
        <v/>
      </c>
      <c r="AI515">
        <f t="shared" si="574"/>
        <v>24</v>
      </c>
      <c r="AJ515">
        <f t="shared" si="576"/>
        <v>2040</v>
      </c>
      <c r="AK515">
        <f t="shared" ref="AK515:AL515" si="603">AJ515+40</f>
        <v>2080</v>
      </c>
      <c r="AL515">
        <f t="shared" si="603"/>
        <v>2120</v>
      </c>
      <c r="AM515">
        <f>BT157*IF(DukeEnergy_TP!AM157&lt;&gt;0,1,0)</f>
        <v>336332.68468405667</v>
      </c>
      <c r="AN515">
        <f>BU157*IF(DukeEnergy_TP!AN157&lt;&gt;0,1,0)</f>
        <v>363318.49063125357</v>
      </c>
      <c r="AO515">
        <f>BV157*IF(DukeEnergy_TP!AO157&lt;&gt;0,1,0)</f>
        <v>411143.98167893529</v>
      </c>
      <c r="AP515">
        <f>BW157*IF(DukeEnergy_TP!AP157&lt;&gt;0,1,0)</f>
        <v>321426.6219123248</v>
      </c>
      <c r="AQ515">
        <f>$BR157*IF(DukeEnergy_TP!AQ157&lt;&gt;0,1,0)</f>
        <v>358055.44472664251</v>
      </c>
      <c r="AR515">
        <f>$BR157*IF(DukeEnergy_TP!AR157&lt;&gt;0,1,0)</f>
        <v>358055.44472664251</v>
      </c>
      <c r="AS515">
        <f>$BR157*IF(DukeEnergy_TP!AS157&lt;&gt;0,1,0)</f>
        <v>358055.44472664251</v>
      </c>
      <c r="AT515">
        <f>$BR157*IF(DukeEnergy_TP!AT157&lt;&gt;0,1,0)</f>
        <v>358055.44472664251</v>
      </c>
      <c r="AU515">
        <f>$BR157*IF(DukeEnergy_TP!AU157&lt;&gt;0,1,0)</f>
        <v>358055.44472664251</v>
      </c>
      <c r="AV515">
        <f>$BR157*IF(DukeEnergy_TP!AV157&lt;&gt;0,1,0)</f>
        <v>358055.44472664251</v>
      </c>
      <c r="AW515">
        <f>$BR157*IF(DukeEnergy_TP!AW157&lt;&gt;0,1,0)</f>
        <v>358055.44472664251</v>
      </c>
      <c r="AX515">
        <f>$BR157*IF(DukeEnergy_TP!AX157&lt;&gt;0,1,0)</f>
        <v>358055.44472664251</v>
      </c>
      <c r="AY515">
        <f>$BR157*IF(DukeEnergy_TP!AY157&lt;&gt;0,1,0)</f>
        <v>358055.44472664251</v>
      </c>
      <c r="AZ515">
        <f>$BR157*IF(DukeEnergy_TP!AZ157&lt;&gt;0,1,0)</f>
        <v>358055.44472664251</v>
      </c>
      <c r="BA515">
        <f>$BR157*IF(DukeEnergy_TP!BA157&lt;&gt;0,1,0)</f>
        <v>358055.44472664251</v>
      </c>
      <c r="BB515">
        <f>$BR157*IF(DukeEnergy_TP!BB157&lt;&gt;0,1,0)</f>
        <v>358055.44472664251</v>
      </c>
      <c r="BC515">
        <f>$BR157*IF(DukeEnergy_TP!BC157&lt;&gt;0,1,0)</f>
        <v>358055.44472664251</v>
      </c>
      <c r="BD515">
        <f>$BR157*IF(DukeEnergy_TP!BD157&lt;&gt;0,1,0)</f>
        <v>358055.44472664251</v>
      </c>
      <c r="BE515">
        <f>$BR157*IF(DukeEnergy_TP!BE157&lt;&gt;0,1,0)</f>
        <v>358055.44472664251</v>
      </c>
      <c r="BF515">
        <f>$BR157*IF(DukeEnergy_TP!BF157&lt;&gt;0,1,0)</f>
        <v>358055.44472664251</v>
      </c>
      <c r="BG515">
        <f>$BR157*IF(DukeEnergy_TP!BG157&lt;&gt;0,1,0)</f>
        <v>0</v>
      </c>
      <c r="BH515">
        <f>$BR157*IF(DukeEnergy_TP!BH157&lt;&gt;0,1,0)</f>
        <v>0</v>
      </c>
      <c r="BI515">
        <f>$BR157*IF(DukeEnergy_TP!BI157&lt;&gt;0,1,0)</f>
        <v>0</v>
      </c>
      <c r="BJ515">
        <f>$BR157*IF(DukeEnergy_TP!BJ157&lt;&gt;0,1,0)</f>
        <v>0</v>
      </c>
      <c r="BK515">
        <f>$BR157*IF(DukeEnergy_TP!BK157&lt;&gt;0,1,0)</f>
        <v>0</v>
      </c>
      <c r="BL515">
        <f>$BR157*IF(DukeEnergy_TP!BL157&lt;&gt;0,1,0)</f>
        <v>0</v>
      </c>
      <c r="BM515">
        <f>$BR157*IF(DukeEnergy_TP!BM157&lt;&gt;0,1,0)</f>
        <v>0</v>
      </c>
      <c r="BN515">
        <f>$BR157*IF(DukeEnergy_TP!BN157&lt;&gt;0,1,0)</f>
        <v>0</v>
      </c>
      <c r="BO515">
        <f>$BR157*IF(DukeEnergy_TP!BO157&lt;&gt;0,1,0)</f>
        <v>0</v>
      </c>
      <c r="BP515">
        <f>$BR157*IF(DukeEnergy_TP!BP157&lt;&gt;0,1,0)</f>
        <v>0</v>
      </c>
      <c r="BQ515">
        <f>$BR157*IF(DukeEnergy_TP!BQ157&lt;&gt;0,1,0)</f>
        <v>0</v>
      </c>
    </row>
    <row r="516" spans="1:69">
      <c r="A516" t="s">
        <v>285</v>
      </c>
      <c r="B516" t="s">
        <v>32</v>
      </c>
      <c r="C516" t="s">
        <v>33</v>
      </c>
      <c r="D516" t="s">
        <v>34</v>
      </c>
      <c r="E516" t="s">
        <v>579</v>
      </c>
      <c r="F516" t="s">
        <v>296</v>
      </c>
      <c r="I516">
        <v>195</v>
      </c>
      <c r="J516" t="s">
        <v>72</v>
      </c>
      <c r="K516">
        <v>2000</v>
      </c>
      <c r="M516" t="s">
        <v>306</v>
      </c>
      <c r="N516" t="s">
        <v>289</v>
      </c>
      <c r="S516" t="s">
        <v>300</v>
      </c>
      <c r="T516" t="s">
        <v>41</v>
      </c>
      <c r="U516">
        <v>35.375788999999997</v>
      </c>
      <c r="V516">
        <v>-78.098050000000001</v>
      </c>
      <c r="W516" t="s">
        <v>42</v>
      </c>
      <c r="X516" t="s">
        <v>202</v>
      </c>
      <c r="Y516" t="s">
        <v>203</v>
      </c>
      <c r="AA516" t="s">
        <v>45</v>
      </c>
      <c r="AB516" t="s">
        <v>580</v>
      </c>
      <c r="AC516" t="s">
        <v>581</v>
      </c>
      <c r="AD516" t="s">
        <v>583</v>
      </c>
      <c r="AE516" t="s">
        <v>49</v>
      </c>
      <c r="AF516" s="1">
        <v>1</v>
      </c>
      <c r="AG516">
        <f t="shared" si="572"/>
        <v>2937</v>
      </c>
      <c r="AH516" t="str">
        <f t="shared" si="573"/>
        <v/>
      </c>
      <c r="AI516">
        <f t="shared" si="574"/>
        <v>24</v>
      </c>
      <c r="AJ516">
        <f t="shared" si="576"/>
        <v>2040</v>
      </c>
      <c r="AK516">
        <f t="shared" ref="AK516:AL516" si="604">AJ516+40</f>
        <v>2080</v>
      </c>
      <c r="AL516">
        <f t="shared" si="604"/>
        <v>2120</v>
      </c>
      <c r="AM516">
        <f>BT158*IF(DukeEnergy_TP!AM158&lt;&gt;0,1,0)</f>
        <v>336332.68468405667</v>
      </c>
      <c r="AN516">
        <f>BU158*IF(DukeEnergy_TP!AN158&lt;&gt;0,1,0)</f>
        <v>363318.49063125357</v>
      </c>
      <c r="AO516">
        <f>BV158*IF(DukeEnergy_TP!AO158&lt;&gt;0,1,0)</f>
        <v>411143.98167893529</v>
      </c>
      <c r="AP516">
        <f>BW158*IF(DukeEnergy_TP!AP158&lt;&gt;0,1,0)</f>
        <v>321426.6219123248</v>
      </c>
      <c r="AQ516">
        <f>$BR158*IF(DukeEnergy_TP!AQ158&lt;&gt;0,1,0)</f>
        <v>358055.44472664251</v>
      </c>
      <c r="AR516">
        <f>$BR158*IF(DukeEnergy_TP!AR158&lt;&gt;0,1,0)</f>
        <v>358055.44472664251</v>
      </c>
      <c r="AS516">
        <f>$BR158*IF(DukeEnergy_TP!AS158&lt;&gt;0,1,0)</f>
        <v>358055.44472664251</v>
      </c>
      <c r="AT516">
        <f>$BR158*IF(DukeEnergy_TP!AT158&lt;&gt;0,1,0)</f>
        <v>358055.44472664251</v>
      </c>
      <c r="AU516">
        <f>$BR158*IF(DukeEnergy_TP!AU158&lt;&gt;0,1,0)</f>
        <v>358055.44472664251</v>
      </c>
      <c r="AV516">
        <f>$BR158*IF(DukeEnergy_TP!AV158&lt;&gt;0,1,0)</f>
        <v>358055.44472664251</v>
      </c>
      <c r="AW516">
        <f>$BR158*IF(DukeEnergy_TP!AW158&lt;&gt;0,1,0)</f>
        <v>358055.44472664251</v>
      </c>
      <c r="AX516">
        <f>$BR158*IF(DukeEnergy_TP!AX158&lt;&gt;0,1,0)</f>
        <v>358055.44472664251</v>
      </c>
      <c r="AY516">
        <f>$BR158*IF(DukeEnergy_TP!AY158&lt;&gt;0,1,0)</f>
        <v>358055.44472664251</v>
      </c>
      <c r="AZ516">
        <f>$BR158*IF(DukeEnergy_TP!AZ158&lt;&gt;0,1,0)</f>
        <v>358055.44472664251</v>
      </c>
      <c r="BA516">
        <f>$BR158*IF(DukeEnergy_TP!BA158&lt;&gt;0,1,0)</f>
        <v>358055.44472664251</v>
      </c>
      <c r="BB516">
        <f>$BR158*IF(DukeEnergy_TP!BB158&lt;&gt;0,1,0)</f>
        <v>358055.44472664251</v>
      </c>
      <c r="BC516">
        <f>$BR158*IF(DukeEnergy_TP!BC158&lt;&gt;0,1,0)</f>
        <v>358055.44472664251</v>
      </c>
      <c r="BD516">
        <f>$BR158*IF(DukeEnergy_TP!BD158&lt;&gt;0,1,0)</f>
        <v>358055.44472664251</v>
      </c>
      <c r="BE516">
        <f>$BR158*IF(DukeEnergy_TP!BE158&lt;&gt;0,1,0)</f>
        <v>358055.44472664251</v>
      </c>
      <c r="BF516">
        <f>$BR158*IF(DukeEnergy_TP!BF158&lt;&gt;0,1,0)</f>
        <v>358055.44472664251</v>
      </c>
      <c r="BG516">
        <f>$BR158*IF(DukeEnergy_TP!BG158&lt;&gt;0,1,0)</f>
        <v>0</v>
      </c>
      <c r="BH516">
        <f>$BR158*IF(DukeEnergy_TP!BH158&lt;&gt;0,1,0)</f>
        <v>0</v>
      </c>
      <c r="BI516">
        <f>$BR158*IF(DukeEnergy_TP!BI158&lt;&gt;0,1,0)</f>
        <v>0</v>
      </c>
      <c r="BJ516">
        <f>$BR158*IF(DukeEnergy_TP!BJ158&lt;&gt;0,1,0)</f>
        <v>0</v>
      </c>
      <c r="BK516">
        <f>$BR158*IF(DukeEnergy_TP!BK158&lt;&gt;0,1,0)</f>
        <v>0</v>
      </c>
      <c r="BL516">
        <f>$BR158*IF(DukeEnergy_TP!BL158&lt;&gt;0,1,0)</f>
        <v>0</v>
      </c>
      <c r="BM516">
        <f>$BR158*IF(DukeEnergy_TP!BM158&lt;&gt;0,1,0)</f>
        <v>0</v>
      </c>
      <c r="BN516">
        <f>$BR158*IF(DukeEnergy_TP!BN158&lt;&gt;0,1,0)</f>
        <v>0</v>
      </c>
      <c r="BO516">
        <f>$BR158*IF(DukeEnergy_TP!BO158&lt;&gt;0,1,0)</f>
        <v>0</v>
      </c>
      <c r="BP516">
        <f>$BR158*IF(DukeEnergy_TP!BP158&lt;&gt;0,1,0)</f>
        <v>0</v>
      </c>
      <c r="BQ516">
        <f>$BR158*IF(DukeEnergy_TP!BQ158&lt;&gt;0,1,0)</f>
        <v>0</v>
      </c>
    </row>
    <row r="517" spans="1:69">
      <c r="A517" t="s">
        <v>285</v>
      </c>
      <c r="B517" t="s">
        <v>32</v>
      </c>
      <c r="C517" t="s">
        <v>33</v>
      </c>
      <c r="D517" t="s">
        <v>34</v>
      </c>
      <c r="E517" t="s">
        <v>579</v>
      </c>
      <c r="F517" t="s">
        <v>343</v>
      </c>
      <c r="I517">
        <v>195</v>
      </c>
      <c r="J517" t="s">
        <v>72</v>
      </c>
      <c r="K517">
        <v>2000</v>
      </c>
      <c r="M517" t="s">
        <v>306</v>
      </c>
      <c r="N517" t="s">
        <v>289</v>
      </c>
      <c r="S517" t="s">
        <v>300</v>
      </c>
      <c r="T517" t="s">
        <v>41</v>
      </c>
      <c r="U517">
        <v>35.375788999999997</v>
      </c>
      <c r="V517">
        <v>-78.098050000000001</v>
      </c>
      <c r="W517" t="s">
        <v>42</v>
      </c>
      <c r="X517" t="s">
        <v>202</v>
      </c>
      <c r="Y517" t="s">
        <v>203</v>
      </c>
      <c r="AA517" t="s">
        <v>45</v>
      </c>
      <c r="AB517" t="s">
        <v>580</v>
      </c>
      <c r="AC517" t="s">
        <v>581</v>
      </c>
      <c r="AD517" t="s">
        <v>584</v>
      </c>
      <c r="AE517" t="s">
        <v>49</v>
      </c>
      <c r="AF517" s="1">
        <v>1</v>
      </c>
      <c r="AG517">
        <f t="shared" si="572"/>
        <v>2937</v>
      </c>
      <c r="AH517" t="str">
        <f t="shared" si="573"/>
        <v/>
      </c>
      <c r="AI517">
        <f t="shared" si="574"/>
        <v>24</v>
      </c>
      <c r="AJ517">
        <f t="shared" si="576"/>
        <v>2040</v>
      </c>
      <c r="AK517">
        <f t="shared" ref="AK517:AL517" si="605">AJ517+40</f>
        <v>2080</v>
      </c>
      <c r="AL517">
        <f t="shared" si="605"/>
        <v>2120</v>
      </c>
      <c r="AM517">
        <f>BT159*IF(DukeEnergy_TP!AM159&lt;&gt;0,1,0)</f>
        <v>336332.68468405667</v>
      </c>
      <c r="AN517">
        <f>BU159*IF(DukeEnergy_TP!AN159&lt;&gt;0,1,0)</f>
        <v>363318.49063125357</v>
      </c>
      <c r="AO517">
        <f>BV159*IF(DukeEnergy_TP!AO159&lt;&gt;0,1,0)</f>
        <v>411143.98167893529</v>
      </c>
      <c r="AP517">
        <f>BW159*IF(DukeEnergy_TP!AP159&lt;&gt;0,1,0)</f>
        <v>321426.6219123248</v>
      </c>
      <c r="AQ517">
        <f>$BR159*IF(DukeEnergy_TP!AQ159&lt;&gt;0,1,0)</f>
        <v>358055.44472664251</v>
      </c>
      <c r="AR517">
        <f>$BR159*IF(DukeEnergy_TP!AR159&lt;&gt;0,1,0)</f>
        <v>358055.44472664251</v>
      </c>
      <c r="AS517">
        <f>$BR159*IF(DukeEnergy_TP!AS159&lt;&gt;0,1,0)</f>
        <v>358055.44472664251</v>
      </c>
      <c r="AT517">
        <f>$BR159*IF(DukeEnergy_TP!AT159&lt;&gt;0,1,0)</f>
        <v>358055.44472664251</v>
      </c>
      <c r="AU517">
        <f>$BR159*IF(DukeEnergy_TP!AU159&lt;&gt;0,1,0)</f>
        <v>358055.44472664251</v>
      </c>
      <c r="AV517">
        <f>$BR159*IF(DukeEnergy_TP!AV159&lt;&gt;0,1,0)</f>
        <v>358055.44472664251</v>
      </c>
      <c r="AW517">
        <f>$BR159*IF(DukeEnergy_TP!AW159&lt;&gt;0,1,0)</f>
        <v>358055.44472664251</v>
      </c>
      <c r="AX517">
        <f>$BR159*IF(DukeEnergy_TP!AX159&lt;&gt;0,1,0)</f>
        <v>358055.44472664251</v>
      </c>
      <c r="AY517">
        <f>$BR159*IF(DukeEnergy_TP!AY159&lt;&gt;0,1,0)</f>
        <v>358055.44472664251</v>
      </c>
      <c r="AZ517">
        <f>$BR159*IF(DukeEnergy_TP!AZ159&lt;&gt;0,1,0)</f>
        <v>358055.44472664251</v>
      </c>
      <c r="BA517">
        <f>$BR159*IF(DukeEnergy_TP!BA159&lt;&gt;0,1,0)</f>
        <v>358055.44472664251</v>
      </c>
      <c r="BB517">
        <f>$BR159*IF(DukeEnergy_TP!BB159&lt;&gt;0,1,0)</f>
        <v>358055.44472664251</v>
      </c>
      <c r="BC517">
        <f>$BR159*IF(DukeEnergy_TP!BC159&lt;&gt;0,1,0)</f>
        <v>358055.44472664251</v>
      </c>
      <c r="BD517">
        <f>$BR159*IF(DukeEnergy_TP!BD159&lt;&gt;0,1,0)</f>
        <v>358055.44472664251</v>
      </c>
      <c r="BE517">
        <f>$BR159*IF(DukeEnergy_TP!BE159&lt;&gt;0,1,0)</f>
        <v>358055.44472664251</v>
      </c>
      <c r="BF517">
        <f>$BR159*IF(DukeEnergy_TP!BF159&lt;&gt;0,1,0)</f>
        <v>358055.44472664251</v>
      </c>
      <c r="BG517">
        <f>$BR159*IF(DukeEnergy_TP!BG159&lt;&gt;0,1,0)</f>
        <v>0</v>
      </c>
      <c r="BH517">
        <f>$BR159*IF(DukeEnergy_TP!BH159&lt;&gt;0,1,0)</f>
        <v>0</v>
      </c>
      <c r="BI517">
        <f>$BR159*IF(DukeEnergy_TP!BI159&lt;&gt;0,1,0)</f>
        <v>0</v>
      </c>
      <c r="BJ517">
        <f>$BR159*IF(DukeEnergy_TP!BJ159&lt;&gt;0,1,0)</f>
        <v>0</v>
      </c>
      <c r="BK517">
        <f>$BR159*IF(DukeEnergy_TP!BK159&lt;&gt;0,1,0)</f>
        <v>0</v>
      </c>
      <c r="BL517">
        <f>$BR159*IF(DukeEnergy_TP!BL159&lt;&gt;0,1,0)</f>
        <v>0</v>
      </c>
      <c r="BM517">
        <f>$BR159*IF(DukeEnergy_TP!BM159&lt;&gt;0,1,0)</f>
        <v>0</v>
      </c>
      <c r="BN517">
        <f>$BR159*IF(DukeEnergy_TP!BN159&lt;&gt;0,1,0)</f>
        <v>0</v>
      </c>
      <c r="BO517">
        <f>$BR159*IF(DukeEnergy_TP!BO159&lt;&gt;0,1,0)</f>
        <v>0</v>
      </c>
      <c r="BP517">
        <f>$BR159*IF(DukeEnergy_TP!BP159&lt;&gt;0,1,0)</f>
        <v>0</v>
      </c>
      <c r="BQ517">
        <f>$BR159*IF(DukeEnergy_TP!BQ159&lt;&gt;0,1,0)</f>
        <v>0</v>
      </c>
    </row>
    <row r="518" spans="1:69">
      <c r="A518" t="s">
        <v>285</v>
      </c>
      <c r="B518" t="s">
        <v>32</v>
      </c>
      <c r="C518" t="s">
        <v>33</v>
      </c>
      <c r="D518" t="s">
        <v>34</v>
      </c>
      <c r="E518" t="s">
        <v>579</v>
      </c>
      <c r="F518" t="s">
        <v>327</v>
      </c>
      <c r="I518">
        <v>195</v>
      </c>
      <c r="J518" t="s">
        <v>72</v>
      </c>
      <c r="K518">
        <v>2000</v>
      </c>
      <c r="M518" t="s">
        <v>306</v>
      </c>
      <c r="N518" t="s">
        <v>289</v>
      </c>
      <c r="S518" t="s">
        <v>300</v>
      </c>
      <c r="T518" t="s">
        <v>41</v>
      </c>
      <c r="U518">
        <v>35.375788999999997</v>
      </c>
      <c r="V518">
        <v>-78.098050000000001</v>
      </c>
      <c r="W518" t="s">
        <v>42</v>
      </c>
      <c r="X518" t="s">
        <v>202</v>
      </c>
      <c r="Y518" t="s">
        <v>203</v>
      </c>
      <c r="AA518" t="s">
        <v>45</v>
      </c>
      <c r="AB518" t="s">
        <v>580</v>
      </c>
      <c r="AC518" t="s">
        <v>581</v>
      </c>
      <c r="AD518" t="s">
        <v>585</v>
      </c>
      <c r="AE518" t="s">
        <v>49</v>
      </c>
      <c r="AF518" s="1">
        <v>1</v>
      </c>
      <c r="AG518">
        <f t="shared" si="572"/>
        <v>2937</v>
      </c>
      <c r="AH518" t="str">
        <f t="shared" si="573"/>
        <v/>
      </c>
      <c r="AI518">
        <f t="shared" si="574"/>
        <v>24</v>
      </c>
      <c r="AJ518">
        <f t="shared" si="576"/>
        <v>2040</v>
      </c>
      <c r="AK518">
        <f t="shared" ref="AK518:AL518" si="606">AJ518+40</f>
        <v>2080</v>
      </c>
      <c r="AL518">
        <f t="shared" si="606"/>
        <v>2120</v>
      </c>
      <c r="AM518">
        <f>BT160*IF(DukeEnergy_TP!AM160&lt;&gt;0,1,0)</f>
        <v>336332.68468405667</v>
      </c>
      <c r="AN518">
        <f>BU160*IF(DukeEnergy_TP!AN160&lt;&gt;0,1,0)</f>
        <v>363318.49063125357</v>
      </c>
      <c r="AO518">
        <f>BV160*IF(DukeEnergy_TP!AO160&lt;&gt;0,1,0)</f>
        <v>411143.98167893529</v>
      </c>
      <c r="AP518">
        <f>BW160*IF(DukeEnergy_TP!AP160&lt;&gt;0,1,0)</f>
        <v>321426.6219123248</v>
      </c>
      <c r="AQ518">
        <f>$BR160*IF(DukeEnergy_TP!AQ160&lt;&gt;0,1,0)</f>
        <v>358055.44472664251</v>
      </c>
      <c r="AR518">
        <f>$BR160*IF(DukeEnergy_TP!AR160&lt;&gt;0,1,0)</f>
        <v>358055.44472664251</v>
      </c>
      <c r="AS518">
        <f>$BR160*IF(DukeEnergy_TP!AS160&lt;&gt;0,1,0)</f>
        <v>358055.44472664251</v>
      </c>
      <c r="AT518">
        <f>$BR160*IF(DukeEnergy_TP!AT160&lt;&gt;0,1,0)</f>
        <v>358055.44472664251</v>
      </c>
      <c r="AU518">
        <f>$BR160*IF(DukeEnergy_TP!AU160&lt;&gt;0,1,0)</f>
        <v>358055.44472664251</v>
      </c>
      <c r="AV518">
        <f>$BR160*IF(DukeEnergy_TP!AV160&lt;&gt;0,1,0)</f>
        <v>358055.44472664251</v>
      </c>
      <c r="AW518">
        <f>$BR160*IF(DukeEnergy_TP!AW160&lt;&gt;0,1,0)</f>
        <v>358055.44472664251</v>
      </c>
      <c r="AX518">
        <f>$BR160*IF(DukeEnergy_TP!AX160&lt;&gt;0,1,0)</f>
        <v>358055.44472664251</v>
      </c>
      <c r="AY518">
        <f>$BR160*IF(DukeEnergy_TP!AY160&lt;&gt;0,1,0)</f>
        <v>358055.44472664251</v>
      </c>
      <c r="AZ518">
        <f>$BR160*IF(DukeEnergy_TP!AZ160&lt;&gt;0,1,0)</f>
        <v>358055.44472664251</v>
      </c>
      <c r="BA518">
        <f>$BR160*IF(DukeEnergy_TP!BA160&lt;&gt;0,1,0)</f>
        <v>358055.44472664251</v>
      </c>
      <c r="BB518">
        <f>$BR160*IF(DukeEnergy_TP!BB160&lt;&gt;0,1,0)</f>
        <v>358055.44472664251</v>
      </c>
      <c r="BC518">
        <f>$BR160*IF(DukeEnergy_TP!BC160&lt;&gt;0,1,0)</f>
        <v>358055.44472664251</v>
      </c>
      <c r="BD518">
        <f>$BR160*IF(DukeEnergy_TP!BD160&lt;&gt;0,1,0)</f>
        <v>358055.44472664251</v>
      </c>
      <c r="BE518">
        <f>$BR160*IF(DukeEnergy_TP!BE160&lt;&gt;0,1,0)</f>
        <v>358055.44472664251</v>
      </c>
      <c r="BF518">
        <f>$BR160*IF(DukeEnergy_TP!BF160&lt;&gt;0,1,0)</f>
        <v>358055.44472664251</v>
      </c>
      <c r="BG518">
        <f>$BR160*IF(DukeEnergy_TP!BG160&lt;&gt;0,1,0)</f>
        <v>0</v>
      </c>
      <c r="BH518">
        <f>$BR160*IF(DukeEnergy_TP!BH160&lt;&gt;0,1,0)</f>
        <v>0</v>
      </c>
      <c r="BI518">
        <f>$BR160*IF(DukeEnergy_TP!BI160&lt;&gt;0,1,0)</f>
        <v>0</v>
      </c>
      <c r="BJ518">
        <f>$BR160*IF(DukeEnergy_TP!BJ160&lt;&gt;0,1,0)</f>
        <v>0</v>
      </c>
      <c r="BK518">
        <f>$BR160*IF(DukeEnergy_TP!BK160&lt;&gt;0,1,0)</f>
        <v>0</v>
      </c>
      <c r="BL518">
        <f>$BR160*IF(DukeEnergy_TP!BL160&lt;&gt;0,1,0)</f>
        <v>0</v>
      </c>
      <c r="BM518">
        <f>$BR160*IF(DukeEnergy_TP!BM160&lt;&gt;0,1,0)</f>
        <v>0</v>
      </c>
      <c r="BN518">
        <f>$BR160*IF(DukeEnergy_TP!BN160&lt;&gt;0,1,0)</f>
        <v>0</v>
      </c>
      <c r="BO518">
        <f>$BR160*IF(DukeEnergy_TP!BO160&lt;&gt;0,1,0)</f>
        <v>0</v>
      </c>
      <c r="BP518">
        <f>$BR160*IF(DukeEnergy_TP!BP160&lt;&gt;0,1,0)</f>
        <v>0</v>
      </c>
      <c r="BQ518">
        <f>$BR160*IF(DukeEnergy_TP!BQ160&lt;&gt;0,1,0)</f>
        <v>0</v>
      </c>
    </row>
    <row r="519" spans="1:69">
      <c r="A519" t="s">
        <v>285</v>
      </c>
      <c r="B519" t="s">
        <v>32</v>
      </c>
      <c r="C519" t="s">
        <v>33</v>
      </c>
      <c r="D519" t="s">
        <v>34</v>
      </c>
      <c r="E519" t="s">
        <v>579</v>
      </c>
      <c r="F519" t="s">
        <v>366</v>
      </c>
      <c r="I519">
        <v>199</v>
      </c>
      <c r="J519" t="s">
        <v>72</v>
      </c>
      <c r="K519">
        <v>2009</v>
      </c>
      <c r="M519" t="s">
        <v>306</v>
      </c>
      <c r="N519" t="s">
        <v>289</v>
      </c>
      <c r="S519" t="s">
        <v>300</v>
      </c>
      <c r="T519" t="s">
        <v>41</v>
      </c>
      <c r="U519">
        <v>35.375788999999997</v>
      </c>
      <c r="V519">
        <v>-78.098050000000001</v>
      </c>
      <c r="W519" t="s">
        <v>42</v>
      </c>
      <c r="X519" t="s">
        <v>202</v>
      </c>
      <c r="Y519" t="s">
        <v>203</v>
      </c>
      <c r="AA519" t="s">
        <v>45</v>
      </c>
      <c r="AB519" t="s">
        <v>580</v>
      </c>
      <c r="AC519" t="s">
        <v>581</v>
      </c>
      <c r="AD519" t="s">
        <v>586</v>
      </c>
      <c r="AE519" t="s">
        <v>49</v>
      </c>
      <c r="AF519" s="1">
        <v>1</v>
      </c>
      <c r="AG519">
        <f t="shared" si="572"/>
        <v>2937</v>
      </c>
      <c r="AH519">
        <f t="shared" si="573"/>
        <v>2937</v>
      </c>
      <c r="AI519">
        <f t="shared" si="574"/>
        <v>15</v>
      </c>
      <c r="AJ519">
        <f t="shared" si="576"/>
        <v>2049</v>
      </c>
      <c r="AK519">
        <f t="shared" ref="AK519:AL519" si="607">AJ519+40</f>
        <v>2089</v>
      </c>
      <c r="AL519">
        <f t="shared" si="607"/>
        <v>2129</v>
      </c>
      <c r="AM519">
        <f>BT161*IF(DukeEnergy_TP!AM161&lt;&gt;0,1,0)</f>
        <v>343231.81667757587</v>
      </c>
      <c r="AN519">
        <f>BU161*IF(DukeEnergy_TP!AN161&lt;&gt;0,1,0)</f>
        <v>370771.17761856131</v>
      </c>
      <c r="AO519">
        <f>BV161*IF(DukeEnergy_TP!AO161&lt;&gt;0,1,0)</f>
        <v>419577.70438004157</v>
      </c>
      <c r="AP519">
        <f>BW161*IF(DukeEnergy_TP!AP161&lt;&gt;0,1,0)</f>
        <v>328019.98851565464</v>
      </c>
      <c r="AQ519">
        <f>$BR161*IF(DukeEnergy_TP!AQ161&lt;&gt;0,1,0)</f>
        <v>365400.17179795832</v>
      </c>
      <c r="AR519">
        <f>$BR161*IF(DukeEnergy_TP!AR161&lt;&gt;0,1,0)</f>
        <v>365400.17179795832</v>
      </c>
      <c r="AS519">
        <f>$BR161*IF(DukeEnergy_TP!AS161&lt;&gt;0,1,0)</f>
        <v>365400.17179795832</v>
      </c>
      <c r="AT519">
        <f>$BR161*IF(DukeEnergy_TP!AT161&lt;&gt;0,1,0)</f>
        <v>365400.17179795832</v>
      </c>
      <c r="AU519">
        <f>$BR161*IF(DukeEnergy_TP!AU161&lt;&gt;0,1,0)</f>
        <v>365400.17179795832</v>
      </c>
      <c r="AV519">
        <f>$BR161*IF(DukeEnergy_TP!AV161&lt;&gt;0,1,0)</f>
        <v>365400.17179795832</v>
      </c>
      <c r="AW519">
        <f>$BR161*IF(DukeEnergy_TP!AW161&lt;&gt;0,1,0)</f>
        <v>365400.17179795832</v>
      </c>
      <c r="AX519">
        <f>$BR161*IF(DukeEnergy_TP!AX161&lt;&gt;0,1,0)</f>
        <v>365400.17179795832</v>
      </c>
      <c r="AY519">
        <f>$BR161*IF(DukeEnergy_TP!AY161&lt;&gt;0,1,0)</f>
        <v>365400.17179795832</v>
      </c>
      <c r="AZ519">
        <f>$BR161*IF(DukeEnergy_TP!AZ161&lt;&gt;0,1,0)</f>
        <v>365400.17179795832</v>
      </c>
      <c r="BA519">
        <f>$BR161*IF(DukeEnergy_TP!BA161&lt;&gt;0,1,0)</f>
        <v>365400.17179795832</v>
      </c>
      <c r="BB519">
        <f>$BR161*IF(DukeEnergy_TP!BB161&lt;&gt;0,1,0)</f>
        <v>365400.17179795832</v>
      </c>
      <c r="BC519">
        <f>$BR161*IF(DukeEnergy_TP!BC161&lt;&gt;0,1,0)</f>
        <v>365400.17179795832</v>
      </c>
      <c r="BD519">
        <f>$BR161*IF(DukeEnergy_TP!BD161&lt;&gt;0,1,0)</f>
        <v>365400.17179795832</v>
      </c>
      <c r="BE519">
        <f>$BR161*IF(DukeEnergy_TP!BE161&lt;&gt;0,1,0)</f>
        <v>365400.17179795832</v>
      </c>
      <c r="BF519">
        <f>$BR161*IF(DukeEnergy_TP!BF161&lt;&gt;0,1,0)</f>
        <v>365400.17179795832</v>
      </c>
      <c r="BG519">
        <f>$BR161*IF(DukeEnergy_TP!BG161&lt;&gt;0,1,0)</f>
        <v>365400.17179795832</v>
      </c>
      <c r="BH519">
        <f>$BR161*IF(DukeEnergy_TP!BH161&lt;&gt;0,1,0)</f>
        <v>365400.17179795832</v>
      </c>
      <c r="BI519">
        <f>$BR161*IF(DukeEnergy_TP!BI161&lt;&gt;0,1,0)</f>
        <v>365400.17179795832</v>
      </c>
      <c r="BJ519">
        <f>$BR161*IF(DukeEnergy_TP!BJ161&lt;&gt;0,1,0)</f>
        <v>365400.17179795832</v>
      </c>
      <c r="BK519">
        <f>$BR161*IF(DukeEnergy_TP!BK161&lt;&gt;0,1,0)</f>
        <v>365400.17179795832</v>
      </c>
      <c r="BL519">
        <f>$BR161*IF(DukeEnergy_TP!BL161&lt;&gt;0,1,0)</f>
        <v>365400.17179795832</v>
      </c>
      <c r="BM519">
        <f>$BR161*IF(DukeEnergy_TP!BM161&lt;&gt;0,1,0)</f>
        <v>365400.17179795832</v>
      </c>
      <c r="BN519">
        <f>$BR161*IF(DukeEnergy_TP!BN161&lt;&gt;0,1,0)</f>
        <v>365400.17179795832</v>
      </c>
      <c r="BO519">
        <f>$BR161*IF(DukeEnergy_TP!BO161&lt;&gt;0,1,0)</f>
        <v>365400.17179795832</v>
      </c>
      <c r="BP519">
        <f>$BR161*IF(DukeEnergy_TP!BP161&lt;&gt;0,1,0)</f>
        <v>0</v>
      </c>
      <c r="BQ519">
        <f>$BR161*IF(DukeEnergy_TP!BQ161&lt;&gt;0,1,0)</f>
        <v>0</v>
      </c>
    </row>
    <row r="520" spans="1:69">
      <c r="A520" t="s">
        <v>285</v>
      </c>
      <c r="B520" t="s">
        <v>32</v>
      </c>
      <c r="C520" t="s">
        <v>33</v>
      </c>
      <c r="D520" t="s">
        <v>34</v>
      </c>
      <c r="E520" t="s">
        <v>587</v>
      </c>
      <c r="F520" t="s">
        <v>588</v>
      </c>
      <c r="I520">
        <v>125</v>
      </c>
      <c r="J520" t="s">
        <v>72</v>
      </c>
      <c r="K520">
        <v>2000</v>
      </c>
      <c r="M520" t="s">
        <v>306</v>
      </c>
      <c r="N520" t="s">
        <v>332</v>
      </c>
      <c r="S520" t="s">
        <v>329</v>
      </c>
      <c r="T520" t="s">
        <v>41</v>
      </c>
      <c r="U520">
        <v>38.671599999999998</v>
      </c>
      <c r="V520">
        <v>-87.293099999999995</v>
      </c>
      <c r="W520" t="s">
        <v>42</v>
      </c>
      <c r="X520" t="s">
        <v>589</v>
      </c>
      <c r="Y520" t="s">
        <v>136</v>
      </c>
      <c r="AA520" t="s">
        <v>101</v>
      </c>
      <c r="AB520" t="s">
        <v>590</v>
      </c>
      <c r="AC520" t="s">
        <v>591</v>
      </c>
      <c r="AD520" t="s">
        <v>592</v>
      </c>
      <c r="AE520" t="s">
        <v>49</v>
      </c>
      <c r="AF520" s="1">
        <v>1</v>
      </c>
      <c r="AG520">
        <f t="shared" si="572"/>
        <v>1500</v>
      </c>
      <c r="AH520" t="str">
        <f t="shared" si="573"/>
        <v/>
      </c>
      <c r="AI520">
        <f t="shared" si="574"/>
        <v>24</v>
      </c>
      <c r="AJ520">
        <f t="shared" si="576"/>
        <v>2040</v>
      </c>
      <c r="AK520">
        <f t="shared" ref="AK520:AL520" si="608">AJ520+40</f>
        <v>2080</v>
      </c>
      <c r="AL520">
        <f t="shared" si="608"/>
        <v>2120</v>
      </c>
      <c r="AM520">
        <f>BT162*IF(DukeEnergy_TP!AM162&lt;&gt;0,1,0)</f>
        <v>215597.87479747224</v>
      </c>
      <c r="AN520">
        <f>BU162*IF(DukeEnergy_TP!AN162&lt;&gt;0,1,0)</f>
        <v>232896.46835336767</v>
      </c>
      <c r="AO520">
        <f>BV162*IF(DukeEnergy_TP!AO162&lt;&gt;0,1,0)</f>
        <v>263553.83440957387</v>
      </c>
      <c r="AP520">
        <f>BW162*IF(DukeEnergy_TP!AP162&lt;&gt;0,1,0)</f>
        <v>206042.70635405436</v>
      </c>
      <c r="AQ520">
        <f>$BR162*IF(DukeEnergy_TP!AQ162&lt;&gt;0,1,0)</f>
        <v>229522.72097861703</v>
      </c>
      <c r="AR520">
        <f>$BR162*IF(DukeEnergy_TP!AR162&lt;&gt;0,1,0)</f>
        <v>229522.72097861703</v>
      </c>
      <c r="AS520">
        <f>$BR162*IF(DukeEnergy_TP!AS162&lt;&gt;0,1,0)</f>
        <v>229522.72097861703</v>
      </c>
      <c r="AT520">
        <f>$BR162*IF(DukeEnergy_TP!AT162&lt;&gt;0,1,0)</f>
        <v>229522.72097861703</v>
      </c>
      <c r="AU520">
        <f>$BR162*IF(DukeEnergy_TP!AU162&lt;&gt;0,1,0)</f>
        <v>229522.72097861703</v>
      </c>
      <c r="AV520">
        <f>$BR162*IF(DukeEnergy_TP!AV162&lt;&gt;0,1,0)</f>
        <v>229522.72097861703</v>
      </c>
      <c r="AW520">
        <f>$BR162*IF(DukeEnergy_TP!AW162&lt;&gt;0,1,0)</f>
        <v>229522.72097861703</v>
      </c>
      <c r="AX520">
        <f>$BR162*IF(DukeEnergy_TP!AX162&lt;&gt;0,1,0)</f>
        <v>229522.72097861703</v>
      </c>
      <c r="AY520">
        <f>$BR162*IF(DukeEnergy_TP!AY162&lt;&gt;0,1,0)</f>
        <v>229522.72097861703</v>
      </c>
      <c r="AZ520">
        <f>$BR162*IF(DukeEnergy_TP!AZ162&lt;&gt;0,1,0)</f>
        <v>229522.72097861703</v>
      </c>
      <c r="BA520">
        <f>$BR162*IF(DukeEnergy_TP!BA162&lt;&gt;0,1,0)</f>
        <v>229522.72097861703</v>
      </c>
      <c r="BB520">
        <f>$BR162*IF(DukeEnergy_TP!BB162&lt;&gt;0,1,0)</f>
        <v>229522.72097861703</v>
      </c>
      <c r="BC520">
        <f>$BR162*IF(DukeEnergy_TP!BC162&lt;&gt;0,1,0)</f>
        <v>229522.72097861703</v>
      </c>
      <c r="BD520">
        <f>$BR162*IF(DukeEnergy_TP!BD162&lt;&gt;0,1,0)</f>
        <v>229522.72097861703</v>
      </c>
      <c r="BE520">
        <f>$BR162*IF(DukeEnergy_TP!BE162&lt;&gt;0,1,0)</f>
        <v>229522.72097861703</v>
      </c>
      <c r="BF520">
        <f>$BR162*IF(DukeEnergy_TP!BF162&lt;&gt;0,1,0)</f>
        <v>229522.72097861703</v>
      </c>
      <c r="BG520">
        <f>$BR162*IF(DukeEnergy_TP!BG162&lt;&gt;0,1,0)</f>
        <v>0</v>
      </c>
      <c r="BH520">
        <f>$BR162*IF(DukeEnergy_TP!BH162&lt;&gt;0,1,0)</f>
        <v>0</v>
      </c>
      <c r="BI520">
        <f>$BR162*IF(DukeEnergy_TP!BI162&lt;&gt;0,1,0)</f>
        <v>0</v>
      </c>
      <c r="BJ520">
        <f>$BR162*IF(DukeEnergy_TP!BJ162&lt;&gt;0,1,0)</f>
        <v>0</v>
      </c>
      <c r="BK520">
        <f>$BR162*IF(DukeEnergy_TP!BK162&lt;&gt;0,1,0)</f>
        <v>0</v>
      </c>
      <c r="BL520">
        <f>$BR162*IF(DukeEnergy_TP!BL162&lt;&gt;0,1,0)</f>
        <v>0</v>
      </c>
      <c r="BM520">
        <f>$BR162*IF(DukeEnergy_TP!BM162&lt;&gt;0,1,0)</f>
        <v>0</v>
      </c>
      <c r="BN520">
        <f>$BR162*IF(DukeEnergy_TP!BN162&lt;&gt;0,1,0)</f>
        <v>0</v>
      </c>
      <c r="BO520">
        <f>$BR162*IF(DukeEnergy_TP!BO162&lt;&gt;0,1,0)</f>
        <v>0</v>
      </c>
      <c r="BP520">
        <f>$BR162*IF(DukeEnergy_TP!BP162&lt;&gt;0,1,0)</f>
        <v>0</v>
      </c>
      <c r="BQ520">
        <f>$BR162*IF(DukeEnergy_TP!BQ162&lt;&gt;0,1,0)</f>
        <v>0</v>
      </c>
    </row>
    <row r="521" spans="1:69">
      <c r="A521" t="s">
        <v>285</v>
      </c>
      <c r="B521" t="s">
        <v>32</v>
      </c>
      <c r="C521" t="s">
        <v>33</v>
      </c>
      <c r="D521" t="s">
        <v>34</v>
      </c>
      <c r="E521" t="s">
        <v>587</v>
      </c>
      <c r="F521" t="s">
        <v>593</v>
      </c>
      <c r="I521">
        <v>125</v>
      </c>
      <c r="J521" t="s">
        <v>72</v>
      </c>
      <c r="K521">
        <v>2000</v>
      </c>
      <c r="M521" t="s">
        <v>306</v>
      </c>
      <c r="N521" t="s">
        <v>332</v>
      </c>
      <c r="S521" t="s">
        <v>329</v>
      </c>
      <c r="T521" t="s">
        <v>41</v>
      </c>
      <c r="U521">
        <v>38.671599999999998</v>
      </c>
      <c r="V521">
        <v>-87.293099999999995</v>
      </c>
      <c r="W521" t="s">
        <v>42</v>
      </c>
      <c r="X521" t="s">
        <v>589</v>
      </c>
      <c r="Y521" t="s">
        <v>136</v>
      </c>
      <c r="AA521" t="s">
        <v>101</v>
      </c>
      <c r="AB521" t="s">
        <v>590</v>
      </c>
      <c r="AC521" t="s">
        <v>591</v>
      </c>
      <c r="AD521" t="s">
        <v>594</v>
      </c>
      <c r="AE521" t="s">
        <v>49</v>
      </c>
      <c r="AF521" s="1">
        <v>1</v>
      </c>
      <c r="AG521">
        <f t="shared" si="572"/>
        <v>1500</v>
      </c>
      <c r="AH521" t="str">
        <f t="shared" si="573"/>
        <v/>
      </c>
      <c r="AI521">
        <f t="shared" si="574"/>
        <v>24</v>
      </c>
      <c r="AJ521">
        <f t="shared" si="576"/>
        <v>2040</v>
      </c>
      <c r="AK521">
        <f t="shared" ref="AK521:AL521" si="609">AJ521+40</f>
        <v>2080</v>
      </c>
      <c r="AL521">
        <f t="shared" si="609"/>
        <v>2120</v>
      </c>
      <c r="AM521">
        <f>BT163*IF(DukeEnergy_TP!AM163&lt;&gt;0,1,0)</f>
        <v>215597.87479747224</v>
      </c>
      <c r="AN521">
        <f>BU163*IF(DukeEnergy_TP!AN163&lt;&gt;0,1,0)</f>
        <v>232896.46835336767</v>
      </c>
      <c r="AO521">
        <f>BV163*IF(DukeEnergy_TP!AO163&lt;&gt;0,1,0)</f>
        <v>263553.83440957387</v>
      </c>
      <c r="AP521">
        <f>BW163*IF(DukeEnergy_TP!AP163&lt;&gt;0,1,0)</f>
        <v>206042.70635405436</v>
      </c>
      <c r="AQ521">
        <f>$BR163*IF(DukeEnergy_TP!AQ163&lt;&gt;0,1,0)</f>
        <v>229522.72097861703</v>
      </c>
      <c r="AR521">
        <f>$BR163*IF(DukeEnergy_TP!AR163&lt;&gt;0,1,0)</f>
        <v>229522.72097861703</v>
      </c>
      <c r="AS521">
        <f>$BR163*IF(DukeEnergy_TP!AS163&lt;&gt;0,1,0)</f>
        <v>229522.72097861703</v>
      </c>
      <c r="AT521">
        <f>$BR163*IF(DukeEnergy_TP!AT163&lt;&gt;0,1,0)</f>
        <v>229522.72097861703</v>
      </c>
      <c r="AU521">
        <f>$BR163*IF(DukeEnergy_TP!AU163&lt;&gt;0,1,0)</f>
        <v>229522.72097861703</v>
      </c>
      <c r="AV521">
        <f>$BR163*IF(DukeEnergy_TP!AV163&lt;&gt;0,1,0)</f>
        <v>229522.72097861703</v>
      </c>
      <c r="AW521">
        <f>$BR163*IF(DukeEnergy_TP!AW163&lt;&gt;0,1,0)</f>
        <v>229522.72097861703</v>
      </c>
      <c r="AX521">
        <f>$BR163*IF(DukeEnergy_TP!AX163&lt;&gt;0,1,0)</f>
        <v>229522.72097861703</v>
      </c>
      <c r="AY521">
        <f>$BR163*IF(DukeEnergy_TP!AY163&lt;&gt;0,1,0)</f>
        <v>229522.72097861703</v>
      </c>
      <c r="AZ521">
        <f>$BR163*IF(DukeEnergy_TP!AZ163&lt;&gt;0,1,0)</f>
        <v>229522.72097861703</v>
      </c>
      <c r="BA521">
        <f>$BR163*IF(DukeEnergy_TP!BA163&lt;&gt;0,1,0)</f>
        <v>229522.72097861703</v>
      </c>
      <c r="BB521">
        <f>$BR163*IF(DukeEnergy_TP!BB163&lt;&gt;0,1,0)</f>
        <v>229522.72097861703</v>
      </c>
      <c r="BC521">
        <f>$BR163*IF(DukeEnergy_TP!BC163&lt;&gt;0,1,0)</f>
        <v>229522.72097861703</v>
      </c>
      <c r="BD521">
        <f>$BR163*IF(DukeEnergy_TP!BD163&lt;&gt;0,1,0)</f>
        <v>229522.72097861703</v>
      </c>
      <c r="BE521">
        <f>$BR163*IF(DukeEnergy_TP!BE163&lt;&gt;0,1,0)</f>
        <v>229522.72097861703</v>
      </c>
      <c r="BF521">
        <f>$BR163*IF(DukeEnergy_TP!BF163&lt;&gt;0,1,0)</f>
        <v>229522.72097861703</v>
      </c>
      <c r="BG521">
        <f>$BR163*IF(DukeEnergy_TP!BG163&lt;&gt;0,1,0)</f>
        <v>0</v>
      </c>
      <c r="BH521">
        <f>$BR163*IF(DukeEnergy_TP!BH163&lt;&gt;0,1,0)</f>
        <v>0</v>
      </c>
      <c r="BI521">
        <f>$BR163*IF(DukeEnergy_TP!BI163&lt;&gt;0,1,0)</f>
        <v>0</v>
      </c>
      <c r="BJ521">
        <f>$BR163*IF(DukeEnergy_TP!BJ163&lt;&gt;0,1,0)</f>
        <v>0</v>
      </c>
      <c r="BK521">
        <f>$BR163*IF(DukeEnergy_TP!BK163&lt;&gt;0,1,0)</f>
        <v>0</v>
      </c>
      <c r="BL521">
        <f>$BR163*IF(DukeEnergy_TP!BL163&lt;&gt;0,1,0)</f>
        <v>0</v>
      </c>
      <c r="BM521">
        <f>$BR163*IF(DukeEnergy_TP!BM163&lt;&gt;0,1,0)</f>
        <v>0</v>
      </c>
      <c r="BN521">
        <f>$BR163*IF(DukeEnergy_TP!BN163&lt;&gt;0,1,0)</f>
        <v>0</v>
      </c>
      <c r="BO521">
        <f>$BR163*IF(DukeEnergy_TP!BO163&lt;&gt;0,1,0)</f>
        <v>0</v>
      </c>
      <c r="BP521">
        <f>$BR163*IF(DukeEnergy_TP!BP163&lt;&gt;0,1,0)</f>
        <v>0</v>
      </c>
      <c r="BQ521">
        <f>$BR163*IF(DukeEnergy_TP!BQ163&lt;&gt;0,1,0)</f>
        <v>0</v>
      </c>
    </row>
    <row r="522" spans="1:69">
      <c r="A522" t="s">
        <v>285</v>
      </c>
      <c r="B522" t="s">
        <v>32</v>
      </c>
      <c r="C522" t="s">
        <v>33</v>
      </c>
      <c r="D522" t="s">
        <v>34</v>
      </c>
      <c r="E522" t="s">
        <v>587</v>
      </c>
      <c r="F522" t="s">
        <v>595</v>
      </c>
      <c r="I522">
        <v>125</v>
      </c>
      <c r="J522" t="s">
        <v>72</v>
      </c>
      <c r="K522">
        <v>2000</v>
      </c>
      <c r="M522" t="s">
        <v>306</v>
      </c>
      <c r="N522" t="s">
        <v>332</v>
      </c>
      <c r="S522" t="s">
        <v>329</v>
      </c>
      <c r="T522" t="s">
        <v>41</v>
      </c>
      <c r="U522">
        <v>38.671599999999998</v>
      </c>
      <c r="V522">
        <v>-87.293099999999995</v>
      </c>
      <c r="W522" t="s">
        <v>42</v>
      </c>
      <c r="X522" t="s">
        <v>589</v>
      </c>
      <c r="Y522" t="s">
        <v>136</v>
      </c>
      <c r="AA522" t="s">
        <v>101</v>
      </c>
      <c r="AB522" t="s">
        <v>590</v>
      </c>
      <c r="AC522" t="s">
        <v>591</v>
      </c>
      <c r="AD522" t="s">
        <v>596</v>
      </c>
      <c r="AE522" t="s">
        <v>49</v>
      </c>
      <c r="AF522" s="1">
        <v>1</v>
      </c>
      <c r="AG522">
        <f t="shared" si="572"/>
        <v>1500</v>
      </c>
      <c r="AH522" t="str">
        <f t="shared" si="573"/>
        <v/>
      </c>
      <c r="AI522">
        <f t="shared" si="574"/>
        <v>24</v>
      </c>
      <c r="AJ522">
        <f t="shared" si="576"/>
        <v>2040</v>
      </c>
      <c r="AK522">
        <f t="shared" ref="AK522:AL522" si="610">AJ522+40</f>
        <v>2080</v>
      </c>
      <c r="AL522">
        <f t="shared" si="610"/>
        <v>2120</v>
      </c>
      <c r="AM522">
        <f>BT164*IF(DukeEnergy_TP!AM164&lt;&gt;0,1,0)</f>
        <v>215597.87479747224</v>
      </c>
      <c r="AN522">
        <f>BU164*IF(DukeEnergy_TP!AN164&lt;&gt;0,1,0)</f>
        <v>232896.46835336767</v>
      </c>
      <c r="AO522">
        <f>BV164*IF(DukeEnergy_TP!AO164&lt;&gt;0,1,0)</f>
        <v>263553.83440957387</v>
      </c>
      <c r="AP522">
        <f>BW164*IF(DukeEnergy_TP!AP164&lt;&gt;0,1,0)</f>
        <v>206042.70635405436</v>
      </c>
      <c r="AQ522">
        <f>$BR164*IF(DukeEnergy_TP!AQ164&lt;&gt;0,1,0)</f>
        <v>229522.72097861703</v>
      </c>
      <c r="AR522">
        <f>$BR164*IF(DukeEnergy_TP!AR164&lt;&gt;0,1,0)</f>
        <v>229522.72097861703</v>
      </c>
      <c r="AS522">
        <f>$BR164*IF(DukeEnergy_TP!AS164&lt;&gt;0,1,0)</f>
        <v>229522.72097861703</v>
      </c>
      <c r="AT522">
        <f>$BR164*IF(DukeEnergy_TP!AT164&lt;&gt;0,1,0)</f>
        <v>229522.72097861703</v>
      </c>
      <c r="AU522">
        <f>$BR164*IF(DukeEnergy_TP!AU164&lt;&gt;0,1,0)</f>
        <v>229522.72097861703</v>
      </c>
      <c r="AV522">
        <f>$BR164*IF(DukeEnergy_TP!AV164&lt;&gt;0,1,0)</f>
        <v>229522.72097861703</v>
      </c>
      <c r="AW522">
        <f>$BR164*IF(DukeEnergy_TP!AW164&lt;&gt;0,1,0)</f>
        <v>229522.72097861703</v>
      </c>
      <c r="AX522">
        <f>$BR164*IF(DukeEnergy_TP!AX164&lt;&gt;0,1,0)</f>
        <v>229522.72097861703</v>
      </c>
      <c r="AY522">
        <f>$BR164*IF(DukeEnergy_TP!AY164&lt;&gt;0,1,0)</f>
        <v>229522.72097861703</v>
      </c>
      <c r="AZ522">
        <f>$BR164*IF(DukeEnergy_TP!AZ164&lt;&gt;0,1,0)</f>
        <v>229522.72097861703</v>
      </c>
      <c r="BA522">
        <f>$BR164*IF(DukeEnergy_TP!BA164&lt;&gt;0,1,0)</f>
        <v>229522.72097861703</v>
      </c>
      <c r="BB522">
        <f>$BR164*IF(DukeEnergy_TP!BB164&lt;&gt;0,1,0)</f>
        <v>229522.72097861703</v>
      </c>
      <c r="BC522">
        <f>$BR164*IF(DukeEnergy_TP!BC164&lt;&gt;0,1,0)</f>
        <v>229522.72097861703</v>
      </c>
      <c r="BD522">
        <f>$BR164*IF(DukeEnergy_TP!BD164&lt;&gt;0,1,0)</f>
        <v>229522.72097861703</v>
      </c>
      <c r="BE522">
        <f>$BR164*IF(DukeEnergy_TP!BE164&lt;&gt;0,1,0)</f>
        <v>229522.72097861703</v>
      </c>
      <c r="BF522">
        <f>$BR164*IF(DukeEnergy_TP!BF164&lt;&gt;0,1,0)</f>
        <v>229522.72097861703</v>
      </c>
      <c r="BG522">
        <f>$BR164*IF(DukeEnergy_TP!BG164&lt;&gt;0,1,0)</f>
        <v>0</v>
      </c>
      <c r="BH522">
        <f>$BR164*IF(DukeEnergy_TP!BH164&lt;&gt;0,1,0)</f>
        <v>0</v>
      </c>
      <c r="BI522">
        <f>$BR164*IF(DukeEnergy_TP!BI164&lt;&gt;0,1,0)</f>
        <v>0</v>
      </c>
      <c r="BJ522">
        <f>$BR164*IF(DukeEnergy_TP!BJ164&lt;&gt;0,1,0)</f>
        <v>0</v>
      </c>
      <c r="BK522">
        <f>$BR164*IF(DukeEnergy_TP!BK164&lt;&gt;0,1,0)</f>
        <v>0</v>
      </c>
      <c r="BL522">
        <f>$BR164*IF(DukeEnergy_TP!BL164&lt;&gt;0,1,0)</f>
        <v>0</v>
      </c>
      <c r="BM522">
        <f>$BR164*IF(DukeEnergy_TP!BM164&lt;&gt;0,1,0)</f>
        <v>0</v>
      </c>
      <c r="BN522">
        <f>$BR164*IF(DukeEnergy_TP!BN164&lt;&gt;0,1,0)</f>
        <v>0</v>
      </c>
      <c r="BO522">
        <f>$BR164*IF(DukeEnergy_TP!BO164&lt;&gt;0,1,0)</f>
        <v>0</v>
      </c>
      <c r="BP522">
        <f>$BR164*IF(DukeEnergy_TP!BP164&lt;&gt;0,1,0)</f>
        <v>0</v>
      </c>
      <c r="BQ522">
        <f>$BR164*IF(DukeEnergy_TP!BQ164&lt;&gt;0,1,0)</f>
        <v>0</v>
      </c>
    </row>
    <row r="523" spans="1:69">
      <c r="A523" t="s">
        <v>285</v>
      </c>
      <c r="B523" t="s">
        <v>32</v>
      </c>
      <c r="C523" t="s">
        <v>33</v>
      </c>
      <c r="D523" t="s">
        <v>34</v>
      </c>
      <c r="E523" t="s">
        <v>587</v>
      </c>
      <c r="F523" t="s">
        <v>597</v>
      </c>
      <c r="I523">
        <v>125</v>
      </c>
      <c r="J523" t="s">
        <v>72</v>
      </c>
      <c r="K523">
        <v>2000</v>
      </c>
      <c r="M523" t="s">
        <v>306</v>
      </c>
      <c r="N523" t="s">
        <v>332</v>
      </c>
      <c r="S523" t="s">
        <v>329</v>
      </c>
      <c r="T523" t="s">
        <v>41</v>
      </c>
      <c r="U523">
        <v>38.671599999999998</v>
      </c>
      <c r="V523">
        <v>-87.293099999999995</v>
      </c>
      <c r="W523" t="s">
        <v>42</v>
      </c>
      <c r="X523" t="s">
        <v>589</v>
      </c>
      <c r="Y523" t="s">
        <v>136</v>
      </c>
      <c r="AA523" t="s">
        <v>101</v>
      </c>
      <c r="AB523" t="s">
        <v>590</v>
      </c>
      <c r="AC523" t="s">
        <v>591</v>
      </c>
      <c r="AD523" t="s">
        <v>598</v>
      </c>
      <c r="AE523" t="s">
        <v>49</v>
      </c>
      <c r="AF523" s="1">
        <v>1</v>
      </c>
      <c r="AG523">
        <f t="shared" si="572"/>
        <v>1500</v>
      </c>
      <c r="AH523">
        <f t="shared" si="573"/>
        <v>1500</v>
      </c>
      <c r="AI523">
        <f t="shared" si="574"/>
        <v>24</v>
      </c>
      <c r="AJ523">
        <f t="shared" si="576"/>
        <v>2040</v>
      </c>
      <c r="AK523">
        <f t="shared" ref="AK523:AL523" si="611">AJ523+40</f>
        <v>2080</v>
      </c>
      <c r="AL523">
        <f t="shared" si="611"/>
        <v>2120</v>
      </c>
      <c r="AM523">
        <f>BT165*IF(DukeEnergy_TP!AM165&lt;&gt;0,1,0)</f>
        <v>215597.87479747224</v>
      </c>
      <c r="AN523">
        <f>BU165*IF(DukeEnergy_TP!AN165&lt;&gt;0,1,0)</f>
        <v>232896.46835336767</v>
      </c>
      <c r="AO523">
        <f>BV165*IF(DukeEnergy_TP!AO165&lt;&gt;0,1,0)</f>
        <v>263553.83440957387</v>
      </c>
      <c r="AP523">
        <f>BW165*IF(DukeEnergy_TP!AP165&lt;&gt;0,1,0)</f>
        <v>206042.70635405436</v>
      </c>
      <c r="AQ523">
        <f>$BR165*IF(DukeEnergy_TP!AQ165&lt;&gt;0,1,0)</f>
        <v>229522.72097861703</v>
      </c>
      <c r="AR523">
        <f>$BR165*IF(DukeEnergy_TP!AR165&lt;&gt;0,1,0)</f>
        <v>229522.72097861703</v>
      </c>
      <c r="AS523">
        <f>$BR165*IF(DukeEnergy_TP!AS165&lt;&gt;0,1,0)</f>
        <v>229522.72097861703</v>
      </c>
      <c r="AT523">
        <f>$BR165*IF(DukeEnergy_TP!AT165&lt;&gt;0,1,0)</f>
        <v>229522.72097861703</v>
      </c>
      <c r="AU523">
        <f>$BR165*IF(DukeEnergy_TP!AU165&lt;&gt;0,1,0)</f>
        <v>229522.72097861703</v>
      </c>
      <c r="AV523">
        <f>$BR165*IF(DukeEnergy_TP!AV165&lt;&gt;0,1,0)</f>
        <v>229522.72097861703</v>
      </c>
      <c r="AW523">
        <f>$BR165*IF(DukeEnergy_TP!AW165&lt;&gt;0,1,0)</f>
        <v>229522.72097861703</v>
      </c>
      <c r="AX523">
        <f>$BR165*IF(DukeEnergy_TP!AX165&lt;&gt;0,1,0)</f>
        <v>229522.72097861703</v>
      </c>
      <c r="AY523">
        <f>$BR165*IF(DukeEnergy_TP!AY165&lt;&gt;0,1,0)</f>
        <v>229522.72097861703</v>
      </c>
      <c r="AZ523">
        <f>$BR165*IF(DukeEnergy_TP!AZ165&lt;&gt;0,1,0)</f>
        <v>229522.72097861703</v>
      </c>
      <c r="BA523">
        <f>$BR165*IF(DukeEnergy_TP!BA165&lt;&gt;0,1,0)</f>
        <v>229522.72097861703</v>
      </c>
      <c r="BB523">
        <f>$BR165*IF(DukeEnergy_TP!BB165&lt;&gt;0,1,0)</f>
        <v>229522.72097861703</v>
      </c>
      <c r="BC523">
        <f>$BR165*IF(DukeEnergy_TP!BC165&lt;&gt;0,1,0)</f>
        <v>229522.72097861703</v>
      </c>
      <c r="BD523">
        <f>$BR165*IF(DukeEnergy_TP!BD165&lt;&gt;0,1,0)</f>
        <v>229522.72097861703</v>
      </c>
      <c r="BE523">
        <f>$BR165*IF(DukeEnergy_TP!BE165&lt;&gt;0,1,0)</f>
        <v>229522.72097861703</v>
      </c>
      <c r="BF523">
        <f>$BR165*IF(DukeEnergy_TP!BF165&lt;&gt;0,1,0)</f>
        <v>229522.72097861703</v>
      </c>
      <c r="BG523">
        <f>$BR165*IF(DukeEnergy_TP!BG165&lt;&gt;0,1,0)</f>
        <v>0</v>
      </c>
      <c r="BH523">
        <f>$BR165*IF(DukeEnergy_TP!BH165&lt;&gt;0,1,0)</f>
        <v>0</v>
      </c>
      <c r="BI523">
        <f>$BR165*IF(DukeEnergy_TP!BI165&lt;&gt;0,1,0)</f>
        <v>0</v>
      </c>
      <c r="BJ523">
        <f>$BR165*IF(DukeEnergy_TP!BJ165&lt;&gt;0,1,0)</f>
        <v>0</v>
      </c>
      <c r="BK523">
        <f>$BR165*IF(DukeEnergy_TP!BK165&lt;&gt;0,1,0)</f>
        <v>0</v>
      </c>
      <c r="BL523">
        <f>$BR165*IF(DukeEnergy_TP!BL165&lt;&gt;0,1,0)</f>
        <v>0</v>
      </c>
      <c r="BM523">
        <f>$BR165*IF(DukeEnergy_TP!BM165&lt;&gt;0,1,0)</f>
        <v>0</v>
      </c>
      <c r="BN523">
        <f>$BR165*IF(DukeEnergy_TP!BN165&lt;&gt;0,1,0)</f>
        <v>0</v>
      </c>
      <c r="BO523">
        <f>$BR165*IF(DukeEnergy_TP!BO165&lt;&gt;0,1,0)</f>
        <v>0</v>
      </c>
      <c r="BP523">
        <f>$BR165*IF(DukeEnergy_TP!BP165&lt;&gt;0,1,0)</f>
        <v>0</v>
      </c>
      <c r="BQ523">
        <f>$BR165*IF(DukeEnergy_TP!BQ165&lt;&gt;0,1,0)</f>
        <v>0</v>
      </c>
    </row>
    <row r="524" spans="1:69">
      <c r="A524" t="s">
        <v>285</v>
      </c>
      <c r="B524" t="s">
        <v>32</v>
      </c>
      <c r="C524" t="s">
        <v>33</v>
      </c>
      <c r="D524" t="s">
        <v>34</v>
      </c>
      <c r="E524" t="s">
        <v>599</v>
      </c>
      <c r="F524" t="s">
        <v>308</v>
      </c>
      <c r="I524">
        <v>95</v>
      </c>
      <c r="J524" t="s">
        <v>72</v>
      </c>
      <c r="K524">
        <v>1992</v>
      </c>
      <c r="M524" t="s">
        <v>306</v>
      </c>
      <c r="N524" t="s">
        <v>289</v>
      </c>
      <c r="S524" t="s">
        <v>600</v>
      </c>
      <c r="T524" t="s">
        <v>41</v>
      </c>
      <c r="U524">
        <v>39.449199999999998</v>
      </c>
      <c r="V524">
        <v>-84.461100000000002</v>
      </c>
      <c r="W524" t="s">
        <v>42</v>
      </c>
      <c r="X524" t="s">
        <v>467</v>
      </c>
      <c r="Y524" t="s">
        <v>468</v>
      </c>
      <c r="AA524" t="s">
        <v>57</v>
      </c>
      <c r="AB524" t="s">
        <v>601</v>
      </c>
      <c r="AC524" t="s">
        <v>602</v>
      </c>
      <c r="AD524" t="s">
        <v>604</v>
      </c>
      <c r="AE524" t="s">
        <v>49</v>
      </c>
      <c r="AF524" s="1">
        <v>1</v>
      </c>
      <c r="AG524">
        <f t="shared" si="572"/>
        <v>1710</v>
      </c>
      <c r="AH524" t="str">
        <f t="shared" si="573"/>
        <v/>
      </c>
      <c r="AI524">
        <f t="shared" si="574"/>
        <v>32</v>
      </c>
      <c r="AJ524">
        <f t="shared" si="576"/>
        <v>2032</v>
      </c>
      <c r="AK524">
        <f t="shared" ref="AK524:AL524" si="612">AJ524+40</f>
        <v>2072</v>
      </c>
      <c r="AL524">
        <f t="shared" si="612"/>
        <v>2112</v>
      </c>
      <c r="AM524">
        <f>BT166*IF(DukeEnergy_TP!AM166&lt;&gt;0,1,0)</f>
        <v>163854.3848460789</v>
      </c>
      <c r="AN524">
        <f>BU166*IF(DukeEnergy_TP!AN166&lt;&gt;0,1,0)</f>
        <v>177001.31594855941</v>
      </c>
      <c r="AO524">
        <f>BV166*IF(DukeEnergy_TP!AO166&lt;&gt;0,1,0)</f>
        <v>200300.91415127614</v>
      </c>
      <c r="AP524">
        <f>BW166*IF(DukeEnergy_TP!AP166&lt;&gt;0,1,0)</f>
        <v>156592.45682908138</v>
      </c>
      <c r="AQ524">
        <f>$BR166*IF(DukeEnergy_TP!AQ166&lt;&gt;0,1,0)</f>
        <v>174437.26794374888</v>
      </c>
      <c r="AR524">
        <f>$BR166*IF(DukeEnergy_TP!AR166&lt;&gt;0,1,0)</f>
        <v>174437.26794374888</v>
      </c>
      <c r="AS524">
        <f>$BR166*IF(DukeEnergy_TP!AS166&lt;&gt;0,1,0)</f>
        <v>174437.26794374888</v>
      </c>
      <c r="AT524">
        <f>$BR166*IF(DukeEnergy_TP!AT166&lt;&gt;0,1,0)</f>
        <v>174437.26794374888</v>
      </c>
      <c r="AU524">
        <f>$BR166*IF(DukeEnergy_TP!AU166&lt;&gt;0,1,0)</f>
        <v>174437.26794374888</v>
      </c>
      <c r="AV524">
        <f>$BR166*IF(DukeEnergy_TP!AV166&lt;&gt;0,1,0)</f>
        <v>174437.26794374888</v>
      </c>
      <c r="AW524">
        <f>$BR166*IF(DukeEnergy_TP!AW166&lt;&gt;0,1,0)</f>
        <v>174437.26794374888</v>
      </c>
      <c r="AX524">
        <f>$BR166*IF(DukeEnergy_TP!AX166&lt;&gt;0,1,0)</f>
        <v>174437.26794374888</v>
      </c>
      <c r="AY524">
        <f>$BR166*IF(DukeEnergy_TP!AY166&lt;&gt;0,1,0)</f>
        <v>0</v>
      </c>
      <c r="AZ524">
        <f>$BR166*IF(DukeEnergy_TP!AZ166&lt;&gt;0,1,0)</f>
        <v>0</v>
      </c>
      <c r="BA524">
        <f>$BR166*IF(DukeEnergy_TP!BA166&lt;&gt;0,1,0)</f>
        <v>0</v>
      </c>
      <c r="BB524">
        <f>$BR166*IF(DukeEnergy_TP!BB166&lt;&gt;0,1,0)</f>
        <v>0</v>
      </c>
      <c r="BC524">
        <f>$BR166*IF(DukeEnergy_TP!BC166&lt;&gt;0,1,0)</f>
        <v>0</v>
      </c>
      <c r="BD524">
        <f>$BR166*IF(DukeEnergy_TP!BD166&lt;&gt;0,1,0)</f>
        <v>0</v>
      </c>
      <c r="BE524">
        <f>$BR166*IF(DukeEnergy_TP!BE166&lt;&gt;0,1,0)</f>
        <v>0</v>
      </c>
      <c r="BF524">
        <f>$BR166*IF(DukeEnergy_TP!BF166&lt;&gt;0,1,0)</f>
        <v>0</v>
      </c>
      <c r="BG524">
        <f>$BR166*IF(DukeEnergy_TP!BG166&lt;&gt;0,1,0)</f>
        <v>0</v>
      </c>
      <c r="BH524">
        <f>$BR166*IF(DukeEnergy_TP!BH166&lt;&gt;0,1,0)</f>
        <v>0</v>
      </c>
      <c r="BI524">
        <f>$BR166*IF(DukeEnergy_TP!BI166&lt;&gt;0,1,0)</f>
        <v>0</v>
      </c>
      <c r="BJ524">
        <f>$BR166*IF(DukeEnergy_TP!BJ166&lt;&gt;0,1,0)</f>
        <v>0</v>
      </c>
      <c r="BK524">
        <f>$BR166*IF(DukeEnergy_TP!BK166&lt;&gt;0,1,0)</f>
        <v>0</v>
      </c>
      <c r="BL524">
        <f>$BR166*IF(DukeEnergy_TP!BL166&lt;&gt;0,1,0)</f>
        <v>0</v>
      </c>
      <c r="BM524">
        <f>$BR166*IF(DukeEnergy_TP!BM166&lt;&gt;0,1,0)</f>
        <v>0</v>
      </c>
      <c r="BN524">
        <f>$BR166*IF(DukeEnergy_TP!BN166&lt;&gt;0,1,0)</f>
        <v>0</v>
      </c>
      <c r="BO524">
        <f>$BR166*IF(DukeEnergy_TP!BO166&lt;&gt;0,1,0)</f>
        <v>0</v>
      </c>
      <c r="BP524">
        <f>$BR166*IF(DukeEnergy_TP!BP166&lt;&gt;0,1,0)</f>
        <v>0</v>
      </c>
      <c r="BQ524">
        <f>$BR166*IF(DukeEnergy_TP!BQ166&lt;&gt;0,1,0)</f>
        <v>0</v>
      </c>
    </row>
    <row r="525" spans="1:69">
      <c r="A525" t="s">
        <v>285</v>
      </c>
      <c r="B525" t="s">
        <v>32</v>
      </c>
      <c r="C525" t="s">
        <v>33</v>
      </c>
      <c r="D525" t="s">
        <v>34</v>
      </c>
      <c r="E525" t="s">
        <v>599</v>
      </c>
      <c r="F525" t="s">
        <v>605</v>
      </c>
      <c r="I525">
        <v>95</v>
      </c>
      <c r="J525" t="s">
        <v>72</v>
      </c>
      <c r="K525">
        <v>1992</v>
      </c>
      <c r="M525" t="s">
        <v>306</v>
      </c>
      <c r="N525" t="s">
        <v>289</v>
      </c>
      <c r="S525" t="s">
        <v>600</v>
      </c>
      <c r="T525" t="s">
        <v>41</v>
      </c>
      <c r="U525">
        <v>39.449199999999998</v>
      </c>
      <c r="V525">
        <v>-84.461100000000002</v>
      </c>
      <c r="W525" t="s">
        <v>42</v>
      </c>
      <c r="X525" t="s">
        <v>467</v>
      </c>
      <c r="Y525" t="s">
        <v>468</v>
      </c>
      <c r="AA525" t="s">
        <v>57</v>
      </c>
      <c r="AB525" t="s">
        <v>601</v>
      </c>
      <c r="AC525" t="s">
        <v>602</v>
      </c>
      <c r="AD525" t="s">
        <v>606</v>
      </c>
      <c r="AE525" t="s">
        <v>49</v>
      </c>
      <c r="AF525" s="1">
        <v>1</v>
      </c>
      <c r="AG525">
        <f t="shared" si="572"/>
        <v>1710</v>
      </c>
      <c r="AH525" t="str">
        <f t="shared" si="573"/>
        <v/>
      </c>
      <c r="AI525">
        <f t="shared" si="574"/>
        <v>32</v>
      </c>
      <c r="AJ525">
        <f t="shared" si="576"/>
        <v>2032</v>
      </c>
      <c r="AK525">
        <f t="shared" ref="AK525:AL525" si="613">AJ525+40</f>
        <v>2072</v>
      </c>
      <c r="AL525">
        <f t="shared" si="613"/>
        <v>2112</v>
      </c>
      <c r="AM525">
        <f>BT167*IF(DukeEnergy_TP!AM167&lt;&gt;0,1,0)</f>
        <v>163854.3848460789</v>
      </c>
      <c r="AN525">
        <f>BU167*IF(DukeEnergy_TP!AN167&lt;&gt;0,1,0)</f>
        <v>177001.31594855941</v>
      </c>
      <c r="AO525">
        <f>BV167*IF(DukeEnergy_TP!AO167&lt;&gt;0,1,0)</f>
        <v>200300.91415127614</v>
      </c>
      <c r="AP525">
        <f>BW167*IF(DukeEnergy_TP!AP167&lt;&gt;0,1,0)</f>
        <v>156592.45682908138</v>
      </c>
      <c r="AQ525">
        <f>$BR167*IF(DukeEnergy_TP!AQ167&lt;&gt;0,1,0)</f>
        <v>174437.26794374888</v>
      </c>
      <c r="AR525">
        <f>$BR167*IF(DukeEnergy_TP!AR167&lt;&gt;0,1,0)</f>
        <v>174437.26794374888</v>
      </c>
      <c r="AS525">
        <f>$BR167*IF(DukeEnergy_TP!AS167&lt;&gt;0,1,0)</f>
        <v>174437.26794374888</v>
      </c>
      <c r="AT525">
        <f>$BR167*IF(DukeEnergy_TP!AT167&lt;&gt;0,1,0)</f>
        <v>174437.26794374888</v>
      </c>
      <c r="AU525">
        <f>$BR167*IF(DukeEnergy_TP!AU167&lt;&gt;0,1,0)</f>
        <v>174437.26794374888</v>
      </c>
      <c r="AV525">
        <f>$BR167*IF(DukeEnergy_TP!AV167&lt;&gt;0,1,0)</f>
        <v>174437.26794374888</v>
      </c>
      <c r="AW525">
        <f>$BR167*IF(DukeEnergy_TP!AW167&lt;&gt;0,1,0)</f>
        <v>174437.26794374888</v>
      </c>
      <c r="AX525">
        <f>$BR167*IF(DukeEnergy_TP!AX167&lt;&gt;0,1,0)</f>
        <v>174437.26794374888</v>
      </c>
      <c r="AY525">
        <f>$BR167*IF(DukeEnergy_TP!AY167&lt;&gt;0,1,0)</f>
        <v>0</v>
      </c>
      <c r="AZ525">
        <f>$BR167*IF(DukeEnergy_TP!AZ167&lt;&gt;0,1,0)</f>
        <v>0</v>
      </c>
      <c r="BA525">
        <f>$BR167*IF(DukeEnergy_TP!BA167&lt;&gt;0,1,0)</f>
        <v>0</v>
      </c>
      <c r="BB525">
        <f>$BR167*IF(DukeEnergy_TP!BB167&lt;&gt;0,1,0)</f>
        <v>0</v>
      </c>
      <c r="BC525">
        <f>$BR167*IF(DukeEnergy_TP!BC167&lt;&gt;0,1,0)</f>
        <v>0</v>
      </c>
      <c r="BD525">
        <f>$BR167*IF(DukeEnergy_TP!BD167&lt;&gt;0,1,0)</f>
        <v>0</v>
      </c>
      <c r="BE525">
        <f>$BR167*IF(DukeEnergy_TP!BE167&lt;&gt;0,1,0)</f>
        <v>0</v>
      </c>
      <c r="BF525">
        <f>$BR167*IF(DukeEnergy_TP!BF167&lt;&gt;0,1,0)</f>
        <v>0</v>
      </c>
      <c r="BG525">
        <f>$BR167*IF(DukeEnergy_TP!BG167&lt;&gt;0,1,0)</f>
        <v>0</v>
      </c>
      <c r="BH525">
        <f>$BR167*IF(DukeEnergy_TP!BH167&lt;&gt;0,1,0)</f>
        <v>0</v>
      </c>
      <c r="BI525">
        <f>$BR167*IF(DukeEnergy_TP!BI167&lt;&gt;0,1,0)</f>
        <v>0</v>
      </c>
      <c r="BJ525">
        <f>$BR167*IF(DukeEnergy_TP!BJ167&lt;&gt;0,1,0)</f>
        <v>0</v>
      </c>
      <c r="BK525">
        <f>$BR167*IF(DukeEnergy_TP!BK167&lt;&gt;0,1,0)</f>
        <v>0</v>
      </c>
      <c r="BL525">
        <f>$BR167*IF(DukeEnergy_TP!BL167&lt;&gt;0,1,0)</f>
        <v>0</v>
      </c>
      <c r="BM525">
        <f>$BR167*IF(DukeEnergy_TP!BM167&lt;&gt;0,1,0)</f>
        <v>0</v>
      </c>
      <c r="BN525">
        <f>$BR167*IF(DukeEnergy_TP!BN167&lt;&gt;0,1,0)</f>
        <v>0</v>
      </c>
      <c r="BO525">
        <f>$BR167*IF(DukeEnergy_TP!BO167&lt;&gt;0,1,0)</f>
        <v>0</v>
      </c>
      <c r="BP525">
        <f>$BR167*IF(DukeEnergy_TP!BP167&lt;&gt;0,1,0)</f>
        <v>0</v>
      </c>
      <c r="BQ525">
        <f>$BR167*IF(DukeEnergy_TP!BQ167&lt;&gt;0,1,0)</f>
        <v>0</v>
      </c>
    </row>
    <row r="526" spans="1:69">
      <c r="A526" t="s">
        <v>285</v>
      </c>
      <c r="B526" t="s">
        <v>32</v>
      </c>
      <c r="C526" t="s">
        <v>33</v>
      </c>
      <c r="D526" t="s">
        <v>34</v>
      </c>
      <c r="E526" t="s">
        <v>599</v>
      </c>
      <c r="F526" t="s">
        <v>607</v>
      </c>
      <c r="I526">
        <v>95</v>
      </c>
      <c r="J526" t="s">
        <v>72</v>
      </c>
      <c r="K526">
        <v>1992</v>
      </c>
      <c r="M526" t="s">
        <v>306</v>
      </c>
      <c r="N526" t="s">
        <v>289</v>
      </c>
      <c r="S526" t="s">
        <v>600</v>
      </c>
      <c r="T526" t="s">
        <v>41</v>
      </c>
      <c r="U526">
        <v>39.449199999999998</v>
      </c>
      <c r="V526">
        <v>-84.461100000000002</v>
      </c>
      <c r="W526" t="s">
        <v>42</v>
      </c>
      <c r="X526" t="s">
        <v>467</v>
      </c>
      <c r="Y526" t="s">
        <v>468</v>
      </c>
      <c r="AA526" t="s">
        <v>57</v>
      </c>
      <c r="AB526" t="s">
        <v>601</v>
      </c>
      <c r="AC526" t="s">
        <v>602</v>
      </c>
      <c r="AD526" t="s">
        <v>608</v>
      </c>
      <c r="AE526" t="s">
        <v>49</v>
      </c>
      <c r="AF526" s="1">
        <v>1</v>
      </c>
      <c r="AG526">
        <f t="shared" si="572"/>
        <v>1710</v>
      </c>
      <c r="AH526" t="str">
        <f t="shared" si="573"/>
        <v/>
      </c>
      <c r="AI526">
        <f t="shared" si="574"/>
        <v>32</v>
      </c>
      <c r="AJ526">
        <f t="shared" si="576"/>
        <v>2032</v>
      </c>
      <c r="AK526">
        <f t="shared" ref="AK526:AL526" si="614">AJ526+40</f>
        <v>2072</v>
      </c>
      <c r="AL526">
        <f t="shared" si="614"/>
        <v>2112</v>
      </c>
      <c r="AM526">
        <f>BT168*IF(DukeEnergy_TP!AM168&lt;&gt;0,1,0)</f>
        <v>163854.3848460789</v>
      </c>
      <c r="AN526">
        <f>BU168*IF(DukeEnergy_TP!AN168&lt;&gt;0,1,0)</f>
        <v>177001.31594855941</v>
      </c>
      <c r="AO526">
        <f>BV168*IF(DukeEnergy_TP!AO168&lt;&gt;0,1,0)</f>
        <v>200300.91415127614</v>
      </c>
      <c r="AP526">
        <f>BW168*IF(DukeEnergy_TP!AP168&lt;&gt;0,1,0)</f>
        <v>156592.45682908138</v>
      </c>
      <c r="AQ526">
        <f>$BR168*IF(DukeEnergy_TP!AQ168&lt;&gt;0,1,0)</f>
        <v>174437.26794374888</v>
      </c>
      <c r="AR526">
        <f>$BR168*IF(DukeEnergy_TP!AR168&lt;&gt;0,1,0)</f>
        <v>174437.26794374888</v>
      </c>
      <c r="AS526">
        <f>$BR168*IF(DukeEnergy_TP!AS168&lt;&gt;0,1,0)</f>
        <v>174437.26794374888</v>
      </c>
      <c r="AT526">
        <f>$BR168*IF(DukeEnergy_TP!AT168&lt;&gt;0,1,0)</f>
        <v>174437.26794374888</v>
      </c>
      <c r="AU526">
        <f>$BR168*IF(DukeEnergy_TP!AU168&lt;&gt;0,1,0)</f>
        <v>174437.26794374888</v>
      </c>
      <c r="AV526">
        <f>$BR168*IF(DukeEnergy_TP!AV168&lt;&gt;0,1,0)</f>
        <v>174437.26794374888</v>
      </c>
      <c r="AW526">
        <f>$BR168*IF(DukeEnergy_TP!AW168&lt;&gt;0,1,0)</f>
        <v>174437.26794374888</v>
      </c>
      <c r="AX526">
        <f>$BR168*IF(DukeEnergy_TP!AX168&lt;&gt;0,1,0)</f>
        <v>174437.26794374888</v>
      </c>
      <c r="AY526">
        <f>$BR168*IF(DukeEnergy_TP!AY168&lt;&gt;0,1,0)</f>
        <v>0</v>
      </c>
      <c r="AZ526">
        <f>$BR168*IF(DukeEnergy_TP!AZ168&lt;&gt;0,1,0)</f>
        <v>0</v>
      </c>
      <c r="BA526">
        <f>$BR168*IF(DukeEnergy_TP!BA168&lt;&gt;0,1,0)</f>
        <v>0</v>
      </c>
      <c r="BB526">
        <f>$BR168*IF(DukeEnergy_TP!BB168&lt;&gt;0,1,0)</f>
        <v>0</v>
      </c>
      <c r="BC526">
        <f>$BR168*IF(DukeEnergy_TP!BC168&lt;&gt;0,1,0)</f>
        <v>0</v>
      </c>
      <c r="BD526">
        <f>$BR168*IF(DukeEnergy_TP!BD168&lt;&gt;0,1,0)</f>
        <v>0</v>
      </c>
      <c r="BE526">
        <f>$BR168*IF(DukeEnergy_TP!BE168&lt;&gt;0,1,0)</f>
        <v>0</v>
      </c>
      <c r="BF526">
        <f>$BR168*IF(DukeEnergy_TP!BF168&lt;&gt;0,1,0)</f>
        <v>0</v>
      </c>
      <c r="BG526">
        <f>$BR168*IF(DukeEnergy_TP!BG168&lt;&gt;0,1,0)</f>
        <v>0</v>
      </c>
      <c r="BH526">
        <f>$BR168*IF(DukeEnergy_TP!BH168&lt;&gt;0,1,0)</f>
        <v>0</v>
      </c>
      <c r="BI526">
        <f>$BR168*IF(DukeEnergy_TP!BI168&lt;&gt;0,1,0)</f>
        <v>0</v>
      </c>
      <c r="BJ526">
        <f>$BR168*IF(DukeEnergy_TP!BJ168&lt;&gt;0,1,0)</f>
        <v>0</v>
      </c>
      <c r="BK526">
        <f>$BR168*IF(DukeEnergy_TP!BK168&lt;&gt;0,1,0)</f>
        <v>0</v>
      </c>
      <c r="BL526">
        <f>$BR168*IF(DukeEnergy_TP!BL168&lt;&gt;0,1,0)</f>
        <v>0</v>
      </c>
      <c r="BM526">
        <f>$BR168*IF(DukeEnergy_TP!BM168&lt;&gt;0,1,0)</f>
        <v>0</v>
      </c>
      <c r="BN526">
        <f>$BR168*IF(DukeEnergy_TP!BN168&lt;&gt;0,1,0)</f>
        <v>0</v>
      </c>
      <c r="BO526">
        <f>$BR168*IF(DukeEnergy_TP!BO168&lt;&gt;0,1,0)</f>
        <v>0</v>
      </c>
      <c r="BP526">
        <f>$BR168*IF(DukeEnergy_TP!BP168&lt;&gt;0,1,0)</f>
        <v>0</v>
      </c>
      <c r="BQ526">
        <f>$BR168*IF(DukeEnergy_TP!BQ168&lt;&gt;0,1,0)</f>
        <v>0</v>
      </c>
    </row>
    <row r="527" spans="1:69">
      <c r="A527" t="s">
        <v>285</v>
      </c>
      <c r="B527" t="s">
        <v>32</v>
      </c>
      <c r="C527" t="s">
        <v>33</v>
      </c>
      <c r="D527" t="s">
        <v>34</v>
      </c>
      <c r="E527" t="s">
        <v>599</v>
      </c>
      <c r="F527" t="s">
        <v>609</v>
      </c>
      <c r="I527">
        <v>95</v>
      </c>
      <c r="J527" t="s">
        <v>72</v>
      </c>
      <c r="K527">
        <v>1992</v>
      </c>
      <c r="M527" t="s">
        <v>306</v>
      </c>
      <c r="N527" t="s">
        <v>289</v>
      </c>
      <c r="S527" t="s">
        <v>600</v>
      </c>
      <c r="T527" t="s">
        <v>41</v>
      </c>
      <c r="U527">
        <v>39.449199999999998</v>
      </c>
      <c r="V527">
        <v>-84.461100000000002</v>
      </c>
      <c r="W527" t="s">
        <v>42</v>
      </c>
      <c r="X527" t="s">
        <v>467</v>
      </c>
      <c r="Y527" t="s">
        <v>468</v>
      </c>
      <c r="AA527" t="s">
        <v>57</v>
      </c>
      <c r="AB527" t="s">
        <v>601</v>
      </c>
      <c r="AC527" t="s">
        <v>602</v>
      </c>
      <c r="AD527" t="s">
        <v>610</v>
      </c>
      <c r="AE527" t="s">
        <v>49</v>
      </c>
      <c r="AF527" s="1">
        <v>1</v>
      </c>
      <c r="AG527">
        <f t="shared" si="572"/>
        <v>1710</v>
      </c>
      <c r="AH527" t="str">
        <f t="shared" si="573"/>
        <v/>
      </c>
      <c r="AI527">
        <f t="shared" si="574"/>
        <v>32</v>
      </c>
      <c r="AJ527">
        <f t="shared" si="576"/>
        <v>2032</v>
      </c>
      <c r="AK527">
        <f t="shared" ref="AK527:AL527" si="615">AJ527+40</f>
        <v>2072</v>
      </c>
      <c r="AL527">
        <f t="shared" si="615"/>
        <v>2112</v>
      </c>
      <c r="AM527">
        <f>BT169*IF(DukeEnergy_TP!AM169&lt;&gt;0,1,0)</f>
        <v>163854.3848460789</v>
      </c>
      <c r="AN527">
        <f>BU169*IF(DukeEnergy_TP!AN169&lt;&gt;0,1,0)</f>
        <v>177001.31594855941</v>
      </c>
      <c r="AO527">
        <f>BV169*IF(DukeEnergy_TP!AO169&lt;&gt;0,1,0)</f>
        <v>200300.91415127614</v>
      </c>
      <c r="AP527">
        <f>BW169*IF(DukeEnergy_TP!AP169&lt;&gt;0,1,0)</f>
        <v>156592.45682908138</v>
      </c>
      <c r="AQ527">
        <f>$BR169*IF(DukeEnergy_TP!AQ169&lt;&gt;0,1,0)</f>
        <v>174437.26794374888</v>
      </c>
      <c r="AR527">
        <f>$BR169*IF(DukeEnergy_TP!AR169&lt;&gt;0,1,0)</f>
        <v>174437.26794374888</v>
      </c>
      <c r="AS527">
        <f>$BR169*IF(DukeEnergy_TP!AS169&lt;&gt;0,1,0)</f>
        <v>174437.26794374888</v>
      </c>
      <c r="AT527">
        <f>$BR169*IF(DukeEnergy_TP!AT169&lt;&gt;0,1,0)</f>
        <v>174437.26794374888</v>
      </c>
      <c r="AU527">
        <f>$BR169*IF(DukeEnergy_TP!AU169&lt;&gt;0,1,0)</f>
        <v>174437.26794374888</v>
      </c>
      <c r="AV527">
        <f>$BR169*IF(DukeEnergy_TP!AV169&lt;&gt;0,1,0)</f>
        <v>174437.26794374888</v>
      </c>
      <c r="AW527">
        <f>$BR169*IF(DukeEnergy_TP!AW169&lt;&gt;0,1,0)</f>
        <v>174437.26794374888</v>
      </c>
      <c r="AX527">
        <f>$BR169*IF(DukeEnergy_TP!AX169&lt;&gt;0,1,0)</f>
        <v>174437.26794374888</v>
      </c>
      <c r="AY527">
        <f>$BR169*IF(DukeEnergy_TP!AY169&lt;&gt;0,1,0)</f>
        <v>0</v>
      </c>
      <c r="AZ527">
        <f>$BR169*IF(DukeEnergy_TP!AZ169&lt;&gt;0,1,0)</f>
        <v>0</v>
      </c>
      <c r="BA527">
        <f>$BR169*IF(DukeEnergy_TP!BA169&lt;&gt;0,1,0)</f>
        <v>0</v>
      </c>
      <c r="BB527">
        <f>$BR169*IF(DukeEnergy_TP!BB169&lt;&gt;0,1,0)</f>
        <v>0</v>
      </c>
      <c r="BC527">
        <f>$BR169*IF(DukeEnergy_TP!BC169&lt;&gt;0,1,0)</f>
        <v>0</v>
      </c>
      <c r="BD527">
        <f>$BR169*IF(DukeEnergy_TP!BD169&lt;&gt;0,1,0)</f>
        <v>0</v>
      </c>
      <c r="BE527">
        <f>$BR169*IF(DukeEnergy_TP!BE169&lt;&gt;0,1,0)</f>
        <v>0</v>
      </c>
      <c r="BF527">
        <f>$BR169*IF(DukeEnergy_TP!BF169&lt;&gt;0,1,0)</f>
        <v>0</v>
      </c>
      <c r="BG527">
        <f>$BR169*IF(DukeEnergy_TP!BG169&lt;&gt;0,1,0)</f>
        <v>0</v>
      </c>
      <c r="BH527">
        <f>$BR169*IF(DukeEnergy_TP!BH169&lt;&gt;0,1,0)</f>
        <v>0</v>
      </c>
      <c r="BI527">
        <f>$BR169*IF(DukeEnergy_TP!BI169&lt;&gt;0,1,0)</f>
        <v>0</v>
      </c>
      <c r="BJ527">
        <f>$BR169*IF(DukeEnergy_TP!BJ169&lt;&gt;0,1,0)</f>
        <v>0</v>
      </c>
      <c r="BK527">
        <f>$BR169*IF(DukeEnergy_TP!BK169&lt;&gt;0,1,0)</f>
        <v>0</v>
      </c>
      <c r="BL527">
        <f>$BR169*IF(DukeEnergy_TP!BL169&lt;&gt;0,1,0)</f>
        <v>0</v>
      </c>
      <c r="BM527">
        <f>$BR169*IF(DukeEnergy_TP!BM169&lt;&gt;0,1,0)</f>
        <v>0</v>
      </c>
      <c r="BN527">
        <f>$BR169*IF(DukeEnergy_TP!BN169&lt;&gt;0,1,0)</f>
        <v>0</v>
      </c>
      <c r="BO527">
        <f>$BR169*IF(DukeEnergy_TP!BO169&lt;&gt;0,1,0)</f>
        <v>0</v>
      </c>
      <c r="BP527">
        <f>$BR169*IF(DukeEnergy_TP!BP169&lt;&gt;0,1,0)</f>
        <v>0</v>
      </c>
      <c r="BQ527">
        <f>$BR169*IF(DukeEnergy_TP!BQ169&lt;&gt;0,1,0)</f>
        <v>0</v>
      </c>
    </row>
    <row r="528" spans="1:69">
      <c r="A528" t="s">
        <v>285</v>
      </c>
      <c r="B528" t="s">
        <v>32</v>
      </c>
      <c r="C528" t="s">
        <v>33</v>
      </c>
      <c r="D528" t="s">
        <v>34</v>
      </c>
      <c r="E528" t="s">
        <v>599</v>
      </c>
      <c r="F528" t="s">
        <v>611</v>
      </c>
      <c r="I528">
        <v>95</v>
      </c>
      <c r="J528" t="s">
        <v>72</v>
      </c>
      <c r="K528">
        <v>1992</v>
      </c>
      <c r="M528" t="s">
        <v>306</v>
      </c>
      <c r="N528" t="s">
        <v>289</v>
      </c>
      <c r="S528" t="s">
        <v>600</v>
      </c>
      <c r="T528" t="s">
        <v>41</v>
      </c>
      <c r="U528">
        <v>39.449199999999998</v>
      </c>
      <c r="V528">
        <v>-84.461100000000002</v>
      </c>
      <c r="W528" t="s">
        <v>42</v>
      </c>
      <c r="X528" t="s">
        <v>467</v>
      </c>
      <c r="Y528" t="s">
        <v>468</v>
      </c>
      <c r="AA528" t="s">
        <v>57</v>
      </c>
      <c r="AB528" t="s">
        <v>601</v>
      </c>
      <c r="AC528" t="s">
        <v>602</v>
      </c>
      <c r="AD528" t="s">
        <v>612</v>
      </c>
      <c r="AE528" t="s">
        <v>49</v>
      </c>
      <c r="AF528" s="1">
        <v>1</v>
      </c>
      <c r="AG528">
        <f t="shared" si="572"/>
        <v>1710</v>
      </c>
      <c r="AH528" t="str">
        <f t="shared" si="573"/>
        <v/>
      </c>
      <c r="AI528">
        <f t="shared" si="574"/>
        <v>32</v>
      </c>
      <c r="AJ528">
        <f t="shared" si="576"/>
        <v>2032</v>
      </c>
      <c r="AK528">
        <f t="shared" ref="AK528:AL528" si="616">AJ528+40</f>
        <v>2072</v>
      </c>
      <c r="AL528">
        <f t="shared" si="616"/>
        <v>2112</v>
      </c>
      <c r="AM528">
        <f>BT170*IF(DukeEnergy_TP!AM170&lt;&gt;0,1,0)</f>
        <v>163854.3848460789</v>
      </c>
      <c r="AN528">
        <f>BU170*IF(DukeEnergy_TP!AN170&lt;&gt;0,1,0)</f>
        <v>177001.31594855941</v>
      </c>
      <c r="AO528">
        <f>BV170*IF(DukeEnergy_TP!AO170&lt;&gt;0,1,0)</f>
        <v>200300.91415127614</v>
      </c>
      <c r="AP528">
        <f>BW170*IF(DukeEnergy_TP!AP170&lt;&gt;0,1,0)</f>
        <v>156592.45682908138</v>
      </c>
      <c r="AQ528">
        <f>$BR170*IF(DukeEnergy_TP!AQ170&lt;&gt;0,1,0)</f>
        <v>174437.26794374888</v>
      </c>
      <c r="AR528">
        <f>$BR170*IF(DukeEnergy_TP!AR170&lt;&gt;0,1,0)</f>
        <v>174437.26794374888</v>
      </c>
      <c r="AS528">
        <f>$BR170*IF(DukeEnergy_TP!AS170&lt;&gt;0,1,0)</f>
        <v>174437.26794374888</v>
      </c>
      <c r="AT528">
        <f>$BR170*IF(DukeEnergy_TP!AT170&lt;&gt;0,1,0)</f>
        <v>174437.26794374888</v>
      </c>
      <c r="AU528">
        <f>$BR170*IF(DukeEnergy_TP!AU170&lt;&gt;0,1,0)</f>
        <v>174437.26794374888</v>
      </c>
      <c r="AV528">
        <f>$BR170*IF(DukeEnergy_TP!AV170&lt;&gt;0,1,0)</f>
        <v>174437.26794374888</v>
      </c>
      <c r="AW528">
        <f>$BR170*IF(DukeEnergy_TP!AW170&lt;&gt;0,1,0)</f>
        <v>174437.26794374888</v>
      </c>
      <c r="AX528">
        <f>$BR170*IF(DukeEnergy_TP!AX170&lt;&gt;0,1,0)</f>
        <v>174437.26794374888</v>
      </c>
      <c r="AY528">
        <f>$BR170*IF(DukeEnergy_TP!AY170&lt;&gt;0,1,0)</f>
        <v>0</v>
      </c>
      <c r="AZ528">
        <f>$BR170*IF(DukeEnergy_TP!AZ170&lt;&gt;0,1,0)</f>
        <v>0</v>
      </c>
      <c r="BA528">
        <f>$BR170*IF(DukeEnergy_TP!BA170&lt;&gt;0,1,0)</f>
        <v>0</v>
      </c>
      <c r="BB528">
        <f>$BR170*IF(DukeEnergy_TP!BB170&lt;&gt;0,1,0)</f>
        <v>0</v>
      </c>
      <c r="BC528">
        <f>$BR170*IF(DukeEnergy_TP!BC170&lt;&gt;0,1,0)</f>
        <v>0</v>
      </c>
      <c r="BD528">
        <f>$BR170*IF(DukeEnergy_TP!BD170&lt;&gt;0,1,0)</f>
        <v>0</v>
      </c>
      <c r="BE528">
        <f>$BR170*IF(DukeEnergy_TP!BE170&lt;&gt;0,1,0)</f>
        <v>0</v>
      </c>
      <c r="BF528">
        <f>$BR170*IF(DukeEnergy_TP!BF170&lt;&gt;0,1,0)</f>
        <v>0</v>
      </c>
      <c r="BG528">
        <f>$BR170*IF(DukeEnergy_TP!BG170&lt;&gt;0,1,0)</f>
        <v>0</v>
      </c>
      <c r="BH528">
        <f>$BR170*IF(DukeEnergy_TP!BH170&lt;&gt;0,1,0)</f>
        <v>0</v>
      </c>
      <c r="BI528">
        <f>$BR170*IF(DukeEnergy_TP!BI170&lt;&gt;0,1,0)</f>
        <v>0</v>
      </c>
      <c r="BJ528">
        <f>$BR170*IF(DukeEnergy_TP!BJ170&lt;&gt;0,1,0)</f>
        <v>0</v>
      </c>
      <c r="BK528">
        <f>$BR170*IF(DukeEnergy_TP!BK170&lt;&gt;0,1,0)</f>
        <v>0</v>
      </c>
      <c r="BL528">
        <f>$BR170*IF(DukeEnergy_TP!BL170&lt;&gt;0,1,0)</f>
        <v>0</v>
      </c>
      <c r="BM528">
        <f>$BR170*IF(DukeEnergy_TP!BM170&lt;&gt;0,1,0)</f>
        <v>0</v>
      </c>
      <c r="BN528">
        <f>$BR170*IF(DukeEnergy_TP!BN170&lt;&gt;0,1,0)</f>
        <v>0</v>
      </c>
      <c r="BO528">
        <f>$BR170*IF(DukeEnergy_TP!BO170&lt;&gt;0,1,0)</f>
        <v>0</v>
      </c>
      <c r="BP528">
        <f>$BR170*IF(DukeEnergy_TP!BP170&lt;&gt;0,1,0)</f>
        <v>0</v>
      </c>
      <c r="BQ528">
        <f>$BR170*IF(DukeEnergy_TP!BQ170&lt;&gt;0,1,0)</f>
        <v>0</v>
      </c>
    </row>
    <row r="529" spans="1:69">
      <c r="A529" t="s">
        <v>285</v>
      </c>
      <c r="B529" t="s">
        <v>32</v>
      </c>
      <c r="C529" t="s">
        <v>33</v>
      </c>
      <c r="D529" t="s">
        <v>34</v>
      </c>
      <c r="E529" t="s">
        <v>599</v>
      </c>
      <c r="F529" t="s">
        <v>305</v>
      </c>
      <c r="I529">
        <v>95</v>
      </c>
      <c r="J529" t="s">
        <v>72</v>
      </c>
      <c r="K529">
        <v>1993</v>
      </c>
      <c r="M529" t="s">
        <v>306</v>
      </c>
      <c r="N529" t="s">
        <v>289</v>
      </c>
      <c r="S529" t="s">
        <v>600</v>
      </c>
      <c r="T529" t="s">
        <v>41</v>
      </c>
      <c r="U529">
        <v>39.449199999999998</v>
      </c>
      <c r="V529">
        <v>-84.461100000000002</v>
      </c>
      <c r="W529" t="s">
        <v>42</v>
      </c>
      <c r="X529" t="s">
        <v>467</v>
      </c>
      <c r="Y529" t="s">
        <v>468</v>
      </c>
      <c r="AA529" t="s">
        <v>57</v>
      </c>
      <c r="AB529" t="s">
        <v>601</v>
      </c>
      <c r="AC529" t="s">
        <v>602</v>
      </c>
      <c r="AD529" t="s">
        <v>603</v>
      </c>
      <c r="AE529" t="s">
        <v>49</v>
      </c>
      <c r="AF529" s="1">
        <v>1</v>
      </c>
      <c r="AG529">
        <f t="shared" si="572"/>
        <v>1710</v>
      </c>
      <c r="AH529">
        <f t="shared" si="573"/>
        <v>1710</v>
      </c>
      <c r="AI529">
        <f t="shared" si="574"/>
        <v>31</v>
      </c>
      <c r="AJ529">
        <f t="shared" si="576"/>
        <v>2033</v>
      </c>
      <c r="AK529">
        <f t="shared" ref="AK529:AL529" si="617">AJ529+40</f>
        <v>2073</v>
      </c>
      <c r="AL529">
        <f t="shared" si="617"/>
        <v>2113</v>
      </c>
      <c r="AM529">
        <f>BT171*IF(DukeEnergy_TP!AM171&lt;&gt;0,1,0)</f>
        <v>163854.3848460789</v>
      </c>
      <c r="AN529">
        <f>BU171*IF(DukeEnergy_TP!AN171&lt;&gt;0,1,0)</f>
        <v>177001.31594855941</v>
      </c>
      <c r="AO529">
        <f>BV171*IF(DukeEnergy_TP!AO171&lt;&gt;0,1,0)</f>
        <v>200300.91415127614</v>
      </c>
      <c r="AP529">
        <f>BW171*IF(DukeEnergy_TP!AP171&lt;&gt;0,1,0)</f>
        <v>156592.45682908138</v>
      </c>
      <c r="AQ529">
        <f>$BR171*IF(DukeEnergy_TP!AQ171&lt;&gt;0,1,0)</f>
        <v>174437.26794374888</v>
      </c>
      <c r="AR529">
        <f>$BR171*IF(DukeEnergy_TP!AR171&lt;&gt;0,1,0)</f>
        <v>174437.26794374888</v>
      </c>
      <c r="AS529">
        <f>$BR171*IF(DukeEnergy_TP!AS171&lt;&gt;0,1,0)</f>
        <v>174437.26794374888</v>
      </c>
      <c r="AT529">
        <f>$BR171*IF(DukeEnergy_TP!AT171&lt;&gt;0,1,0)</f>
        <v>174437.26794374888</v>
      </c>
      <c r="AU529">
        <f>$BR171*IF(DukeEnergy_TP!AU171&lt;&gt;0,1,0)</f>
        <v>174437.26794374888</v>
      </c>
      <c r="AV529">
        <f>$BR171*IF(DukeEnergy_TP!AV171&lt;&gt;0,1,0)</f>
        <v>174437.26794374888</v>
      </c>
      <c r="AW529">
        <f>$BR171*IF(DukeEnergy_TP!AW171&lt;&gt;0,1,0)</f>
        <v>174437.26794374888</v>
      </c>
      <c r="AX529">
        <f>$BR171*IF(DukeEnergy_TP!AX171&lt;&gt;0,1,0)</f>
        <v>174437.26794374888</v>
      </c>
      <c r="AY529">
        <f>$BR171*IF(DukeEnergy_TP!AY171&lt;&gt;0,1,0)</f>
        <v>174437.26794374888</v>
      </c>
      <c r="AZ529">
        <f>$BR171*IF(DukeEnergy_TP!AZ171&lt;&gt;0,1,0)</f>
        <v>0</v>
      </c>
      <c r="BA529">
        <f>$BR171*IF(DukeEnergy_TP!BA171&lt;&gt;0,1,0)</f>
        <v>0</v>
      </c>
      <c r="BB529">
        <f>$BR171*IF(DukeEnergy_TP!BB171&lt;&gt;0,1,0)</f>
        <v>0</v>
      </c>
      <c r="BC529">
        <f>$BR171*IF(DukeEnergy_TP!BC171&lt;&gt;0,1,0)</f>
        <v>0</v>
      </c>
      <c r="BD529">
        <f>$BR171*IF(DukeEnergy_TP!BD171&lt;&gt;0,1,0)</f>
        <v>0</v>
      </c>
      <c r="BE529">
        <f>$BR171*IF(DukeEnergy_TP!BE171&lt;&gt;0,1,0)</f>
        <v>0</v>
      </c>
      <c r="BF529">
        <f>$BR171*IF(DukeEnergy_TP!BF171&lt;&gt;0,1,0)</f>
        <v>0</v>
      </c>
      <c r="BG529">
        <f>$BR171*IF(DukeEnergy_TP!BG171&lt;&gt;0,1,0)</f>
        <v>0</v>
      </c>
      <c r="BH529">
        <f>$BR171*IF(DukeEnergy_TP!BH171&lt;&gt;0,1,0)</f>
        <v>0</v>
      </c>
      <c r="BI529">
        <f>$BR171*IF(DukeEnergy_TP!BI171&lt;&gt;0,1,0)</f>
        <v>0</v>
      </c>
      <c r="BJ529">
        <f>$BR171*IF(DukeEnergy_TP!BJ171&lt;&gt;0,1,0)</f>
        <v>0</v>
      </c>
      <c r="BK529">
        <f>$BR171*IF(DukeEnergy_TP!BK171&lt;&gt;0,1,0)</f>
        <v>0</v>
      </c>
      <c r="BL529">
        <f>$BR171*IF(DukeEnergy_TP!BL171&lt;&gt;0,1,0)</f>
        <v>0</v>
      </c>
      <c r="BM529">
        <f>$BR171*IF(DukeEnergy_TP!BM171&lt;&gt;0,1,0)</f>
        <v>0</v>
      </c>
      <c r="BN529">
        <f>$BR171*IF(DukeEnergy_TP!BN171&lt;&gt;0,1,0)</f>
        <v>0</v>
      </c>
      <c r="BO529">
        <f>$BR171*IF(DukeEnergy_TP!BO171&lt;&gt;0,1,0)</f>
        <v>0</v>
      </c>
      <c r="BP529">
        <f>$BR171*IF(DukeEnergy_TP!BP171&lt;&gt;0,1,0)</f>
        <v>0</v>
      </c>
      <c r="BQ529">
        <f>$BR171*IF(DukeEnergy_TP!BQ171&lt;&gt;0,1,0)</f>
        <v>0</v>
      </c>
    </row>
    <row r="530" spans="1:69">
      <c r="AL530" t="s">
        <v>1277</v>
      </c>
      <c r="AM530">
        <f>SUM(AM360:AM529)/10^6</f>
        <v>92.795064870754516</v>
      </c>
      <c r="AN530">
        <f t="shared" ref="AN530" si="618">SUM(AN360:AN529)/10^6</f>
        <v>94.434841818111735</v>
      </c>
      <c r="AO530">
        <f t="shared" ref="AO530" si="619">SUM(AO360:AO529)/10^6</f>
        <v>89.839917685798795</v>
      </c>
      <c r="AP530">
        <f t="shared" ref="AP530" si="620">SUM(AP360:AP529)/10^6</f>
        <v>76.433923879869567</v>
      </c>
      <c r="AQ530">
        <f t="shared" ref="AQ530" si="621">SUM(AQ360:AQ529)/10^6</f>
        <v>87.431449182331363</v>
      </c>
      <c r="AR530">
        <f t="shared" ref="AR530" si="622">SUM(AR360:AR529)/10^6</f>
        <v>84.877193043176405</v>
      </c>
      <c r="AS530">
        <f t="shared" ref="AS530" si="623">SUM(AS360:AS529)/10^6</f>
        <v>84.877193043176405</v>
      </c>
      <c r="AT530">
        <f t="shared" ref="AT530" si="624">SUM(AT360:AT529)/10^6</f>
        <v>79.056393828527206</v>
      </c>
      <c r="AU530">
        <f t="shared" ref="AU530" si="625">SUM(AU360:AU529)/10^6</f>
        <v>72.359880220496848</v>
      </c>
      <c r="AV530">
        <f t="shared" ref="AV530" si="626">SUM(AV360:AV529)/10^6</f>
        <v>64.800491037314472</v>
      </c>
      <c r="AW530">
        <f t="shared" ref="AW530" si="627">SUM(AW360:AW529)/10^6</f>
        <v>59.023022834188758</v>
      </c>
      <c r="AX530">
        <f t="shared" ref="AX530" si="628">SUM(AX360:AX529)/10^6</f>
        <v>59.023022834188758</v>
      </c>
      <c r="AY530">
        <f t="shared" ref="AY530" si="629">SUM(AY360:AY529)/10^6</f>
        <v>57.554759919881072</v>
      </c>
      <c r="AZ530">
        <f t="shared" ref="AZ530" si="630">SUM(AZ360:AZ529)/10^6</f>
        <v>53.124673897041426</v>
      </c>
      <c r="BA530">
        <f t="shared" ref="BA530" si="631">SUM(BA360:BA529)/10^6</f>
        <v>53.025520081578662</v>
      </c>
      <c r="BB530">
        <f t="shared" ref="BB530" si="632">SUM(BB360:BB529)/10^6</f>
        <v>39.059626368850338</v>
      </c>
      <c r="BC530">
        <f t="shared" ref="BC530" si="633">SUM(BC360:BC529)/10^6</f>
        <v>38.251706391005577</v>
      </c>
      <c r="BD530">
        <f t="shared" ref="BD530" si="634">SUM(BD360:BD529)/10^6</f>
        <v>37.138823635999003</v>
      </c>
      <c r="BE530">
        <f t="shared" ref="BE530" si="635">SUM(BE360:BE529)/10^6</f>
        <v>36.839526007842885</v>
      </c>
      <c r="BF530">
        <f t="shared" ref="BF530" si="636">SUM(BF360:BF529)/10^6</f>
        <v>35.445864046060713</v>
      </c>
      <c r="BG530">
        <f t="shared" ref="BG530" si="637">SUM(BG360:BG529)/10^6</f>
        <v>30.089721829303709</v>
      </c>
      <c r="BH530">
        <f t="shared" ref="BH530" si="638">SUM(BH360:BH529)/10^6</f>
        <v>29.575366855946044</v>
      </c>
      <c r="BI530">
        <f t="shared" ref="BI530" si="639">SUM(BI360:BI529)/10^6</f>
        <v>27.384802006926122</v>
      </c>
      <c r="BJ530">
        <f t="shared" ref="BJ530" si="640">SUM(BJ360:BJ529)/10^6</f>
        <v>25.124462250728694</v>
      </c>
      <c r="BK530">
        <f t="shared" ref="BK530" si="641">SUM(BK360:BK529)/10^6</f>
        <v>23.941961192246858</v>
      </c>
      <c r="BL530">
        <f t="shared" ref="BL530" si="642">SUM(BL360:BL529)/10^6</f>
        <v>22.911863220494826</v>
      </c>
      <c r="BM530">
        <f t="shared" ref="BM530" si="643">SUM(BM360:BM529)/10^6</f>
        <v>22.911863220494826</v>
      </c>
      <c r="BN530">
        <f t="shared" ref="BN530" si="644">SUM(BN360:BN529)/10^6</f>
        <v>21.591648529425818</v>
      </c>
      <c r="BO530">
        <f t="shared" ref="BO530" si="645">SUM(BO360:BO529)/10^6</f>
        <v>21.591648529425818</v>
      </c>
      <c r="BP530">
        <f t="shared" ref="BP530" si="646">SUM(BP360:BP529)/10^6</f>
        <v>18.923676420770377</v>
      </c>
      <c r="BQ530">
        <f t="shared" ref="BQ530" si="647">SUM(BQ360:BQ529)/10^6</f>
        <v>0</v>
      </c>
    </row>
    <row r="531" spans="1:69">
      <c r="AL531" t="s">
        <v>1278</v>
      </c>
      <c r="AM531">
        <f>SUMIFS(AM360:AM529,$A360:$A529,"coal")/10^6</f>
        <v>52.402073952048546</v>
      </c>
      <c r="AN531">
        <f t="shared" ref="AN531:BQ531" si="648">SUMIFS(AN360:AN529,$A360:$A529,"coal")/10^6</f>
        <v>50.835729569756225</v>
      </c>
      <c r="AO531">
        <f t="shared" si="648"/>
        <v>40.445983621298744</v>
      </c>
      <c r="AP531">
        <f t="shared" si="648"/>
        <v>37.699102289179557</v>
      </c>
      <c r="AQ531">
        <f t="shared" si="648"/>
        <v>43.417041049212145</v>
      </c>
      <c r="AR531">
        <f t="shared" si="648"/>
        <v>40.862784910057094</v>
      </c>
      <c r="AS531">
        <f t="shared" si="648"/>
        <v>40.862784910057094</v>
      </c>
      <c r="AT531">
        <f t="shared" si="648"/>
        <v>35.041985695407966</v>
      </c>
      <c r="AU531">
        <f t="shared" si="648"/>
        <v>28.345472087377626</v>
      </c>
      <c r="AV531">
        <f t="shared" si="648"/>
        <v>20.786082904195275</v>
      </c>
      <c r="AW531">
        <f t="shared" si="648"/>
        <v>15.008614701069563</v>
      </c>
      <c r="AX531">
        <f t="shared" si="648"/>
        <v>15.008614701069563</v>
      </c>
      <c r="AY531">
        <f t="shared" si="648"/>
        <v>15.008614701069563</v>
      </c>
      <c r="AZ531">
        <f t="shared" si="648"/>
        <v>11.542133779194138</v>
      </c>
      <c r="BA531">
        <f t="shared" si="648"/>
        <v>11.542133779194138</v>
      </c>
      <c r="BB531">
        <f t="shared" si="648"/>
        <v>0</v>
      </c>
      <c r="BC531">
        <f t="shared" si="648"/>
        <v>0</v>
      </c>
      <c r="BD531">
        <f t="shared" si="648"/>
        <v>0</v>
      </c>
      <c r="BE531">
        <f t="shared" si="648"/>
        <v>0</v>
      </c>
      <c r="BF531">
        <f t="shared" si="648"/>
        <v>0</v>
      </c>
      <c r="BG531">
        <f t="shared" si="648"/>
        <v>0</v>
      </c>
      <c r="BH531">
        <f t="shared" si="648"/>
        <v>0</v>
      </c>
      <c r="BI531">
        <f t="shared" si="648"/>
        <v>0</v>
      </c>
      <c r="BJ531">
        <f t="shared" si="648"/>
        <v>0</v>
      </c>
      <c r="BK531">
        <f t="shared" si="648"/>
        <v>0</v>
      </c>
      <c r="BL531">
        <f t="shared" si="648"/>
        <v>0</v>
      </c>
      <c r="BM531">
        <f t="shared" si="648"/>
        <v>0</v>
      </c>
      <c r="BN531">
        <f t="shared" si="648"/>
        <v>0</v>
      </c>
      <c r="BO531">
        <f t="shared" si="648"/>
        <v>0</v>
      </c>
      <c r="BP531">
        <f t="shared" si="648"/>
        <v>0</v>
      </c>
      <c r="BQ531">
        <f t="shared" si="648"/>
        <v>0</v>
      </c>
    </row>
    <row r="532" spans="1:69">
      <c r="AL532" t="s">
        <v>1279</v>
      </c>
      <c r="AM532" cm="1">
        <f t="array" ref="AM532">SUMPRODUCT(($N360:$N529={"NG","NG/B","NG/D","NG/C","NG/HFO","NG/FO","NG/FO/D","NG/LNG","NG/N","NG/N/D","NG/D/HFO","NG/HFO/OG","NG/S","LNG/NG/FO","LNG/D","LNG/LPG","WSTH-NG","WSTH-NG/BU"}) * (AM360:AM529)) / 10^6</f>
        <v>39.958910114963501</v>
      </c>
      <c r="AN532" cm="1">
        <f t="array" ref="AN532">SUMPRODUCT(($N360:$N529={"NG","NG/B","NG/D","NG/C","NG/HFO","NG/FO","NG/FO/D","NG/LNG","NG/N","NG/N/D","NG/D/HFO","NG/HFO/OG","NG/S","LNG/NG/FO","LNG/D","LNG/LPG","WSTH-NG","WSTH-NG/BU"}) * (AN360:AN529)) / 10^6</f>
        <v>43.165031444613227</v>
      </c>
      <c r="AO532" cm="1">
        <f t="array" ref="AO532">SUMPRODUCT(($N360:$N529={"NG","NG/B","NG/D","NG/C","NG/HFO","NG/FO","NG/FO/D","NG/LNG","NG/N","NG/N/D","NG/D/HFO","NG/HFO/OG","NG/S","LNG/NG/FO","LNG/D","LNG/LPG","WSTH-NG","WSTH-NG/BU"}) * (AO360:AO529)) / 10^6</f>
        <v>48.84706766947042</v>
      </c>
      <c r="AP532" cm="1">
        <f t="array" ref="AP532">SUMPRODUCT(($N360:$N529={"NG","NG/B","NG/D","NG/C","NG/HFO","NG/FO","NG/FO/D","NG/LNG","NG/N","NG/N/D","NG/D/HFO","NG/HFO/OG","NG/S","LNG/NG/FO","LNG/D","LNG/LPG","WSTH-NG","WSTH-NG/BU"}) * (AP360:AP529)) / 10^6</f>
        <v>38.187955195660436</v>
      </c>
      <c r="AQ532" cm="1">
        <f t="array" ref="AQ532">SUMPRODUCT(($N360:$N529={"NG","NG/B","NG/D","NG/C","NG/HFO","NG/FO","NG/FO/D","NG/LNG","NG/N","NG/N/D","NG/D/HFO","NG/HFO/OG","NG/S","LNG/NG/FO","LNG/D","LNG/LPG","WSTH-NG","WSTH-NG/BU"}) * (AQ360:AQ529)) / 10^6</f>
        <v>43.523934533733232</v>
      </c>
      <c r="AR532" cm="1">
        <f t="array" ref="AR532">SUMPRODUCT(($N360:$N529={"NG","NG/B","NG/D","NG/C","NG/HFO","NG/FO","NG/FO/D","NG/LNG","NG/N","NG/N/D","NG/D/HFO","NG/HFO/OG","NG/S","LNG/NG/FO","LNG/D","LNG/LPG","WSTH-NG","WSTH-NG/BU"}) * (AR360:AR529)) / 10^6</f>
        <v>43.523934533733232</v>
      </c>
      <c r="AS532" cm="1">
        <f t="array" ref="AS532">SUMPRODUCT(($N360:$N529={"NG","NG/B","NG/D","NG/C","NG/HFO","NG/FO","NG/FO/D","NG/LNG","NG/N","NG/N/D","NG/D/HFO","NG/HFO/OG","NG/S","LNG/NG/FO","LNG/D","LNG/LPG","WSTH-NG","WSTH-NG/BU"}) * (AS360:AS529)) / 10^6</f>
        <v>43.523934533733232</v>
      </c>
      <c r="AT532" cm="1">
        <f t="array" ref="AT532">SUMPRODUCT(($N360:$N529={"NG","NG/B","NG/D","NG/C","NG/HFO","NG/FO","NG/FO/D","NG/LNG","NG/N","NG/N/D","NG/D/HFO","NG/HFO/OG","NG/S","LNG/NG/FO","LNG/D","LNG/LPG","WSTH-NG","WSTH-NG/BU"}) * (AT360:AT529)) / 10^6</f>
        <v>43.523934533733232</v>
      </c>
      <c r="AU532" cm="1">
        <f t="array" ref="AU532">SUMPRODUCT(($N360:$N529={"NG","NG/B","NG/D","NG/C","NG/HFO","NG/FO","NG/FO/D","NG/LNG","NG/N","NG/N/D","NG/D/HFO","NG/HFO/OG","NG/S","LNG/NG/FO","LNG/D","LNG/LPG","WSTH-NG","WSTH-NG/BU"}) * (AU360:AU529)) / 10^6</f>
        <v>43.523934533733232</v>
      </c>
      <c r="AV532" cm="1">
        <f t="array" ref="AV532">SUMPRODUCT(($N360:$N529={"NG","NG/B","NG/D","NG/C","NG/HFO","NG/FO","NG/FO/D","NG/LNG","NG/N","NG/N/D","NG/D/HFO","NG/HFO/OG","NG/S","LNG/NG/FO","LNG/D","LNG/LPG","WSTH-NG","WSTH-NG/BU"}) * (AV360:AV529)) / 10^6</f>
        <v>43.523934533733232</v>
      </c>
      <c r="AW532" cm="1">
        <f t="array" ref="AW532">SUMPRODUCT(($N360:$N529={"NG","NG/B","NG/D","NG/C","NG/HFO","NG/FO","NG/FO/D","NG/LNG","NG/N","NG/N/D","NG/D/HFO","NG/HFO/OG","NG/S","LNG/NG/FO","LNG/D","LNG/LPG","WSTH-NG","WSTH-NG/BU"}) * (AW360:AW529)) / 10^6</f>
        <v>43.523934533733232</v>
      </c>
      <c r="AX532" cm="1">
        <f t="array" ref="AX532">SUMPRODUCT(($N360:$N529={"NG","NG/B","NG/D","NG/C","NG/HFO","NG/FO","NG/FO/D","NG/LNG","NG/N","NG/N/D","NG/D/HFO","NG/HFO/OG","NG/S","LNG/NG/FO","LNG/D","LNG/LPG","WSTH-NG","WSTH-NG/BU"}) * (AX360:AX529)) / 10^6</f>
        <v>43.523934533733232</v>
      </c>
      <c r="AY532" cm="1">
        <f t="array" ref="AY532">SUMPRODUCT(($N360:$N529={"NG","NG/B","NG/D","NG/C","NG/HFO","NG/FO","NG/FO/D","NG/LNG","NG/N","NG/N/D","NG/D/HFO","NG/HFO/OG","NG/S","LNG/NG/FO","LNG/D","LNG/LPG","WSTH-NG","WSTH-NG/BU"}) * (AY360:AY529)) / 10^6</f>
        <v>42.078859482451861</v>
      </c>
      <c r="AZ532" cm="1">
        <f t="array" ref="AZ532">SUMPRODUCT(($N360:$N529={"NG","NG/B","NG/D","NG/C","NG/HFO","NG/FO","NG/FO/D","NG/LNG","NG/N","NG/N/D","NG/D/HFO","NG/HFO/OG","NG/S","LNG/NG/FO","LNG/D","LNG/LPG","WSTH-NG","WSTH-NG/BU"}) * (AZ360:AZ529)) / 10^6</f>
        <v>41.140570599091276</v>
      </c>
      <c r="BA532" cm="1">
        <f t="array" ref="BA532">SUMPRODUCT(($N360:$N529={"NG","NG/B","NG/D","NG/C","NG/HFO","NG/FO","NG/FO/D","NG/LNG","NG/N","NG/N/D","NG/D/HFO","NG/HFO/OG","NG/S","LNG/NG/FO","LNG/D","LNG/LPG","WSTH-NG","WSTH-NG/BU"}) * (BA360:BA529)) / 10^6</f>
        <v>41.041416783628513</v>
      </c>
      <c r="BB532" cm="1">
        <f t="array" ref="BB532">SUMPRODUCT(($N360:$N529={"NG","NG/B","NG/D","NG/C","NG/HFO","NG/FO","NG/FO/D","NG/LNG","NG/N","NG/N/D","NG/D/HFO","NG/HFO/OG","NG/S","LNG/NG/FO","LNG/D","LNG/LPG","WSTH-NG","WSTH-NG/BU"}) * (BB360:BB529)) / 10^6</f>
        <v>38.617656850094306</v>
      </c>
      <c r="BC532" cm="1">
        <f t="array" ref="BC532">SUMPRODUCT(($N360:$N529={"NG","NG/B","NG/D","NG/C","NG/HFO","NG/FO","NG/FO/D","NG/LNG","NG/N","NG/N/D","NG/D/HFO","NG/HFO/OG","NG/S","LNG/NG/FO","LNG/D","LNG/LPG","WSTH-NG","WSTH-NG/BU"}) * (BC360:BC529)) / 10^6</f>
        <v>37.809736872249573</v>
      </c>
      <c r="BD532" cm="1">
        <f t="array" ref="BD532">SUMPRODUCT(($N360:$N529={"NG","NG/B","NG/D","NG/C","NG/HFO","NG/FO","NG/FO/D","NG/LNG","NG/N","NG/N/D","NG/D/HFO","NG/HFO/OG","NG/S","LNG/NG/FO","LNG/D","LNG/LPG","WSTH-NG","WSTH-NG/BU"}) * (BD360:BD529)) / 10^6</f>
        <v>36.719044902159183</v>
      </c>
      <c r="BE532" cm="1">
        <f t="array" ref="BE532">SUMPRODUCT(($N360:$N529={"NG","NG/B","NG/D","NG/C","NG/HFO","NG/FO","NG/FO/D","NG/LNG","NG/N","NG/N/D","NG/D/HFO","NG/HFO/OG","NG/S","LNG/NG/FO","LNG/D","LNG/LPG","WSTH-NG","WSTH-NG/BU"}) * (BE360:BE529)) / 10^6</f>
        <v>36.419747274003065</v>
      </c>
      <c r="BF532" cm="1">
        <f t="array" ref="BF532">SUMPRODUCT(($N360:$N529={"NG","NG/B","NG/D","NG/C","NG/HFO","NG/FO","NG/FO/D","NG/LNG","NG/N","NG/N/D","NG/D/HFO","NG/HFO/OG","NG/S","LNG/NG/FO","LNG/D","LNG/LPG","WSTH-NG","WSTH-NG/BU"}) * (BF360:BF529)) / 10^6</f>
        <v>35.026085312220886</v>
      </c>
      <c r="BG532" cm="1">
        <f t="array" ref="BG532">SUMPRODUCT(($N360:$N529={"NG","NG/B","NG/D","NG/C","NG/HFO","NG/FO","NG/FO/D","NG/LNG","NG/N","NG/N/D","NG/D/HFO","NG/HFO/OG","NG/S","LNG/NG/FO","LNG/D","LNG/LPG","WSTH-NG","WSTH-NG/BU"}) * (BG360:BG529)) / 10^6</f>
        <v>29.669943095463882</v>
      </c>
      <c r="BH532" cm="1">
        <f t="array" ref="BH532">SUMPRODUCT(($N360:$N529={"NG","NG/B","NG/D","NG/C","NG/HFO","NG/FO","NG/FO/D","NG/LNG","NG/N","NG/N/D","NG/D/HFO","NG/HFO/OG","NG/S","LNG/NG/FO","LNG/D","LNG/LPG","WSTH-NG","WSTH-NG/BU"}) * (BH360:BH529)) / 10^6</f>
        <v>29.333921831951191</v>
      </c>
      <c r="BI532" cm="1">
        <f t="array" ref="BI532">SUMPRODUCT(($N360:$N529={"NG","NG/B","NG/D","NG/C","NG/HFO","NG/FO","NG/FO/D","NG/LNG","NG/N","NG/N/D","NG/D/HFO","NG/HFO/OG","NG/S","LNG/NG/FO","LNG/D","LNG/LPG","WSTH-NG","WSTH-NG/BU"}) * (BI360:BI529)) / 10^6</f>
        <v>27.143356982931259</v>
      </c>
      <c r="BJ532" cm="1">
        <f t="array" ref="BJ532">SUMPRODUCT(($N360:$N529={"NG","NG/B","NG/D","NG/C","NG/HFO","NG/FO","NG/FO/D","NG/LNG","NG/N","NG/N/D","NG/D/HFO","NG/HFO/OG","NG/S","LNG/NG/FO","LNG/D","LNG/LPG","WSTH-NG","WSTH-NG/BU"}) * (BJ360:BJ529)) / 10^6</f>
        <v>24.883017226733838</v>
      </c>
      <c r="BK532" cm="1">
        <f t="array" ref="BK532">SUMPRODUCT(($N360:$N529={"NG","NG/B","NG/D","NG/C","NG/HFO","NG/FO","NG/FO/D","NG/LNG","NG/N","NG/N/D","NG/D/HFO","NG/HFO/OG","NG/S","LNG/NG/FO","LNG/D","LNG/LPG","WSTH-NG","WSTH-NG/BU"}) * (BK360:BK529)) / 10^6</f>
        <v>23.700516168252001</v>
      </c>
      <c r="BL532" cm="1">
        <f t="array" ref="BL532">SUMPRODUCT(($N360:$N529={"NG","NG/B","NG/D","NG/C","NG/HFO","NG/FO","NG/FO/D","NG/LNG","NG/N","NG/N/D","NG/D/HFO","NG/HFO/OG","NG/S","LNG/NG/FO","LNG/D","LNG/LPG","WSTH-NG","WSTH-NG/BU"}) * (BL360:BL529)) / 10^6</f>
        <v>22.67041819649997</v>
      </c>
      <c r="BM532" cm="1">
        <f t="array" ref="BM532">SUMPRODUCT(($N360:$N529={"NG","NG/B","NG/D","NG/C","NG/HFO","NG/FO","NG/FO/D","NG/LNG","NG/N","NG/N/D","NG/D/HFO","NG/HFO/OG","NG/S","LNG/NG/FO","LNG/D","LNG/LPG","WSTH-NG","WSTH-NG/BU"}) * (BM360:BM529)) / 10^6</f>
        <v>22.67041819649997</v>
      </c>
      <c r="BN532" cm="1">
        <f t="array" ref="BN532">SUMPRODUCT(($N360:$N529={"NG","NG/B","NG/D","NG/C","NG/HFO","NG/FO","NG/FO/D","NG/LNG","NG/N","NG/N/D","NG/D/HFO","NG/HFO/OG","NG/S","LNG/NG/FO","LNG/D","LNG/LPG","WSTH-NG","WSTH-NG/BU"}) * (BN360:BN529)) / 10^6</f>
        <v>21.350203505430954</v>
      </c>
      <c r="BO532" cm="1">
        <f t="array" ref="BO532">SUMPRODUCT(($N360:$N529={"NG","NG/B","NG/D","NG/C","NG/HFO","NG/FO","NG/FO/D","NG/LNG","NG/N","NG/N/D","NG/D/HFO","NG/HFO/OG","NG/S","LNG/NG/FO","LNG/D","LNG/LPG","WSTH-NG","WSTH-NG/BU"}) * (BO360:BO529)) / 10^6</f>
        <v>21.350203505430954</v>
      </c>
      <c r="BP532" cm="1">
        <f t="array" ref="BP532">SUMPRODUCT(($N360:$N529={"NG","NG/B","NG/D","NG/C","NG/HFO","NG/FO","NG/FO/D","NG/LNG","NG/N","NG/N/D","NG/D/HFO","NG/HFO/OG","NG/S","LNG/NG/FO","LNG/D","LNG/LPG","WSTH-NG","WSTH-NG/BU"}) * (BP360:BP529)) / 10^6</f>
        <v>18.682231396775514</v>
      </c>
      <c r="BQ532" cm="1">
        <f t="array" ref="BQ532">SUMPRODUCT(($N360:$N529={"NG","NG/B","NG/D","NG/C","NG/HFO","NG/FO","NG/FO/D","NG/LNG","NG/N","NG/N/D","NG/D/HFO","NG/HFO/OG","NG/S","LNG/NG/FO","LNG/D","LNG/LPG","WSTH-NG","WSTH-NG/BU"}) * (BQ360:BQ529)) / 10^6</f>
        <v>0</v>
      </c>
    </row>
    <row r="533" spans="1:69">
      <c r="AL533" t="s">
        <v>1280</v>
      </c>
      <c r="AM533" cm="1">
        <f t="array" ref="AM533">SUMPRODUCT(($N360:$N529={"D","D/HFO","D/NG","HFO","FO","HFO/B","HFO/D","HFO/NG"}) * (AM360:AM529)) / 10^6</f>
        <v>0.25384577315226331</v>
      </c>
      <c r="AN533" cm="1">
        <f t="array" ref="AN533">SUMPRODUCT(($N360:$N529={"D","D/HFO","D/NG","HFO","FO","HFO/B","HFO/D","HFO/NG"}) * (AN360:AN529)) / 10^6</f>
        <v>0.25384577315226331</v>
      </c>
      <c r="AO533" cm="1">
        <f t="array" ref="AO533">SUMPRODUCT(($N360:$N529={"D","D/HFO","D/NG","HFO","FO","HFO/B","HFO/D","HFO/NG"}) * (AO360:AO529)) / 10^6</f>
        <v>0.31980157072249393</v>
      </c>
      <c r="AP533" cm="1">
        <f t="array" ref="AP533">SUMPRODUCT(($N360:$N529={"D","D/HFO","D/NG","HFO","FO","HFO/B","HFO/D","HFO/NG"}) * (AP360:AP529)) / 10^6</f>
        <v>0.31980157072249393</v>
      </c>
      <c r="AQ533" cm="1">
        <f t="array" ref="AQ533">SUMPRODUCT(($N360:$N529={"D","D/HFO","D/NG","HFO","FO","HFO/B","HFO/D","HFO/NG"}) * (AQ360:AQ529)) / 10^6</f>
        <v>0.28682367193737845</v>
      </c>
      <c r="AR533" cm="1">
        <f t="array" ref="AR533">SUMPRODUCT(($N360:$N529={"D","D/HFO","D/NG","HFO","FO","HFO/B","HFO/D","HFO/NG"}) * (AR360:AR529)) / 10^6</f>
        <v>0.28682367193737845</v>
      </c>
      <c r="AS533" cm="1">
        <f t="array" ref="AS533">SUMPRODUCT(($N360:$N529={"D","D/HFO","D/NG","HFO","FO","HFO/B","HFO/D","HFO/NG"}) * (AS360:AS529)) / 10^6</f>
        <v>0.28682367193737845</v>
      </c>
      <c r="AT533" cm="1">
        <f t="array" ref="AT533">SUMPRODUCT(($N360:$N529={"D","D/HFO","D/NG","HFO","FO","HFO/B","HFO/D","HFO/NG"}) * (AT360:AT529)) / 10^6</f>
        <v>0.28682367193737845</v>
      </c>
      <c r="AU533" cm="1">
        <f t="array" ref="AU533">SUMPRODUCT(($N360:$N529={"D","D/HFO","D/NG","HFO","FO","HFO/B","HFO/D","HFO/NG"}) * (AU360:AU529)) / 10^6</f>
        <v>0.28682367193737845</v>
      </c>
      <c r="AV533" cm="1">
        <f t="array" ref="AV533">SUMPRODUCT(($N360:$N529={"D","D/HFO","D/NG","HFO","FO","HFO/B","HFO/D","HFO/NG"}) * (AV360:AV529)) / 10^6</f>
        <v>0.28682367193737845</v>
      </c>
      <c r="AW533" cm="1">
        <f t="array" ref="AW533">SUMPRODUCT(($N360:$N529={"D","D/HFO","D/NG","HFO","FO","HFO/B","HFO/D","HFO/NG"}) * (AW360:AW529)) / 10^6</f>
        <v>0.28682367193737845</v>
      </c>
      <c r="AX533" cm="1">
        <f t="array" ref="AX533">SUMPRODUCT(($N360:$N529={"D","D/HFO","D/NG","HFO","FO","HFO/B","HFO/D","HFO/NG"}) * (AX360:AX529)) / 10^6</f>
        <v>0.28682367193737845</v>
      </c>
      <c r="AY533" cm="1">
        <f t="array" ref="AY533">SUMPRODUCT(($N360:$N529={"D","D/HFO","D/NG","HFO","FO","HFO/B","HFO/D","HFO/NG"}) * (AY360:AY529)) / 10^6</f>
        <v>0.26363580891105537</v>
      </c>
      <c r="AZ533" cm="1">
        <f t="array" ref="AZ533">SUMPRODUCT(($N360:$N529={"D","D/HFO","D/NG","HFO","FO","HFO/B","HFO/D","HFO/NG"}) * (AZ360:AZ529)) / 10^6</f>
        <v>0.26363580891105537</v>
      </c>
      <c r="BA533" cm="1">
        <f t="array" ref="BA533">SUMPRODUCT(($N360:$N529={"D","D/HFO","D/NG","HFO","FO","HFO/B","HFO/D","HFO/NG"}) * (BA360:BA529)) / 10^6</f>
        <v>0.26363580891105537</v>
      </c>
      <c r="BB533" cm="1">
        <f t="array" ref="BB533">SUMPRODUCT(($N360:$N529={"D","D/HFO","D/NG","HFO","FO","HFO/B","HFO/D","HFO/NG"}) * (BB360:BB529)) / 10^6</f>
        <v>0.26363580891105537</v>
      </c>
      <c r="BC533" cm="1">
        <f t="array" ref="BC533">SUMPRODUCT(($N360:$N529={"D","D/HFO","D/NG","HFO","FO","HFO/B","HFO/D","HFO/NG"}) * (BC360:BC529)) / 10^6</f>
        <v>0.26363580891105537</v>
      </c>
      <c r="BD533" cm="1">
        <f t="array" ref="BD533">SUMPRODUCT(($N360:$N529={"D","D/HFO","D/NG","HFO","FO","HFO/B","HFO/D","HFO/NG"}) * (BD360:BD529)) / 10^6</f>
        <v>0.24144502399486414</v>
      </c>
      <c r="BE533" cm="1">
        <f t="array" ref="BE533">SUMPRODUCT(($N360:$N529={"D","D/HFO","D/NG","HFO","FO","HFO/B","HFO/D","HFO/NG"}) * (BE360:BE529)) / 10^6</f>
        <v>0.24144502399486414</v>
      </c>
      <c r="BF533" cm="1">
        <f t="array" ref="BF533">SUMPRODUCT(($N360:$N529={"D","D/HFO","D/NG","HFO","FO","HFO/B","HFO/D","HFO/NG"}) * (BF360:BF529)) / 10^6</f>
        <v>0.24144502399486414</v>
      </c>
      <c r="BG533" cm="1">
        <f t="array" ref="BG533">SUMPRODUCT(($N360:$N529={"D","D/HFO","D/NG","HFO","FO","HFO/B","HFO/D","HFO/NG"}) * (BG360:BG529)) / 10^6</f>
        <v>0.24144502399486414</v>
      </c>
      <c r="BH533" cm="1">
        <f t="array" ref="BH533">SUMPRODUCT(($N360:$N529={"D","D/HFO","D/NG","HFO","FO","HFO/B","HFO/D","HFO/NG"}) * (BH360:BH529)) / 10^6</f>
        <v>0.24144502399486414</v>
      </c>
      <c r="BI533" cm="1">
        <f t="array" ref="BI533">SUMPRODUCT(($N360:$N529={"D","D/HFO","D/NG","HFO","FO","HFO/B","HFO/D","HFO/NG"}) * (BI360:BI529)) / 10^6</f>
        <v>0.24144502399486414</v>
      </c>
      <c r="BJ533" cm="1">
        <f t="array" ref="BJ533">SUMPRODUCT(($N360:$N529={"D","D/HFO","D/NG","HFO","FO","HFO/B","HFO/D","HFO/NG"}) * (BJ360:BJ529)) / 10^6</f>
        <v>0.24144502399486414</v>
      </c>
      <c r="BK533" cm="1">
        <f t="array" ref="BK533">SUMPRODUCT(($N360:$N529={"D","D/HFO","D/NG","HFO","FO","HFO/B","HFO/D","HFO/NG"}) * (BK360:BK529)) / 10^6</f>
        <v>0.24144502399486414</v>
      </c>
      <c r="BL533" cm="1">
        <f t="array" ref="BL533">SUMPRODUCT(($N360:$N529={"D","D/HFO","D/NG","HFO","FO","HFO/B","HFO/D","HFO/NG"}) * (BL360:BL529)) / 10^6</f>
        <v>0.24144502399486414</v>
      </c>
      <c r="BM533" cm="1">
        <f t="array" ref="BM533">SUMPRODUCT(($N360:$N529={"D","D/HFO","D/NG","HFO","FO","HFO/B","HFO/D","HFO/NG"}) * (BM360:BM529)) / 10^6</f>
        <v>0.24144502399486414</v>
      </c>
      <c r="BN533" cm="1">
        <f t="array" ref="BN533">SUMPRODUCT(($N360:$N529={"D","D/HFO","D/NG","HFO","FO","HFO/B","HFO/D","HFO/NG"}) * (BN360:BN529)) / 10^6</f>
        <v>0.24144502399486414</v>
      </c>
      <c r="BO533" cm="1">
        <f t="array" ref="BO533">SUMPRODUCT(($N360:$N529={"D","D/HFO","D/NG","HFO","FO","HFO/B","HFO/D","HFO/NG"}) * (BO360:BO529)) / 10^6</f>
        <v>0.24144502399486414</v>
      </c>
      <c r="BP533" cm="1">
        <f t="array" ref="BP533">SUMPRODUCT(($N360:$N529={"D","D/HFO","D/NG","HFO","FO","HFO/B","HFO/D","HFO/NG"}) * (BP360:BP529)) / 10^6</f>
        <v>0.24144502399486414</v>
      </c>
      <c r="BQ533" cm="1">
        <f t="array" ref="BQ533">SUMPRODUCT(($N360:$N529={"D","D/HFO","D/NG","HFO","FO","HFO/B","HFO/D","HFO/NG"}) * (BQ360:BQ529)) / 10^6</f>
        <v>0</v>
      </c>
    </row>
    <row r="534" spans="1:69">
      <c r="AL534" t="s">
        <v>1281</v>
      </c>
      <c r="AM534">
        <f>SUMIFS(AM$180:AM$349,$A360:$A529,"oil/gas")/10^6</f>
        <v>40.392990918705813</v>
      </c>
      <c r="AN534">
        <f t="shared" ref="AN534:BQ534" si="649">SUMIFS(AN$180:AN$349,$A360:$A529,"oil/gas")/10^6</f>
        <v>43.599112248355546</v>
      </c>
      <c r="AO534">
        <f t="shared" si="649"/>
        <v>49.050259864429911</v>
      </c>
      <c r="AP534">
        <f t="shared" si="649"/>
        <v>38.466141901604338</v>
      </c>
      <c r="AQ534">
        <f t="shared" si="649"/>
        <v>43.715110504963057</v>
      </c>
      <c r="AR534">
        <f t="shared" si="649"/>
        <v>43.715110504963057</v>
      </c>
      <c r="AS534">
        <f t="shared" si="649"/>
        <v>43.715110504963057</v>
      </c>
      <c r="AT534">
        <f t="shared" si="649"/>
        <v>43.715110504963057</v>
      </c>
      <c r="AU534">
        <f t="shared" si="649"/>
        <v>43.715110504963057</v>
      </c>
      <c r="AV534">
        <f t="shared" si="649"/>
        <v>43.715110504963057</v>
      </c>
      <c r="AW534">
        <f t="shared" si="649"/>
        <v>43.715110504963057</v>
      </c>
      <c r="AX534">
        <f t="shared" si="649"/>
        <v>43.715110504963057</v>
      </c>
      <c r="AY534">
        <f t="shared" si="649"/>
        <v>43.715110504963057</v>
      </c>
      <c r="AZ534">
        <f t="shared" si="649"/>
        <v>43.715110504963057</v>
      </c>
      <c r="BA534">
        <f t="shared" si="649"/>
        <v>43.715110504963057</v>
      </c>
      <c r="BB534">
        <f t="shared" si="649"/>
        <v>43.715110504963057</v>
      </c>
      <c r="BC534">
        <f t="shared" si="649"/>
        <v>43.715110504963057</v>
      </c>
      <c r="BD534">
        <f t="shared" si="649"/>
        <v>43.715110504963057</v>
      </c>
      <c r="BE534">
        <f t="shared" si="649"/>
        <v>43.715110504963057</v>
      </c>
      <c r="BF534">
        <f t="shared" si="649"/>
        <v>43.715110504963057</v>
      </c>
      <c r="BG534">
        <f t="shared" si="649"/>
        <v>43.715110504963057</v>
      </c>
      <c r="BH534">
        <f t="shared" si="649"/>
        <v>43.715110504963057</v>
      </c>
      <c r="BI534">
        <f t="shared" si="649"/>
        <v>43.715110504963057</v>
      </c>
      <c r="BJ534">
        <f t="shared" si="649"/>
        <v>43.715110504963057</v>
      </c>
      <c r="BK534">
        <f t="shared" si="649"/>
        <v>43.715110504963057</v>
      </c>
      <c r="BL534">
        <f t="shared" si="649"/>
        <v>43.715110504963057</v>
      </c>
      <c r="BM534">
        <f t="shared" si="649"/>
        <v>43.715110504963057</v>
      </c>
      <c r="BN534">
        <f t="shared" si="649"/>
        <v>43.715110504963057</v>
      </c>
      <c r="BO534">
        <f t="shared" si="649"/>
        <v>43.715110504963057</v>
      </c>
      <c r="BP534">
        <f t="shared" si="649"/>
        <v>43.715110504963057</v>
      </c>
      <c r="BQ534">
        <f t="shared" si="649"/>
        <v>43.715110504963057</v>
      </c>
    </row>
  </sheetData>
  <autoFilter ref="A1:AL1" xr:uid="{1B375299-9FAB-1041-8992-4C2142E47594}"/>
  <phoneticPr fontId="2" type="noConversion"/>
  <conditionalFormatting sqref="AJ1:AL1">
    <cfRule type="cellIs" dxfId="3" priority="6" operator="between">
      <formula>2023</formula>
      <formula>2050</formula>
    </cfRule>
  </conditionalFormatting>
  <conditionalFormatting sqref="AJ179:AL349">
    <cfRule type="cellIs" dxfId="2" priority="3" operator="between">
      <formula>2023</formula>
      <formula>2050</formula>
    </cfRule>
  </conditionalFormatting>
  <conditionalFormatting sqref="AJ359:AL529">
    <cfRule type="cellIs" dxfId="1" priority="2" operator="between">
      <formula>2023</formula>
      <formula>2050</formula>
    </cfRule>
  </conditionalFormatting>
  <conditionalFormatting sqref="AJ2:AL171">
    <cfRule type="cellIs" dxfId="0" priority="1" operator="between">
      <formula>2023</formula>
      <formula>2050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DukeEnergy_all</vt:lpstr>
      <vt:lpstr>Factors</vt:lpstr>
      <vt:lpstr>DukeEnergy_BAU</vt:lpstr>
      <vt:lpstr>DukeEnergy_TP</vt:lpstr>
      <vt:lpstr>DukeEnergy_fossilfuel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Min Ruan</cp:lastModifiedBy>
  <dcterms:created xsi:type="dcterms:W3CDTF">2024-05-28T15:31:31Z</dcterms:created>
  <dcterms:modified xsi:type="dcterms:W3CDTF">2024-10-08T19:17:24Z</dcterms:modified>
</cp:coreProperties>
</file>